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V:\10 - DIVULGAÇÃO DE RESULTADOS\03 - RESULTADOS TRIMESTRAIS\2026\2T26\06 - PLANILHAS E SITE\02 - PLANILHA INTERATIVA\"/>
    </mc:Choice>
  </mc:AlternateContent>
  <xr:revisionPtr revIDLastSave="0" documentId="13_ncr:1_{9B6D978D-6E25-4B3C-97E7-5114106AF782}" xr6:coauthVersionLast="47" xr6:coauthVersionMax="47" xr10:uidLastSave="{00000000-0000-0000-0000-000000000000}"/>
  <bookViews>
    <workbookView xWindow="28680" yWindow="-120" windowWidth="29040" windowHeight="15720" tabRatio="733" activeTab="3" xr2:uid="{00000000-000D-0000-FFFF-FFFF00000000}"/>
  </bookViews>
  <sheets>
    <sheet name="Índice" sheetId="83" r:id="rId1"/>
    <sheet name="DRE_Consolidada" sheetId="93" r:id="rId2"/>
    <sheet name="DRE_Controladora" sheetId="86" r:id="rId3"/>
    <sheet name="Ativo_Passivo_Controladora" sheetId="84" r:id="rId4"/>
    <sheet name="Ativo_Passivo_Consolidado" sheetId="85" r:id="rId5"/>
    <sheet name="Dados Oper Consolidados " sheetId="78" r:id="rId6"/>
    <sheet name="Dados Oper Controladora " sheetId="87" state="hidden" r:id="rId7"/>
    <sheet name="Endividamento " sheetId="80" r:id="rId8"/>
    <sheet name="Investimentos" sheetId="77" r:id="rId9"/>
    <sheet name="Dividendos" sheetId="82" r:id="rId10"/>
  </sheets>
  <definedNames>
    <definedName name="_A" localSheetId="1">#REF!</definedName>
    <definedName name="_A">#REF!</definedName>
    <definedName name="_Fill" localSheetId="1" hidden="1">#REF!</definedName>
    <definedName name="_Fill" hidden="1">#REF!</definedName>
    <definedName name="_xlnm._FilterDatabase" localSheetId="5" hidden="1">'Dados Oper Consolidados '!$A$2:$BK$2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QDA1" localSheetId="1">#REF!</definedName>
    <definedName name="_QDA1">#REF!</definedName>
    <definedName name="_QDA10" localSheetId="1">#REF!</definedName>
    <definedName name="_QDA10">#REF!</definedName>
    <definedName name="_QDA2" localSheetId="1">#REF!</definedName>
    <definedName name="_QDA2">#REF!</definedName>
    <definedName name="_QDA3">#REF!</definedName>
    <definedName name="_QDA4">#REF!</definedName>
    <definedName name="_QDA5">#REF!</definedName>
    <definedName name="_QDA6">#REF!</definedName>
    <definedName name="_QDA7">#REF!</definedName>
    <definedName name="_QDA8">#REF!</definedName>
    <definedName name="_QDA9">#REF!</definedName>
    <definedName name="_Sort" hidden="1">#REF!</definedName>
    <definedName name="ALF">#REF!</definedName>
    <definedName name="ANUAL">#REF!</definedName>
    <definedName name="_xlnm.Print_Area" localSheetId="1">DRE_Consolidada!$A$1:$AA$29</definedName>
    <definedName name="_xlnm.Print_Area" localSheetId="2">DRE_Controladora!$A$1:$AA$29</definedName>
    <definedName name="AS2DocOpenMode" hidden="1">"AS2DocumentEdit"</definedName>
    <definedName name="COD">#REF!</definedName>
    <definedName name="CONT">#REF!</definedName>
    <definedName name="CONTAS">#REF!</definedName>
    <definedName name="DEZ">#REF!</definedName>
    <definedName name="ECO">#REF!</definedName>
    <definedName name="ECONO">#REF!</definedName>
    <definedName name="ECORES">#REF!</definedName>
    <definedName name="ESG">#REF!</definedName>
    <definedName name="FAT">#REF!</definedName>
    <definedName name="GERAL">#REF!</definedName>
    <definedName name="GRCT">#REF!</definedName>
    <definedName name="GRND">#REF!</definedName>
    <definedName name="GRNT">#REF!</definedName>
    <definedName name="GROE">#REF!</definedName>
    <definedName name="GRSD">#REF!</definedName>
    <definedName name="GRSL">#REF!</definedName>
    <definedName name="GRVA">#REF!</definedName>
    <definedName name="HISTOGRAMA_PARA_EXPORTAÇÃO_FINAL_ÁGUA">#REF!</definedName>
    <definedName name="JUNM">#REF!</definedName>
    <definedName name="JUNT">#REF!</definedName>
    <definedName name="LIG">#REF!</definedName>
    <definedName name="LIGE">#REF!</definedName>
    <definedName name="LIGHID">#REF!</definedName>
    <definedName name="LIGRES">#REF!</definedName>
    <definedName name="OUT">#REF!</definedName>
    <definedName name="POS">#REF!</definedName>
    <definedName name="QDA">#REF!</definedName>
    <definedName name="QRDCTOTAGUA">#REF!</definedName>
    <definedName name="QRDCTOTESG">#REF!</definedName>
    <definedName name="RMBH">#REF!</definedName>
    <definedName name="RRRRRRRRRR">#REF!</definedName>
    <definedName name="SILVERIO">#REF!</definedName>
    <definedName name="SOMA">#REF!</definedName>
    <definedName name="TAR">#REF!</definedName>
    <definedName name="TESTE">#REF!</definedName>
    <definedName name="TIT">#REF!</definedName>
    <definedName name="_xlnm.Print_Titles" localSheetId="1">DRE_Consolidada!$1:$2</definedName>
    <definedName name="_xlnm.Print_Titles" localSheetId="2">DRE_Controladora!$1:$2</definedName>
    <definedName name="TOT" localSheetId="1">#REF!</definedName>
    <definedName name="TOT">#REF!</definedName>
    <definedName name="TOTAL" localSheetId="1">#REF!</definedName>
    <definedName name="TOTAL">#REF!</definedName>
    <definedName name="VOLFAT">#REF!</definedName>
    <definedName name="VOLMED">#REF!</definedName>
  </definedNames>
  <calcPr calcId="191029"/>
  <customWorkbookViews>
    <customWorkbookView name="Osvaldo Rodrigues - Modo de exibição pessoal" guid="{2ACED1FF-A6F4-4CB5-BD33-ACF6007F2091}" mergeInterval="0" personalView="1" maximized="1" xWindow="1" yWindow="1" windowWidth="1276" windowHeight="804" tabRatio="872" activeSheetId="9"/>
    <customWorkbookView name="itautec10 - Modo de exibição pessoal" guid="{B89D8E69-5934-4CAB-A915-AE4CD1036002}" mergeInterval="0" personalView="1" maximized="1" xWindow="-8" yWindow="-8" windowWidth="1616" windowHeight="876" tabRatio="936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86" l="1"/>
  <c r="C28" i="93"/>
  <c r="D28" i="93"/>
  <c r="D29" i="93" s="1"/>
  <c r="E28" i="93"/>
  <c r="F28" i="93"/>
  <c r="G28" i="93"/>
  <c r="H28" i="93"/>
  <c r="I28" i="93"/>
  <c r="I29" i="93" s="1"/>
  <c r="J28" i="93"/>
  <c r="K28" i="93"/>
  <c r="K29" i="93" s="1"/>
  <c r="L28" i="93"/>
  <c r="L29" i="93" s="1"/>
  <c r="M28" i="93"/>
  <c r="M29" i="93" s="1"/>
  <c r="N28" i="93"/>
  <c r="N29" i="93" s="1"/>
  <c r="O28" i="93"/>
  <c r="O29" i="93" s="1"/>
  <c r="P28" i="93"/>
  <c r="P29" i="93" s="1"/>
  <c r="Q28" i="93"/>
  <c r="Q29" i="93" s="1"/>
  <c r="R28" i="93"/>
  <c r="R29" i="93" s="1"/>
  <c r="S28" i="93"/>
  <c r="S29" i="93" s="1"/>
  <c r="T28" i="93"/>
  <c r="U28" i="93"/>
  <c r="V28" i="93"/>
  <c r="W28" i="93"/>
  <c r="X28" i="93"/>
  <c r="Y28" i="93"/>
  <c r="Z28" i="93"/>
  <c r="AA28" i="93"/>
  <c r="L22" i="93"/>
  <c r="M22" i="93"/>
  <c r="N22" i="93"/>
  <c r="O22" i="93"/>
  <c r="P22" i="93"/>
  <c r="Q22" i="93"/>
  <c r="R22" i="93"/>
  <c r="S22" i="93"/>
  <c r="T22" i="93"/>
  <c r="U22" i="93"/>
  <c r="L10" i="93"/>
  <c r="L14" i="93" s="1"/>
  <c r="M10" i="93"/>
  <c r="M14" i="93" s="1"/>
  <c r="N10" i="93"/>
  <c r="N14" i="93" s="1"/>
  <c r="O10" i="93"/>
  <c r="O14" i="93" s="1"/>
  <c r="P10" i="93"/>
  <c r="P14" i="93" s="1"/>
  <c r="C10" i="93"/>
  <c r="D10" i="93"/>
  <c r="D14" i="93" s="1"/>
  <c r="E10" i="93"/>
  <c r="F10" i="93"/>
  <c r="G10" i="93"/>
  <c r="H10" i="93"/>
  <c r="I10" i="93"/>
  <c r="I14" i="93" s="1"/>
  <c r="J10" i="93"/>
  <c r="K10" i="93"/>
  <c r="Q10" i="93"/>
  <c r="Q14" i="93" s="1"/>
  <c r="R10" i="93"/>
  <c r="R14" i="93" s="1"/>
  <c r="S10" i="93"/>
  <c r="S14" i="93" s="1"/>
  <c r="T10" i="93"/>
  <c r="U10" i="93"/>
  <c r="V10" i="93"/>
  <c r="W10" i="93"/>
  <c r="X10" i="93"/>
  <c r="Y10" i="93"/>
  <c r="Z10" i="93"/>
  <c r="AA10" i="93"/>
  <c r="C22" i="93"/>
  <c r="D22" i="93"/>
  <c r="E22" i="93"/>
  <c r="F22" i="93"/>
  <c r="G22" i="93"/>
  <c r="H22" i="93"/>
  <c r="I22" i="93"/>
  <c r="J22" i="93"/>
  <c r="K22" i="93"/>
  <c r="V22" i="93"/>
  <c r="W22" i="93"/>
  <c r="X22" i="93"/>
  <c r="Y22" i="93"/>
  <c r="Z22" i="93"/>
  <c r="AA22" i="93"/>
  <c r="C70" i="85"/>
  <c r="D70" i="85"/>
  <c r="E70" i="85"/>
  <c r="F70" i="85"/>
  <c r="G70" i="85"/>
  <c r="H70" i="85"/>
  <c r="I70" i="85"/>
  <c r="J70" i="85"/>
  <c r="K70" i="85"/>
  <c r="L70" i="85"/>
  <c r="M70" i="85"/>
  <c r="N70" i="85"/>
  <c r="O70" i="85"/>
  <c r="P70" i="85"/>
  <c r="Q70" i="85"/>
  <c r="R70" i="85"/>
  <c r="S70" i="85"/>
  <c r="T70" i="85"/>
  <c r="U70" i="85"/>
  <c r="V70" i="85"/>
  <c r="W70" i="85"/>
  <c r="X70" i="85"/>
  <c r="C62" i="85"/>
  <c r="D62" i="85"/>
  <c r="E62" i="85"/>
  <c r="F62" i="85"/>
  <c r="G62" i="85"/>
  <c r="H62" i="85"/>
  <c r="I62" i="85"/>
  <c r="J62" i="85"/>
  <c r="K62" i="85"/>
  <c r="L62" i="85"/>
  <c r="M62" i="85"/>
  <c r="N62" i="85"/>
  <c r="O62" i="85"/>
  <c r="P62" i="85"/>
  <c r="Q62" i="85"/>
  <c r="R62" i="85"/>
  <c r="S62" i="85"/>
  <c r="T62" i="85"/>
  <c r="U62" i="85"/>
  <c r="V62" i="85"/>
  <c r="W62" i="85"/>
  <c r="X62" i="85"/>
  <c r="C50" i="85"/>
  <c r="D50" i="85"/>
  <c r="E50" i="85"/>
  <c r="F50" i="85"/>
  <c r="G50" i="85"/>
  <c r="H50" i="85"/>
  <c r="I50" i="85"/>
  <c r="J50" i="85"/>
  <c r="K50" i="85"/>
  <c r="L50" i="85"/>
  <c r="M50" i="85"/>
  <c r="N50" i="85"/>
  <c r="O50" i="85"/>
  <c r="P50" i="85"/>
  <c r="Q50" i="85"/>
  <c r="R50" i="85"/>
  <c r="S50" i="85"/>
  <c r="T50" i="85"/>
  <c r="U50" i="85"/>
  <c r="V50" i="85"/>
  <c r="W50" i="85"/>
  <c r="X50" i="85"/>
  <c r="C29" i="85"/>
  <c r="D29" i="85"/>
  <c r="E29" i="85"/>
  <c r="F29" i="85"/>
  <c r="G29" i="85"/>
  <c r="H29" i="85"/>
  <c r="I29" i="85"/>
  <c r="J29" i="85"/>
  <c r="K29" i="85"/>
  <c r="L29" i="85"/>
  <c r="M29" i="85"/>
  <c r="N29" i="85"/>
  <c r="O29" i="85"/>
  <c r="P29" i="85"/>
  <c r="Q29" i="85"/>
  <c r="R29" i="85"/>
  <c r="S29" i="85"/>
  <c r="T29" i="85"/>
  <c r="U29" i="85"/>
  <c r="V29" i="85"/>
  <c r="W29" i="85"/>
  <c r="X29" i="85"/>
  <c r="C13" i="85"/>
  <c r="D13" i="85"/>
  <c r="E13" i="85"/>
  <c r="F13" i="85"/>
  <c r="G13" i="85"/>
  <c r="H13" i="85"/>
  <c r="I13" i="85"/>
  <c r="J13" i="85"/>
  <c r="K13" i="85"/>
  <c r="L13" i="85"/>
  <c r="M13" i="85"/>
  <c r="N13" i="85"/>
  <c r="O13" i="85"/>
  <c r="P13" i="85"/>
  <c r="Q13" i="85"/>
  <c r="R13" i="85"/>
  <c r="S13" i="85"/>
  <c r="T13" i="85"/>
  <c r="U13" i="85"/>
  <c r="V13" i="85"/>
  <c r="W13" i="85"/>
  <c r="X13" i="85"/>
  <c r="B10" i="93"/>
  <c r="B22" i="93"/>
  <c r="B28" i="93"/>
  <c r="L23" i="93" l="1"/>
  <c r="N23" i="93"/>
  <c r="M23" i="93"/>
  <c r="I23" i="93"/>
  <c r="P23" i="93"/>
  <c r="D23" i="93"/>
  <c r="S23" i="93"/>
  <c r="R23" i="93"/>
  <c r="Q23" i="93"/>
  <c r="M31" i="85"/>
  <c r="O72" i="85"/>
  <c r="C72" i="85"/>
  <c r="M72" i="85"/>
  <c r="U31" i="85"/>
  <c r="I31" i="85"/>
  <c r="P72" i="85"/>
  <c r="D72" i="85"/>
  <c r="N72" i="85"/>
  <c r="X72" i="85"/>
  <c r="L72" i="85"/>
  <c r="W72" i="85"/>
  <c r="K72" i="85"/>
  <c r="V72" i="85"/>
  <c r="J72" i="85"/>
  <c r="U72" i="85"/>
  <c r="I72" i="85"/>
  <c r="T72" i="85"/>
  <c r="H72" i="85"/>
  <c r="S72" i="85"/>
  <c r="G72" i="85"/>
  <c r="R72" i="85"/>
  <c r="F72" i="85"/>
  <c r="Q72" i="85"/>
  <c r="E72" i="85"/>
  <c r="T31" i="85"/>
  <c r="H31" i="85"/>
  <c r="Q31" i="85"/>
  <c r="E31" i="85"/>
  <c r="N31" i="85"/>
  <c r="J31" i="85"/>
  <c r="X31" i="85"/>
  <c r="L31" i="85"/>
  <c r="V31" i="85"/>
  <c r="S31" i="85"/>
  <c r="G31" i="85"/>
  <c r="R31" i="85"/>
  <c r="F31" i="85"/>
  <c r="P31" i="85"/>
  <c r="D31" i="85"/>
  <c r="O31" i="85"/>
  <c r="C31" i="85"/>
  <c r="W31" i="85"/>
  <c r="K31" i="85"/>
  <c r="J13" i="93" l="1"/>
  <c r="K13" i="93"/>
  <c r="B13" i="93"/>
  <c r="C13" i="93"/>
  <c r="E13" i="93"/>
  <c r="F13" i="93"/>
  <c r="G13" i="93"/>
  <c r="H13" i="93"/>
  <c r="T13" i="93"/>
  <c r="U13" i="93"/>
  <c r="V13" i="93"/>
  <c r="W13" i="93"/>
  <c r="X13" i="93"/>
  <c r="Y13" i="93"/>
  <c r="Z13" i="93"/>
  <c r="AA13" i="93"/>
  <c r="B28" i="86"/>
  <c r="B25" i="86"/>
  <c r="B22" i="86"/>
  <c r="B10" i="86"/>
  <c r="B14" i="86" s="1"/>
  <c r="T14" i="93" l="1"/>
  <c r="T23" i="93" s="1"/>
  <c r="F14" i="93"/>
  <c r="F23" i="93" s="1"/>
  <c r="G14" i="93"/>
  <c r="G23" i="93" s="1"/>
  <c r="E14" i="93"/>
  <c r="E23" i="93" s="1"/>
  <c r="AA14" i="93"/>
  <c r="AA23" i="93" s="1"/>
  <c r="H14" i="93"/>
  <c r="H23" i="93" s="1"/>
  <c r="Z14" i="93"/>
  <c r="Z23" i="93" s="1"/>
  <c r="Y14" i="93"/>
  <c r="Y23" i="93" s="1"/>
  <c r="J14" i="93"/>
  <c r="J23" i="93" s="1"/>
  <c r="V14" i="93"/>
  <c r="V23" i="93" s="1"/>
  <c r="U14" i="93"/>
  <c r="U23" i="93" s="1"/>
  <c r="C14" i="93"/>
  <c r="C23" i="93" s="1"/>
  <c r="K14" i="93"/>
  <c r="K23" i="93" s="1"/>
  <c r="X14" i="93"/>
  <c r="X23" i="93" s="1"/>
  <c r="W14" i="93"/>
  <c r="W23" i="93" s="1"/>
  <c r="B14" i="93"/>
  <c r="B23" i="93" s="1"/>
  <c r="B25" i="93" s="1"/>
  <c r="B29" i="93" s="1"/>
  <c r="B29" i="86"/>
  <c r="G25" i="93" l="1"/>
  <c r="G29" i="93" s="1"/>
  <c r="AA25" i="93"/>
  <c r="AA29" i="93" s="1"/>
  <c r="V25" i="93"/>
  <c r="V29" i="93" s="1"/>
  <c r="E25" i="93"/>
  <c r="E29" i="93" s="1"/>
  <c r="W25" i="93"/>
  <c r="W29" i="93" s="1"/>
  <c r="H25" i="93"/>
  <c r="H29" i="93" s="1"/>
  <c r="T25" i="93"/>
  <c r="T29" i="93" s="1"/>
  <c r="X25" i="93"/>
  <c r="X29" i="93" s="1"/>
  <c r="F25" i="93"/>
  <c r="F29" i="93" s="1"/>
  <c r="Z25" i="93"/>
  <c r="Z29" i="93" s="1"/>
  <c r="J25" i="93"/>
  <c r="J29" i="93" s="1"/>
  <c r="C25" i="93"/>
  <c r="C29" i="93" s="1"/>
  <c r="U25" i="93"/>
  <c r="U29" i="93" s="1"/>
  <c r="Y25" i="93"/>
  <c r="Y29" i="93" s="1"/>
  <c r="C10" i="86"/>
  <c r="D10" i="86"/>
  <c r="E10" i="86"/>
  <c r="F10" i="86"/>
  <c r="G10" i="86"/>
  <c r="H10" i="86"/>
  <c r="I10" i="86"/>
  <c r="J10" i="86"/>
  <c r="K10" i="86"/>
  <c r="L10" i="86"/>
  <c r="M10" i="86"/>
  <c r="N10" i="86"/>
  <c r="O10" i="86"/>
  <c r="P10" i="86"/>
  <c r="Q10" i="86"/>
  <c r="R10" i="86"/>
  <c r="S10" i="86"/>
  <c r="T10" i="86"/>
  <c r="U10" i="86"/>
  <c r="V10" i="86"/>
  <c r="W10" i="86"/>
  <c r="X10" i="86"/>
  <c r="Y10" i="86"/>
  <c r="Z10" i="86"/>
  <c r="AA10" i="86"/>
  <c r="C13" i="86"/>
  <c r="D13" i="86"/>
  <c r="E13" i="86"/>
  <c r="F13" i="86"/>
  <c r="G13" i="86"/>
  <c r="H13" i="86"/>
  <c r="I13" i="86"/>
  <c r="J13" i="86"/>
  <c r="K13" i="86"/>
  <c r="L13" i="86"/>
  <c r="M13" i="86"/>
  <c r="N13" i="86"/>
  <c r="O13" i="86"/>
  <c r="P13" i="86"/>
  <c r="Q13" i="86"/>
  <c r="R13" i="86"/>
  <c r="S13" i="86"/>
  <c r="T13" i="86"/>
  <c r="U13" i="86"/>
  <c r="V13" i="86"/>
  <c r="W13" i="86"/>
  <c r="X13" i="86"/>
  <c r="Y13" i="86"/>
  <c r="Z13" i="86"/>
  <c r="AA13" i="86"/>
  <c r="C22" i="86"/>
  <c r="D22" i="86"/>
  <c r="E22" i="86"/>
  <c r="F22" i="86"/>
  <c r="G22" i="86"/>
  <c r="H22" i="86"/>
  <c r="I22" i="86"/>
  <c r="J22" i="86"/>
  <c r="K22" i="86"/>
  <c r="L22" i="86"/>
  <c r="M22" i="86"/>
  <c r="N22" i="86"/>
  <c r="O22" i="86"/>
  <c r="P22" i="86"/>
  <c r="Q22" i="86"/>
  <c r="R22" i="86"/>
  <c r="S22" i="86"/>
  <c r="T22" i="86"/>
  <c r="U22" i="86"/>
  <c r="V22" i="86"/>
  <c r="W22" i="86"/>
  <c r="X22" i="86"/>
  <c r="Y22" i="86"/>
  <c r="Z22" i="86"/>
  <c r="AA22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F14" i="86" l="1"/>
  <c r="F23" i="86" s="1"/>
  <c r="F25" i="86" s="1"/>
  <c r="F29" i="86" s="1"/>
  <c r="J14" i="86"/>
  <c r="J23" i="86" s="1"/>
  <c r="J25" i="86" s="1"/>
  <c r="J29" i="86" s="1"/>
  <c r="I14" i="86"/>
  <c r="I23" i="86" s="1"/>
  <c r="I25" i="86" s="1"/>
  <c r="I29" i="86" s="1"/>
  <c r="T14" i="86"/>
  <c r="T23" i="86" s="1"/>
  <c r="T25" i="86" s="1"/>
  <c r="T29" i="86" s="1"/>
  <c r="D14" i="86"/>
  <c r="D23" i="86" s="1"/>
  <c r="D25" i="86" s="1"/>
  <c r="D29" i="86" s="1"/>
  <c r="P14" i="86"/>
  <c r="P23" i="86" s="1"/>
  <c r="P25" i="86" s="1"/>
  <c r="P29" i="86" s="1"/>
  <c r="Q14" i="86"/>
  <c r="Q23" i="86" s="1"/>
  <c r="Q25" i="86" s="1"/>
  <c r="Q29" i="86" s="1"/>
  <c r="E14" i="86"/>
  <c r="E23" i="86" s="1"/>
  <c r="E25" i="86" s="1"/>
  <c r="E29" i="86" s="1"/>
  <c r="H14" i="86"/>
  <c r="H23" i="86" s="1"/>
  <c r="H25" i="86" s="1"/>
  <c r="H29" i="86" s="1"/>
  <c r="O14" i="86"/>
  <c r="O23" i="86" s="1"/>
  <c r="O25" i="86" s="1"/>
  <c r="O29" i="86" s="1"/>
  <c r="Z14" i="86"/>
  <c r="Z23" i="86" s="1"/>
  <c r="Z25" i="86" s="1"/>
  <c r="Z29" i="86" s="1"/>
  <c r="N14" i="86"/>
  <c r="N23" i="86" s="1"/>
  <c r="N25" i="86" s="1"/>
  <c r="N29" i="86" s="1"/>
  <c r="G14" i="86"/>
  <c r="G23" i="86" s="1"/>
  <c r="G25" i="86" s="1"/>
  <c r="G29" i="86" s="1"/>
  <c r="AA14" i="86"/>
  <c r="AA23" i="86" s="1"/>
  <c r="AA25" i="86" s="1"/>
  <c r="AA29" i="86" s="1"/>
  <c r="C14" i="86"/>
  <c r="C23" i="86" s="1"/>
  <c r="C25" i="86" s="1"/>
  <c r="C29" i="86" s="1"/>
  <c r="L14" i="86"/>
  <c r="L23" i="86" s="1"/>
  <c r="L25" i="86" s="1"/>
  <c r="L29" i="86" s="1"/>
  <c r="X14" i="86"/>
  <c r="X23" i="86" s="1"/>
  <c r="X25" i="86" s="1"/>
  <c r="X29" i="86" s="1"/>
  <c r="V14" i="86"/>
  <c r="V23" i="86" s="1"/>
  <c r="V25" i="86" s="1"/>
  <c r="V29" i="86" s="1"/>
  <c r="S14" i="86"/>
  <c r="S23" i="86" s="1"/>
  <c r="S25" i="86" s="1"/>
  <c r="S29" i="86" s="1"/>
  <c r="W14" i="86"/>
  <c r="W23" i="86" s="1"/>
  <c r="W25" i="86" s="1"/>
  <c r="W29" i="86" s="1"/>
  <c r="U14" i="86"/>
  <c r="U23" i="86" s="1"/>
  <c r="U25" i="86" s="1"/>
  <c r="U29" i="86" s="1"/>
  <c r="R14" i="86"/>
  <c r="R23" i="86" s="1"/>
  <c r="R25" i="86" s="1"/>
  <c r="R29" i="86" s="1"/>
  <c r="K14" i="86"/>
  <c r="K23" i="86" s="1"/>
  <c r="K25" i="86" s="1"/>
  <c r="K29" i="86" s="1"/>
  <c r="Y14" i="86"/>
  <c r="Y23" i="86" s="1"/>
  <c r="Y25" i="86" s="1"/>
  <c r="Y29" i="86" s="1"/>
  <c r="M14" i="86"/>
  <c r="M23" i="86" s="1"/>
  <c r="M25" i="86" s="1"/>
  <c r="M29" i="86" s="1"/>
  <c r="B13" i="85"/>
  <c r="B29" i="85"/>
  <c r="B50" i="85"/>
  <c r="B62" i="85"/>
  <c r="B70" i="85"/>
  <c r="B13" i="84"/>
  <c r="C13" i="84"/>
  <c r="D13" i="84"/>
  <c r="E13" i="84"/>
  <c r="F13" i="84"/>
  <c r="G13" i="84"/>
  <c r="H13" i="84"/>
  <c r="I13" i="84"/>
  <c r="J13" i="84"/>
  <c r="K13" i="84"/>
  <c r="L13" i="84"/>
  <c r="M13" i="84"/>
  <c r="N13" i="84"/>
  <c r="O13" i="84"/>
  <c r="P13" i="84"/>
  <c r="Q13" i="84"/>
  <c r="R13" i="84"/>
  <c r="S13" i="84"/>
  <c r="T13" i="84"/>
  <c r="U13" i="84"/>
  <c r="V13" i="84"/>
  <c r="W13" i="84"/>
  <c r="X13" i="84"/>
  <c r="B29" i="84"/>
  <c r="C29" i="84"/>
  <c r="D29" i="84"/>
  <c r="E29" i="84"/>
  <c r="F29" i="84"/>
  <c r="G29" i="84"/>
  <c r="H29" i="84"/>
  <c r="I29" i="84"/>
  <c r="J29" i="84"/>
  <c r="K29" i="84"/>
  <c r="L29" i="84"/>
  <c r="M29" i="84"/>
  <c r="N29" i="84"/>
  <c r="O29" i="84"/>
  <c r="P29" i="84"/>
  <c r="Q29" i="84"/>
  <c r="R29" i="84"/>
  <c r="S29" i="84"/>
  <c r="T29" i="84"/>
  <c r="U29" i="84"/>
  <c r="V29" i="84"/>
  <c r="W29" i="84"/>
  <c r="X29" i="84"/>
  <c r="B50" i="84"/>
  <c r="C50" i="84"/>
  <c r="D50" i="84"/>
  <c r="E50" i="84"/>
  <c r="F50" i="84"/>
  <c r="G50" i="84"/>
  <c r="H50" i="84"/>
  <c r="I50" i="84"/>
  <c r="J50" i="84"/>
  <c r="K50" i="84"/>
  <c r="L50" i="84"/>
  <c r="M50" i="84"/>
  <c r="N50" i="84"/>
  <c r="O50" i="84"/>
  <c r="P50" i="84"/>
  <c r="Q50" i="84"/>
  <c r="R50" i="84"/>
  <c r="S50" i="84"/>
  <c r="T50" i="84"/>
  <c r="U50" i="84"/>
  <c r="V50" i="84"/>
  <c r="W50" i="84"/>
  <c r="X50" i="84"/>
  <c r="B62" i="84"/>
  <c r="C62" i="84"/>
  <c r="D62" i="84"/>
  <c r="E62" i="84"/>
  <c r="F62" i="84"/>
  <c r="G62" i="84"/>
  <c r="H62" i="84"/>
  <c r="I62" i="84"/>
  <c r="J62" i="84"/>
  <c r="K62" i="84"/>
  <c r="L62" i="84"/>
  <c r="M62" i="84"/>
  <c r="N62" i="84"/>
  <c r="O62" i="84"/>
  <c r="P62" i="84"/>
  <c r="Q62" i="84"/>
  <c r="R62" i="84"/>
  <c r="S62" i="84"/>
  <c r="T62" i="84"/>
  <c r="U62" i="84"/>
  <c r="V62" i="84"/>
  <c r="W62" i="84"/>
  <c r="X62" i="84"/>
  <c r="B70" i="84"/>
  <c r="C70" i="84"/>
  <c r="D70" i="84"/>
  <c r="E70" i="84"/>
  <c r="F70" i="84"/>
  <c r="G70" i="84"/>
  <c r="H70" i="84"/>
  <c r="I70" i="84"/>
  <c r="J70" i="84"/>
  <c r="K70" i="84"/>
  <c r="L70" i="84"/>
  <c r="M70" i="84"/>
  <c r="N70" i="84"/>
  <c r="O70" i="84"/>
  <c r="P70" i="84"/>
  <c r="Q70" i="84"/>
  <c r="R70" i="84"/>
  <c r="S70" i="84"/>
  <c r="T70" i="84"/>
  <c r="U70" i="84"/>
  <c r="V70" i="84"/>
  <c r="W70" i="84"/>
  <c r="X70" i="84"/>
  <c r="P31" i="84" l="1"/>
  <c r="D31" i="84"/>
  <c r="F72" i="84"/>
  <c r="R72" i="84"/>
  <c r="X31" i="84"/>
  <c r="L31" i="84"/>
  <c r="N31" i="84"/>
  <c r="B31" i="84"/>
  <c r="Q31" i="84"/>
  <c r="E31" i="84"/>
  <c r="W31" i="84"/>
  <c r="K31" i="84"/>
  <c r="V72" i="84"/>
  <c r="J72" i="84"/>
  <c r="T31" i="84"/>
  <c r="H31" i="84"/>
  <c r="B31" i="85"/>
  <c r="Q72" i="84"/>
  <c r="E72" i="84"/>
  <c r="C72" i="84"/>
  <c r="O72" i="84"/>
  <c r="M72" i="84"/>
  <c r="L72" i="84"/>
  <c r="D72" i="84"/>
  <c r="F31" i="84"/>
  <c r="P72" i="84"/>
  <c r="O31" i="84"/>
  <c r="C31" i="84"/>
  <c r="B72" i="85"/>
  <c r="R31" i="84"/>
  <c r="R74" i="84" s="1"/>
  <c r="M31" i="84"/>
  <c r="N72" i="84"/>
  <c r="B72" i="84"/>
  <c r="X72" i="84"/>
  <c r="W72" i="84"/>
  <c r="K72" i="84"/>
  <c r="U72" i="84"/>
  <c r="I72" i="84"/>
  <c r="V31" i="84"/>
  <c r="J31" i="84"/>
  <c r="U31" i="84"/>
  <c r="I31" i="84"/>
  <c r="H72" i="84"/>
  <c r="T72" i="84"/>
  <c r="S72" i="84"/>
  <c r="G72" i="84"/>
  <c r="S31" i="84"/>
  <c r="G31" i="84"/>
  <c r="L74" i="84" l="1"/>
  <c r="X74" i="84"/>
  <c r="G74" i="84"/>
  <c r="O74" i="84"/>
  <c r="F74" i="84"/>
  <c r="E74" i="84"/>
  <c r="P74" i="84"/>
  <c r="D74" i="84"/>
  <c r="N74" i="84"/>
  <c r="B74" i="84"/>
  <c r="S74" i="84"/>
  <c r="V74" i="84"/>
  <c r="C74" i="84"/>
  <c r="I74" i="84"/>
  <c r="Q74" i="84"/>
  <c r="K74" i="84"/>
  <c r="W74" i="84"/>
  <c r="J74" i="84"/>
  <c r="H74" i="84"/>
  <c r="T74" i="84"/>
  <c r="U74" i="84"/>
  <c r="M74" i="84"/>
  <c r="C203" i="80"/>
  <c r="C201" i="80"/>
  <c r="C212" i="80" s="1"/>
  <c r="C217" i="80" s="1"/>
  <c r="B203" i="80"/>
  <c r="B201" i="80"/>
  <c r="B11" i="77"/>
  <c r="B17" i="77" s="1"/>
  <c r="B212" i="80" l="1"/>
  <c r="B217" i="80" s="1"/>
  <c r="E6" i="82"/>
  <c r="D6" i="82"/>
  <c r="E17" i="82" l="1"/>
  <c r="D17" i="82"/>
  <c r="D203" i="80" l="1"/>
  <c r="D201" i="80"/>
  <c r="D212" i="80" l="1"/>
  <c r="D217" i="80" s="1"/>
  <c r="E203" i="80"/>
  <c r="E201" i="80"/>
  <c r="E212" i="80" l="1"/>
  <c r="E217" i="80" s="1"/>
  <c r="F201" i="80"/>
  <c r="F203" i="80"/>
  <c r="F212" i="80" l="1"/>
  <c r="F217" i="80" s="1"/>
  <c r="G203" i="80" l="1"/>
  <c r="G201" i="80"/>
  <c r="C11" i="77"/>
  <c r="C17" i="77" s="1"/>
  <c r="G212" i="80" l="1"/>
  <c r="G217" i="80" s="1"/>
  <c r="H203" i="80" l="1"/>
  <c r="H201" i="80"/>
  <c r="H212" i="80" l="1"/>
  <c r="H217" i="80" s="1"/>
  <c r="E29" i="82"/>
  <c r="D29" i="82"/>
  <c r="I203" i="80" l="1"/>
  <c r="I201" i="80"/>
  <c r="I212" i="80" l="1"/>
  <c r="I217" i="80" s="1"/>
  <c r="J203" i="80" l="1"/>
  <c r="J201" i="80"/>
  <c r="J212" i="80" l="1"/>
  <c r="J217" i="80" s="1"/>
  <c r="H11" i="77" l="1"/>
  <c r="H17" i="77" s="1"/>
  <c r="I11" i="77"/>
  <c r="I17" i="77" s="1"/>
  <c r="J11" i="77"/>
  <c r="J17" i="77" s="1"/>
  <c r="K11" i="77"/>
  <c r="K17" i="77" s="1"/>
  <c r="L11" i="77"/>
  <c r="L17" i="77" s="1"/>
  <c r="M11" i="77"/>
  <c r="M17" i="77" s="1"/>
  <c r="N11" i="77"/>
  <c r="N17" i="77" s="1"/>
  <c r="O11" i="77"/>
  <c r="O17" i="77" s="1"/>
  <c r="P11" i="77"/>
  <c r="P17" i="77" s="1"/>
  <c r="Q11" i="77"/>
  <c r="Q17" i="77" s="1"/>
  <c r="G11" i="77"/>
  <c r="G17" i="77" s="1"/>
  <c r="F11" i="77"/>
  <c r="F17" i="77" s="1"/>
  <c r="E11" i="77"/>
  <c r="E17" i="77" s="1"/>
  <c r="D11" i="77" l="1"/>
  <c r="D17" i="77" s="1"/>
  <c r="K203" i="80"/>
  <c r="L203" i="80"/>
  <c r="K201" i="80"/>
  <c r="K212" i="80" l="1"/>
  <c r="K217" i="80" s="1"/>
  <c r="E38" i="82"/>
  <c r="D38" i="82"/>
  <c r="D60" i="82"/>
  <c r="D52" i="82"/>
  <c r="E52" i="82"/>
  <c r="T212" i="80" l="1"/>
  <c r="T217" i="80" s="1"/>
  <c r="U212" i="80"/>
  <c r="U217" i="80" s="1"/>
  <c r="V212" i="80"/>
  <c r="V217" i="80" s="1"/>
  <c r="W212" i="80"/>
  <c r="W217" i="80" s="1"/>
  <c r="X212" i="80"/>
  <c r="Y212" i="80"/>
  <c r="Z212" i="80"/>
  <c r="AA212" i="80"/>
  <c r="AB212" i="80"/>
  <c r="AC212" i="80"/>
  <c r="AD212" i="80"/>
  <c r="AE212" i="80"/>
  <c r="AF212" i="80"/>
  <c r="AG212" i="80"/>
  <c r="AH212" i="80"/>
  <c r="AI212" i="80"/>
  <c r="AJ212" i="80"/>
  <c r="AK212" i="80"/>
  <c r="AL212" i="80"/>
  <c r="AM212" i="80"/>
  <c r="AN212" i="80"/>
  <c r="AO212" i="80"/>
  <c r="AP212" i="80"/>
  <c r="AQ212" i="80"/>
  <c r="AR212" i="80"/>
  <c r="AS212" i="80"/>
  <c r="AT212" i="80"/>
  <c r="AU212" i="80"/>
  <c r="AV212" i="80"/>
  <c r="AW212" i="80"/>
  <c r="AX212" i="80"/>
  <c r="AY212" i="80"/>
  <c r="AZ212" i="80"/>
  <c r="BA212" i="80"/>
  <c r="BB212" i="80"/>
  <c r="BC212" i="80"/>
  <c r="BD212" i="80"/>
  <c r="BE212" i="80"/>
  <c r="BF212" i="80"/>
  <c r="BG212" i="80"/>
  <c r="BH212" i="80"/>
  <c r="BI212" i="80"/>
  <c r="BJ212" i="80"/>
  <c r="BK212" i="80"/>
  <c r="N212" i="80"/>
  <c r="N217" i="80" s="1"/>
  <c r="P212" i="80"/>
  <c r="P217" i="80" s="1"/>
  <c r="Q212" i="80"/>
  <c r="Q217" i="80" s="1"/>
  <c r="R212" i="80"/>
  <c r="R217" i="80" s="1"/>
  <c r="S212" i="80"/>
  <c r="S217" i="80" s="1"/>
  <c r="M212" i="80"/>
  <c r="M217" i="80" s="1"/>
  <c r="L201" i="80"/>
  <c r="L212" i="80" s="1"/>
  <c r="L217" i="80" s="1"/>
  <c r="E45" i="82" l="1"/>
  <c r="D45" i="82"/>
  <c r="E156" i="82"/>
  <c r="E155" i="82"/>
  <c r="E154" i="82"/>
  <c r="E153" i="82"/>
  <c r="E149" i="82"/>
  <c r="E148" i="82"/>
  <c r="E147" i="82"/>
  <c r="E143" i="82"/>
  <c r="E142" i="82"/>
  <c r="E141" i="82"/>
  <c r="E137" i="82"/>
  <c r="E136" i="82"/>
  <c r="E135" i="82"/>
  <c r="E134" i="82"/>
  <c r="E130" i="82"/>
  <c r="E129" i="82"/>
  <c r="E128" i="82"/>
  <c r="E127" i="82"/>
  <c r="E123" i="82"/>
  <c r="E122" i="82"/>
  <c r="E121" i="82"/>
  <c r="E120" i="82"/>
  <c r="E116" i="82"/>
  <c r="E115" i="82"/>
  <c r="E114" i="82"/>
  <c r="E113" i="82"/>
  <c r="E109" i="82"/>
  <c r="E108" i="82"/>
  <c r="E107" i="82"/>
  <c r="E106" i="82"/>
  <c r="E102" i="82"/>
  <c r="E101" i="82"/>
  <c r="E100" i="82"/>
  <c r="E99" i="82"/>
  <c r="E95" i="82"/>
  <c r="E94" i="82"/>
  <c r="E93" i="82"/>
  <c r="E89" i="82"/>
  <c r="E88" i="82"/>
  <c r="E87" i="82"/>
  <c r="E86" i="82"/>
  <c r="E82" i="82"/>
  <c r="E81" i="82"/>
  <c r="E80" i="82"/>
  <c r="E79" i="82"/>
  <c r="E78" i="82"/>
  <c r="E74" i="82"/>
  <c r="E73" i="82"/>
  <c r="E72" i="82"/>
  <c r="E71" i="82"/>
  <c r="E70" i="82"/>
  <c r="D67" i="82"/>
  <c r="E66" i="82"/>
  <c r="E65" i="82"/>
  <c r="E64" i="82"/>
  <c r="E63" i="82"/>
  <c r="E58" i="82"/>
  <c r="E57" i="82"/>
  <c r="E56" i="82"/>
  <c r="E55" i="82"/>
  <c r="E60" i="82" l="1"/>
  <c r="E150" i="82"/>
  <c r="E124" i="82"/>
  <c r="E96" i="82"/>
  <c r="E67" i="82"/>
  <c r="E131" i="82"/>
  <c r="E90" i="82"/>
  <c r="E157" i="82"/>
  <c r="E117" i="82"/>
  <c r="E138" i="82"/>
  <c r="E75" i="82"/>
  <c r="E144" i="82"/>
  <c r="E110" i="82"/>
  <c r="E83" i="82"/>
  <c r="E103" i="82"/>
  <c r="O203" i="80" l="1"/>
  <c r="O201" i="80" l="1"/>
  <c r="O212" i="80" s="1"/>
  <c r="O217" i="80" s="1"/>
</calcChain>
</file>

<file path=xl/sharedStrings.xml><?xml version="1.0" encoding="utf-8"?>
<sst xmlns="http://schemas.openxmlformats.org/spreadsheetml/2006/main" count="1281" uniqueCount="498">
  <si>
    <t>-</t>
  </si>
  <si>
    <t>Água</t>
  </si>
  <si>
    <t>Esgoto</t>
  </si>
  <si>
    <t>1T16</t>
  </si>
  <si>
    <t>TOTAL</t>
  </si>
  <si>
    <t>Serviços de água</t>
  </si>
  <si>
    <t>Despesas gerais e administrativas</t>
  </si>
  <si>
    <t>1T17</t>
  </si>
  <si>
    <t>1T18</t>
  </si>
  <si>
    <t>4T17</t>
  </si>
  <si>
    <t>3T17</t>
  </si>
  <si>
    <t>2T17</t>
  </si>
  <si>
    <t>4T16</t>
  </si>
  <si>
    <t>3T16</t>
  </si>
  <si>
    <t>2T16</t>
  </si>
  <si>
    <t>Receitas de resíduos sólidos</t>
  </si>
  <si>
    <t>2T18</t>
  </si>
  <si>
    <t>Receita Operacional Líquida de Serviços</t>
  </si>
  <si>
    <t>Finame</t>
  </si>
  <si>
    <t>BNDES Empréstimo</t>
  </si>
  <si>
    <t>Debêntures de Mercado - 12ª Emissão</t>
  </si>
  <si>
    <t>3T18</t>
  </si>
  <si>
    <t>Debêntures de Mercado - 13ª Emissão</t>
  </si>
  <si>
    <t>4T18</t>
  </si>
  <si>
    <t>Resultado Antes do Resultado Financeiro e dos Tributos</t>
  </si>
  <si>
    <t>Serviços de Esgoto</t>
  </si>
  <si>
    <t>Custos de construção</t>
  </si>
  <si>
    <t>Estoques</t>
  </si>
  <si>
    <t>Impostos a recuperar</t>
  </si>
  <si>
    <t>Empréstimos e financiamentos</t>
  </si>
  <si>
    <t>Debêntures</t>
  </si>
  <si>
    <t>Obrigações de benefícios de aposentadoria</t>
  </si>
  <si>
    <t>Capital social realizado</t>
  </si>
  <si>
    <t>Ações em tesouraria</t>
  </si>
  <si>
    <t>Receitas de Construção</t>
  </si>
  <si>
    <t>Parceria Público Privada</t>
  </si>
  <si>
    <t>Custos dos serviços vendidos</t>
  </si>
  <si>
    <t>1T19</t>
  </si>
  <si>
    <t>2T19</t>
  </si>
  <si>
    <t>3T19</t>
  </si>
  <si>
    <t>4T19</t>
  </si>
  <si>
    <t>1T20</t>
  </si>
  <si>
    <t>2T20</t>
  </si>
  <si>
    <t>3T20</t>
  </si>
  <si>
    <t>4T20</t>
  </si>
  <si>
    <t>Debêntures de Mercado - 15ª Emissão</t>
  </si>
  <si>
    <t>1T21</t>
  </si>
  <si>
    <t>2T21</t>
  </si>
  <si>
    <t>4T21</t>
  </si>
  <si>
    <t>3T21</t>
  </si>
  <si>
    <t>Debêntures de Mercado - 16ª Emissão</t>
  </si>
  <si>
    <t>1T22</t>
  </si>
  <si>
    <t>2T22</t>
  </si>
  <si>
    <t xml:space="preserve">CEMIG </t>
  </si>
  <si>
    <t xml:space="preserve">OUTRAS OBRIGAÇÕES </t>
  </si>
  <si>
    <t>IBM (R$)</t>
  </si>
  <si>
    <t>BNDES/DEBÊNTURES 11ª EMISSÃO</t>
  </si>
  <si>
    <t xml:space="preserve">DEBÊNTURES DE MERCADO 10ª EMISSÃO </t>
  </si>
  <si>
    <t xml:space="preserve">DEBÊNTURES DE MERCADO 9ª EMISSÃO </t>
  </si>
  <si>
    <t xml:space="preserve">BNDES/DEBÊNTURES 8ª EMISSÃO </t>
  </si>
  <si>
    <t xml:space="preserve">DEBÊNTURES DE MERCADO 7ª EMISSÃO </t>
  </si>
  <si>
    <t xml:space="preserve">BNDES/DEBÊNTURES 4ª EMISSÃO </t>
  </si>
  <si>
    <t xml:space="preserve">BNDES/DEBÊNTURES 3ª EMISSÃO </t>
  </si>
  <si>
    <t xml:space="preserve">BNDES/DEBÊNTURES 2ª EMISSÃO </t>
  </si>
  <si>
    <t xml:space="preserve">BNDES/DEBÊNTURES 1ª EMISSÃO </t>
  </si>
  <si>
    <t xml:space="preserve">NOTAS PROMISSÓRIAS </t>
  </si>
  <si>
    <t xml:space="preserve">TESOURO NACIONAL </t>
  </si>
  <si>
    <t xml:space="preserve">BDMG (SOMMA) </t>
  </si>
  <si>
    <t xml:space="preserve">Em moeda nacional </t>
  </si>
  <si>
    <t>4T15</t>
  </si>
  <si>
    <t>3T15</t>
  </si>
  <si>
    <t>2T15</t>
  </si>
  <si>
    <t>1T15</t>
  </si>
  <si>
    <t>4T14</t>
  </si>
  <si>
    <t>3T14</t>
  </si>
  <si>
    <t>2T14</t>
  </si>
  <si>
    <t>1T14</t>
  </si>
  <si>
    <t>4T13</t>
  </si>
  <si>
    <t>3T13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</si>
  <si>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</si>
  <si>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</si>
  <si>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</si>
  <si>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</si>
  <si>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</si>
  <si>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</si>
  <si>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</si>
  <si>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</si>
  <si>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</si>
  <si>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</si>
  <si>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 xml:space="preserve">Custo de Captação </t>
  </si>
  <si>
    <t>(=) Total Empréstimos, Financiamentos e Debêntures</t>
  </si>
  <si>
    <t>(+) Passivo de Arrendamento Mercantil</t>
  </si>
  <si>
    <t>Outras despesas operacionais</t>
  </si>
  <si>
    <t>3T22</t>
  </si>
  <si>
    <t>Desenvolvimento Empresarial e Operacional</t>
  </si>
  <si>
    <t>4T22</t>
  </si>
  <si>
    <t>Debêntures de Mercado - 17ª Emissão</t>
  </si>
  <si>
    <t>Dados Operacionais</t>
  </si>
  <si>
    <t>1T23</t>
  </si>
  <si>
    <t>Outras receitas operacionais</t>
  </si>
  <si>
    <t>Despesas/Receitas Operacionais</t>
  </si>
  <si>
    <t>Imposto de renda e contribuição social diferidos</t>
  </si>
  <si>
    <t xml:space="preserve">Captação do Paraopeba </t>
  </si>
  <si>
    <t xml:space="preserve">Longo Prazo </t>
  </si>
  <si>
    <t>FINAME</t>
  </si>
  <si>
    <t xml:space="preserve">Endividamento </t>
  </si>
  <si>
    <t>Todos os valores expressos estão em milhares de Reais.</t>
  </si>
  <si>
    <t>RECURSOS FGTS</t>
  </si>
  <si>
    <t xml:space="preserve">BNDES/BNE </t>
  </si>
  <si>
    <t xml:space="preserve">1ª SERIE </t>
  </si>
  <si>
    <t xml:space="preserve">2ª SERIE </t>
  </si>
  <si>
    <t xml:space="preserve">3ª SERIE </t>
  </si>
  <si>
    <t xml:space="preserve">CAIXA/DEBÊNTURES 5ª EMISSÃO </t>
  </si>
  <si>
    <t xml:space="preserve">DEBÊNTURES DE MERCADO - 6ª EMISSÃO </t>
  </si>
  <si>
    <t xml:space="preserve">DEBÊNTURES DE MERCADO - 7ª EMISSÃO </t>
  </si>
  <si>
    <t>2ª SERIE</t>
  </si>
  <si>
    <t xml:space="preserve">DEBÊNTURES DE MERCADO - 9ª EMISSÃO </t>
  </si>
  <si>
    <t>DEBÊNTURES DE MERCADO - 10ª EMISSÃO</t>
  </si>
  <si>
    <t xml:space="preserve">DEBÊNTURES DE MERCADO - 12ª EMISSÃO </t>
  </si>
  <si>
    <t xml:space="preserve">1ª SÉRIE </t>
  </si>
  <si>
    <t xml:space="preserve">2ª SÉRIE </t>
  </si>
  <si>
    <t>DEBÊNTURES DE MERCADO - 13ª EMISSÃO</t>
  </si>
  <si>
    <t>1ª SÉRIE</t>
  </si>
  <si>
    <t>2ª SÉRIE</t>
  </si>
  <si>
    <t>3ª SÉRIE</t>
  </si>
  <si>
    <t>DEBÊNTURES DE MERCADO - 14ª EMISSÃO</t>
  </si>
  <si>
    <t>DEBÊNTURES DE MERCADO - 15ª EMISSÃO</t>
  </si>
  <si>
    <t>DEBÊNTURES DE MERCADO - 16ª EMISSÃO</t>
  </si>
  <si>
    <t>LIBERTAS (PREVIDENCIA COMPLEMENTAR)</t>
  </si>
  <si>
    <t>Curto Prazo em Moeda nacional</t>
  </si>
  <si>
    <t xml:space="preserve">Curto prazo em Moeda Estrangeira </t>
  </si>
  <si>
    <t>BANCO DO BRASIL (BNY) (contrato em Dólar)</t>
  </si>
  <si>
    <t>KFW (contrato em Euro)</t>
  </si>
  <si>
    <t>Banco Europeu de Investimento (BEI) (contrato em Euro)</t>
  </si>
  <si>
    <t>TOTAL CURTO PRAZO (MOEDA Nacional + Estrangeira)</t>
  </si>
  <si>
    <t xml:space="preserve">RECURSOS FGTS </t>
  </si>
  <si>
    <t xml:space="preserve">FINAME </t>
  </si>
  <si>
    <t xml:space="preserve">DEBÊNTURES DE MERCADO 6ª EMISSÃO </t>
  </si>
  <si>
    <t>OUTRAS OBRIGAÇÕES</t>
  </si>
  <si>
    <t>CEMIG</t>
  </si>
  <si>
    <t xml:space="preserve">Total longo prazo - moeda nacional </t>
  </si>
  <si>
    <t>Longo prazo em moeda estrangeira</t>
  </si>
  <si>
    <t>Banco Europeu de Investimentos (BEI) (contrato em Euro)</t>
  </si>
  <si>
    <t>TOTAL LONGO PRAZO (Moeda Nacional + Estrangeira)</t>
  </si>
  <si>
    <t xml:space="preserve">Empréstimos, Financiamentos, Debêntures e Passivo de Arrendamento Mercantil </t>
  </si>
  <si>
    <t>Em moeda nacional (Empréstimos, Financiamentos e Debêntures)</t>
  </si>
  <si>
    <t>(1) Recursos FGTS: Caixa Econômica Federal.</t>
  </si>
  <si>
    <r>
      <t xml:space="preserve">Capitalizações </t>
    </r>
    <r>
      <rPr>
        <vertAlign val="superscript"/>
        <sz val="11"/>
        <color rgb="FF000000"/>
        <rFont val="Calibri"/>
        <family val="2"/>
        <scheme val="minor"/>
      </rPr>
      <t>(1)</t>
    </r>
  </si>
  <si>
    <t>(1) A Companhia aprimorou os critérios de divulgação dos valores investidos, visando à convergência aos conceitos contábeis e regulatórios, com a inclusão de capitalização de juros, capitalização de gastos de pessoal, materiais e outros, relacionados às obras realizadas nos sistemas de abastecimento de água e esgotamento sanitário, bem como ao desenvolvimento empresarial e operacional. Inclui Capitalização de Juros, Gastos de Pessoal, Materiais e Outros</t>
  </si>
  <si>
    <t>Relações com Investidores</t>
  </si>
  <si>
    <t xml:space="preserve">             Dividendos</t>
  </si>
  <si>
    <t>Exercício</t>
  </si>
  <si>
    <t>Evento Societário/Data</t>
  </si>
  <si>
    <r>
      <t>Tipo de Remuneração</t>
    </r>
    <r>
      <rPr>
        <b/>
        <vertAlign val="superscript"/>
        <sz val="9"/>
        <color theme="0"/>
        <rFont val="Arial"/>
        <family val="2"/>
      </rPr>
      <t>(2)</t>
    </r>
  </si>
  <si>
    <t>Valor em Reais (R$)</t>
  </si>
  <si>
    <r>
      <t>Valor por ação (R$)</t>
    </r>
    <r>
      <rPr>
        <b/>
        <vertAlign val="superscript"/>
        <sz val="9"/>
        <color theme="0"/>
        <rFont val="Arial"/>
        <family val="2"/>
      </rPr>
      <t>(3)</t>
    </r>
  </si>
  <si>
    <t>Data do direito (data corte)</t>
  </si>
  <si>
    <t>Data do Pagamento</t>
  </si>
  <si>
    <t>Exercício de 2023</t>
  </si>
  <si>
    <t>RCA 17/03/2023</t>
  </si>
  <si>
    <t>JCP 1T23</t>
  </si>
  <si>
    <t>Total do Exercício de 2023</t>
  </si>
  <si>
    <t>Exercício de 2022</t>
  </si>
  <si>
    <t>RCA 17/03/2022</t>
  </si>
  <si>
    <t>JCP 1T22</t>
  </si>
  <si>
    <t>RCA 15/06/2022</t>
  </si>
  <si>
    <t>JCP 2T22</t>
  </si>
  <si>
    <t>RCA 15/09/2022</t>
  </si>
  <si>
    <t>JCP 3T22</t>
  </si>
  <si>
    <t>JCP 4T22</t>
  </si>
  <si>
    <t>Total Exercício de 2022</t>
  </si>
  <si>
    <t>Exercício de 2021</t>
  </si>
  <si>
    <t>RCA 19/03/2021</t>
  </si>
  <si>
    <t>JCP 1T21</t>
  </si>
  <si>
    <t>RCA 17/06/2021</t>
  </si>
  <si>
    <t>JCP 2T21</t>
  </si>
  <si>
    <t>RCA 21/09/2021</t>
  </si>
  <si>
    <t>JCP 3T21</t>
  </si>
  <si>
    <t>Dividendos 3T21</t>
  </si>
  <si>
    <t>Total Exercício de 2021</t>
  </si>
  <si>
    <t>Exercício de 2020</t>
  </si>
  <si>
    <t>RCA 20/03/2020</t>
  </si>
  <si>
    <t>JCP 1T20</t>
  </si>
  <si>
    <t>RCA 18/06/2020</t>
  </si>
  <si>
    <t>JCP 2T20</t>
  </si>
  <si>
    <t>RCA 17/09/2020</t>
  </si>
  <si>
    <t>JCP 3T20</t>
  </si>
  <si>
    <t>AGE 19/11/2020</t>
  </si>
  <si>
    <t>Dividendos Extraordinários</t>
  </si>
  <si>
    <t>RCA 25/02/2021</t>
  </si>
  <si>
    <t>JCP 4T20</t>
  </si>
  <si>
    <t>Total Exercício de 2020</t>
  </si>
  <si>
    <t>Exercício de 2019</t>
  </si>
  <si>
    <t>RCA 21/03/2019</t>
  </si>
  <si>
    <t>JCP 1T19</t>
  </si>
  <si>
    <t>RCA 14/06/2019</t>
  </si>
  <si>
    <t>JCP 2T19</t>
  </si>
  <si>
    <t>RCA 19/09/2019</t>
  </si>
  <si>
    <t>JCP 3T19</t>
  </si>
  <si>
    <t>RCA 19/03/2020</t>
  </si>
  <si>
    <t>JCP 4T19</t>
  </si>
  <si>
    <t>Total Exercício de 2019</t>
  </si>
  <si>
    <t>Exercício de 2018</t>
  </si>
  <si>
    <t>RCA 21/03/2018</t>
  </si>
  <si>
    <t xml:space="preserve">JCP </t>
  </si>
  <si>
    <t>AGE 07/05/2018</t>
  </si>
  <si>
    <t xml:space="preserve">Dividendos extraordinários </t>
  </si>
  <si>
    <t>RCA 20/06/2018</t>
  </si>
  <si>
    <t>RCA 19/09/2018</t>
  </si>
  <si>
    <t>RCA 28/02/2019</t>
  </si>
  <si>
    <t>Total Exercício de 2018</t>
  </si>
  <si>
    <t>Exercício de 2017</t>
  </si>
  <si>
    <t>RCA 16/03/2017</t>
  </si>
  <si>
    <t>RCA 14/06/2017</t>
  </si>
  <si>
    <t>RCA 20/09/2017</t>
  </si>
  <si>
    <t>AGE 17/11/2017</t>
  </si>
  <si>
    <t>30.11.2017</t>
  </si>
  <si>
    <t>RCA 22/02/2018</t>
  </si>
  <si>
    <t>Total Exercício de 2017</t>
  </si>
  <si>
    <t>Exercício de 2016</t>
  </si>
  <si>
    <t>RCA 05/05/2016</t>
  </si>
  <si>
    <t>RCA 11/08/2016</t>
  </si>
  <si>
    <t>RCA 09/11/2016</t>
  </si>
  <si>
    <t>RCA 09/03/2017</t>
  </si>
  <si>
    <t>Total Exercício de 2016</t>
  </si>
  <si>
    <t>Exercício de 2015</t>
  </si>
  <si>
    <t>RCA 07/05/2015</t>
  </si>
  <si>
    <t>RCA 06/08/2015</t>
  </si>
  <si>
    <t>RCA 05/11/2015</t>
  </si>
  <si>
    <t>Total Exercício de 2015</t>
  </si>
  <si>
    <t>Exercício de 2014</t>
  </si>
  <si>
    <t>RCA 21/03/2014</t>
  </si>
  <si>
    <t>RCA 23/06/2014</t>
  </si>
  <si>
    <t>RCA 19/09/2014</t>
  </si>
  <si>
    <t>RCA 18/03/2015</t>
  </si>
  <si>
    <t>Total Exercício de 2014</t>
  </si>
  <si>
    <t>Exercício de 2013</t>
  </si>
  <si>
    <t>RCA 18/03/2013</t>
  </si>
  <si>
    <t>RCA 24/06/2013</t>
  </si>
  <si>
    <t>RCA 20/09/2013</t>
  </si>
  <si>
    <t>RCA 29/01/2014</t>
  </si>
  <si>
    <t>Total Exercício de 2013</t>
  </si>
  <si>
    <t>RCA 16/03/2012</t>
  </si>
  <si>
    <t>RCA 18/06/2012</t>
  </si>
  <si>
    <t>RCA 14/09/2012</t>
  </si>
  <si>
    <t>RCA 22/02/2013</t>
  </si>
  <si>
    <t>Total Exercício de 2012</t>
  </si>
  <si>
    <r>
      <t>Exercício de 2011</t>
    </r>
    <r>
      <rPr>
        <b/>
        <vertAlign val="superscript"/>
        <sz val="9"/>
        <color theme="1"/>
        <rFont val="Arial"/>
        <family val="2"/>
      </rPr>
      <t xml:space="preserve"> (1)</t>
    </r>
  </si>
  <si>
    <t>RCA 25/03/2011</t>
  </si>
  <si>
    <t xml:space="preserve"> 23/05/2011</t>
  </si>
  <si>
    <t>RCA 27/06/2011</t>
  </si>
  <si>
    <t>RCA 16/09/2011</t>
  </si>
  <si>
    <t>RCA 29/02/2012</t>
  </si>
  <si>
    <t>Total Exercício de 2011</t>
  </si>
  <si>
    <t>Exercício de 2010</t>
  </si>
  <si>
    <t>RCA 26/03/2010</t>
  </si>
  <si>
    <t>RCA 28/06/2010</t>
  </si>
  <si>
    <t>RCA 28/09/2010</t>
  </si>
  <si>
    <t>RCA 11/03/2011</t>
  </si>
  <si>
    <t>Total Exercício de 2010</t>
  </si>
  <si>
    <r>
      <t>Exercício de 2009</t>
    </r>
    <r>
      <rPr>
        <b/>
        <vertAlign val="superscript"/>
        <sz val="9"/>
        <color theme="1"/>
        <rFont val="Arial"/>
        <family val="2"/>
      </rPr>
      <t xml:space="preserve"> (1) </t>
    </r>
  </si>
  <si>
    <t>RCA 27/03/2009</t>
  </si>
  <si>
    <t>RCA 26/06/2009</t>
  </si>
  <si>
    <t>RCA 24/09/2009</t>
  </si>
  <si>
    <t>Total Exercício de 2009</t>
  </si>
  <si>
    <r>
      <t xml:space="preserve">Exercício de 2008 </t>
    </r>
    <r>
      <rPr>
        <b/>
        <vertAlign val="superscript"/>
        <sz val="9"/>
        <color theme="1"/>
        <rFont val="Arial"/>
        <family val="2"/>
      </rPr>
      <t>(1)</t>
    </r>
  </si>
  <si>
    <t>RCA 25/07/2008</t>
  </si>
  <si>
    <t>RCA 19/09/2008</t>
  </si>
  <si>
    <t>Total Exercício de 2008</t>
  </si>
  <si>
    <t>Exercício de 2007</t>
  </si>
  <si>
    <t>RCA 25/05/2007</t>
  </si>
  <si>
    <t>RCA 31/08/2007</t>
  </si>
  <si>
    <t>RCA 19/03/2008</t>
  </si>
  <si>
    <t>Total Exercício de 2007</t>
  </si>
  <si>
    <t>Exercício de 2006</t>
  </si>
  <si>
    <t>RCA 12/05/2006</t>
  </si>
  <si>
    <t>RCA 14/07/2006</t>
  </si>
  <si>
    <t>RCA 30/10/2006</t>
  </si>
  <si>
    <t>RCA 23/03/2007</t>
  </si>
  <si>
    <t>Total Exercício de 2006</t>
  </si>
  <si>
    <t>(1) Períodos com distribuição pro-rata, cujos valores não estão contemplados na tabela.</t>
  </si>
  <si>
    <t xml:space="preserve">(2) Os valores declarados como JCP foram imputados aos dividendos mínimos obrigatórios dos respectivos exercícios. </t>
  </si>
  <si>
    <t>(3) Valor Ajustado. A partir de 26/11/2020, as ações passaram a ser negociadas ex-desdobramento. Dessa forma, os proventos anteriores a essa data foram divididos por 3.</t>
  </si>
  <si>
    <t>RCA 16/06/2023</t>
  </si>
  <si>
    <t>JCP 2T23</t>
  </si>
  <si>
    <t>RCA 17/03/2023</t>
  </si>
  <si>
    <t>2T23</t>
  </si>
  <si>
    <t>JCP 3T23</t>
  </si>
  <si>
    <t>RCA 15/09/2023</t>
  </si>
  <si>
    <t>3T23</t>
  </si>
  <si>
    <t>Dividendos extraordinários</t>
  </si>
  <si>
    <t>AGE 13/12/2023</t>
  </si>
  <si>
    <t>JCP 4T23</t>
  </si>
  <si>
    <t>RCA 15/12/2023</t>
  </si>
  <si>
    <t>14/11/2023 </t>
  </si>
  <si>
    <t>Contas a receber de clientes</t>
  </si>
  <si>
    <t>Cauções em garantias de empréstimos, financiamentos e debêntures</t>
  </si>
  <si>
    <t>Ativos financeiros - contratos de concessão</t>
  </si>
  <si>
    <t>Fornecedores</t>
  </si>
  <si>
    <t>Obrigações - arrendamento mercantil</t>
  </si>
  <si>
    <t>Impostos, taxas, contribuições e obrigações sociais e trabalhistas</t>
  </si>
  <si>
    <t>Participação dos empregados nos lucros</t>
  </si>
  <si>
    <t>Dividendos e Juros sobre o capital próprio a pagar</t>
  </si>
  <si>
    <t>Reservas de lucros</t>
  </si>
  <si>
    <t>Ajustes de avaliação patrimonial</t>
  </si>
  <si>
    <t>Provisão para demandas judiciais</t>
  </si>
  <si>
    <t>Aplicação financeira vinculada</t>
  </si>
  <si>
    <t>Lucro Líquido do Período</t>
  </si>
  <si>
    <t>Lucros antes dos Impostos</t>
  </si>
  <si>
    <t>Despesas Financeiras, Líquidas</t>
  </si>
  <si>
    <t>4T23</t>
  </si>
  <si>
    <t>Convênio de cooperação técnica</t>
  </si>
  <si>
    <t>Outros ativos</t>
  </si>
  <si>
    <t>Ativo de contrato</t>
  </si>
  <si>
    <t>Investimentos</t>
  </si>
  <si>
    <t>Outros passivos</t>
  </si>
  <si>
    <t>Dividendos 4T23</t>
  </si>
  <si>
    <t>RCA 20/03/2024</t>
  </si>
  <si>
    <t>Total do Exercício de 2024</t>
  </si>
  <si>
    <t>Exercício de 2024</t>
  </si>
  <si>
    <t>JCP 1T24</t>
  </si>
  <si>
    <t>Dividendos 1T24</t>
  </si>
  <si>
    <t>1T24</t>
  </si>
  <si>
    <t>]</t>
  </si>
  <si>
    <t>AGE 25/04/2024</t>
  </si>
  <si>
    <t>RCA 20/06/2024</t>
  </si>
  <si>
    <t>JCP 2T24</t>
  </si>
  <si>
    <t>Dividendos 2T24</t>
  </si>
  <si>
    <t>2T24</t>
  </si>
  <si>
    <t>RCA 12/09/2024</t>
  </si>
  <si>
    <t>JCP 3T24</t>
  </si>
  <si>
    <t>Dividendos 3T24</t>
  </si>
  <si>
    <t>3T24</t>
  </si>
  <si>
    <t xml:space="preserve"> PPP do Rio Manso</t>
  </si>
  <si>
    <t>CUSTOS DOS SERVIÇOS VENDIDOS</t>
  </si>
  <si>
    <t>Lucro Bruto</t>
  </si>
  <si>
    <t>RCA 12/12/2024</t>
  </si>
  <si>
    <t>JCP 4T24</t>
  </si>
  <si>
    <t>Exercício de 2025</t>
  </si>
  <si>
    <t>RCA 26/02/2025</t>
  </si>
  <si>
    <t>JCP 1T25</t>
  </si>
  <si>
    <t>Dividendos 1T25</t>
  </si>
  <si>
    <t>RCA 21/03/2025</t>
  </si>
  <si>
    <t>Dividendos 4T24</t>
  </si>
  <si>
    <t>4T24</t>
  </si>
  <si>
    <t>Provisão para férias</t>
  </si>
  <si>
    <t>Curto e Longo Prazos</t>
  </si>
  <si>
    <t>1T25</t>
  </si>
  <si>
    <t>RCA 12/06/2025</t>
  </si>
  <si>
    <t>JCP 2T25</t>
  </si>
  <si>
    <t>2T25</t>
  </si>
  <si>
    <t xml:space="preserve">Investimentos </t>
  </si>
  <si>
    <t>Participação no Resultado de Controlada</t>
  </si>
  <si>
    <t>RCA 11/09/2025</t>
  </si>
  <si>
    <t>JCP 3T25</t>
  </si>
  <si>
    <t>3T25</t>
  </si>
  <si>
    <t>(+) Passivo de Derivativos</t>
  </si>
  <si>
    <t>Total Consolidado</t>
  </si>
  <si>
    <r>
      <t xml:space="preserve">Subsidiárias </t>
    </r>
    <r>
      <rPr>
        <b/>
        <vertAlign val="superscript"/>
        <sz val="11"/>
        <color rgb="FF000000"/>
        <rFont val="Calibri"/>
        <family val="2"/>
        <scheme val="minor"/>
      </rPr>
      <t>(2)</t>
    </r>
  </si>
  <si>
    <t xml:space="preserve">(2) Até 2024, os valores eram referentes à COPANOR. A partir de 2025, essa linha considera também os investimentos realizados pela Patos Saneamento. </t>
  </si>
  <si>
    <r>
      <t xml:space="preserve">Exercício de 2012 </t>
    </r>
    <r>
      <rPr>
        <b/>
        <vertAlign val="superscript"/>
        <sz val="9"/>
        <color theme="1"/>
        <rFont val="Arial"/>
        <family val="2"/>
      </rPr>
      <t>(1)</t>
    </r>
  </si>
  <si>
    <t>Linhas de Financiamentos</t>
  </si>
  <si>
    <t>Tesouro Nacional</t>
  </si>
  <si>
    <t>Notas Promissórias</t>
  </si>
  <si>
    <t>BNDES/Debêntures 1ª Emissão</t>
  </si>
  <si>
    <t>BNDES/Debêntures 2ª Emissão</t>
  </si>
  <si>
    <t>BNDES/Debêntures 3ª Emissão</t>
  </si>
  <si>
    <t>BNDES/Debêntures 4ª Emissão</t>
  </si>
  <si>
    <t>1ª Série - 4ª</t>
  </si>
  <si>
    <t>2ª Série - 4ª</t>
  </si>
  <si>
    <t>3ª Série - 4ª</t>
  </si>
  <si>
    <t>Caixa/Debêntures 5ª Emissão</t>
  </si>
  <si>
    <t>Debêntures de Mercado - 6ª Emissão</t>
  </si>
  <si>
    <t>1ª Série - 6ª</t>
  </si>
  <si>
    <t>2ª Série - 6ª</t>
  </si>
  <si>
    <t>Debêntures de Mercado - 7ª Emissão</t>
  </si>
  <si>
    <t>1ª Série - 7ª</t>
  </si>
  <si>
    <t>2ª Série - 7ª</t>
  </si>
  <si>
    <t>BNDES/Debêntures 8ª Emissão</t>
  </si>
  <si>
    <t>1ª Série - 8ª</t>
  </si>
  <si>
    <t>2ª Série - 8ª</t>
  </si>
  <si>
    <t>Debêntures de Mercado - 9ª Emissão</t>
  </si>
  <si>
    <t>1ª Série - 9ª</t>
  </si>
  <si>
    <t>2ª Série - 9ª</t>
  </si>
  <si>
    <t>Debêntures de Mercado - 10ª Emissão</t>
  </si>
  <si>
    <t>BNDES/Debêntures 11ª Emissão</t>
  </si>
  <si>
    <t>1ª Série - 11ª</t>
  </si>
  <si>
    <t>2ª Série - 11ª</t>
  </si>
  <si>
    <t>1ª Série - 12ª</t>
  </si>
  <si>
    <t>2ª Série - 12ª</t>
  </si>
  <si>
    <t>1ª Série - 13ª</t>
  </si>
  <si>
    <t>2ª Série - 13ª</t>
  </si>
  <si>
    <t>3ª Série - 13ª</t>
  </si>
  <si>
    <t>Debêntures de Mercado - 14ª Emissão</t>
  </si>
  <si>
    <t>1ª Série - 14ª</t>
  </si>
  <si>
    <t>2ª Série - 14ª</t>
  </si>
  <si>
    <t>Série Única - 15ª</t>
  </si>
  <si>
    <t>1ª Série - 16ª</t>
  </si>
  <si>
    <t>2ª Série - 16ª</t>
  </si>
  <si>
    <t>Série Única - 17ª</t>
  </si>
  <si>
    <t>Debêntures de Mercado - 18ª Emissão</t>
  </si>
  <si>
    <t>1ª Série - 18ª</t>
  </si>
  <si>
    <t>2ª Série - 18ª</t>
  </si>
  <si>
    <t>Debêntures de Mercado - 19ª Emissão</t>
  </si>
  <si>
    <t>1ª Série - 19ª</t>
  </si>
  <si>
    <t>2ª Série - 19ª</t>
  </si>
  <si>
    <t>Debêntures de Mercado - 20ª Emissão</t>
  </si>
  <si>
    <t>1ª Série - 20ª</t>
  </si>
  <si>
    <t>2ª Série - 20ª</t>
  </si>
  <si>
    <t>Outras Obrigações</t>
  </si>
  <si>
    <t>Libertas (Previdência Complementar)</t>
  </si>
  <si>
    <t>Empréstimos, Financiamentos e Debêntures - Moeda Nacional</t>
  </si>
  <si>
    <t xml:space="preserve">Empréstimo em Moeda Estrangeira </t>
  </si>
  <si>
    <r>
      <t xml:space="preserve">Financiamento CEF </t>
    </r>
    <r>
      <rPr>
        <sz val="11"/>
        <color theme="1"/>
        <rFont val="Calibri"/>
        <family val="2"/>
        <scheme val="minor"/>
      </rPr>
      <t>(1)</t>
    </r>
  </si>
  <si>
    <t>Receitas</t>
  </si>
  <si>
    <t>PASSIVO</t>
  </si>
  <si>
    <t>PATRIMÔNIO LÍQUIDO</t>
  </si>
  <si>
    <t>ATIVO</t>
  </si>
  <si>
    <t>Em moeda nacional</t>
  </si>
  <si>
    <t>Investimentos - COPASA MG (R$ milhões)</t>
  </si>
  <si>
    <t>Total do Exercício de 2025</t>
  </si>
  <si>
    <t>RCA 11/12/2025</t>
  </si>
  <si>
    <t>JCP 4T25</t>
  </si>
  <si>
    <t>JCP extemporâneo 2020</t>
  </si>
  <si>
    <t>4T25</t>
  </si>
  <si>
    <t>Debêntures de Mercado - 21ª Emissão</t>
  </si>
  <si>
    <t>1ª Série - 21ª</t>
  </si>
  <si>
    <t>2ª Série - 21ª</t>
  </si>
  <si>
    <t>RCA 25/02/2026</t>
  </si>
  <si>
    <t>Dividendos 4T25</t>
  </si>
  <si>
    <t>Exercício de 2026</t>
  </si>
  <si>
    <t>RCA 12/03/2026</t>
  </si>
  <si>
    <t>JCP 1T26</t>
  </si>
  <si>
    <t>1T26</t>
  </si>
  <si>
    <t>Debêntures de Mercado - 22ª Emissão</t>
  </si>
  <si>
    <t>1ª Série - 22ª</t>
  </si>
  <si>
    <t>2ª Série - 22ª</t>
  </si>
  <si>
    <t>Poder Concedente - PBH</t>
  </si>
  <si>
    <t>JCP 2T26</t>
  </si>
  <si>
    <t>RCA 18/06/2026</t>
  </si>
  <si>
    <t>Total JCP (1S26)</t>
  </si>
  <si>
    <t>2T26</t>
  </si>
  <si>
    <t>Dados Operacionais Consolidados</t>
  </si>
  <si>
    <t>Ligações de Água (mil)</t>
  </si>
  <si>
    <t>Ligações de Esgoto (mil)</t>
  </si>
  <si>
    <t>Economias de Água (mil)</t>
  </si>
  <si>
    <t>Economias de Esgoto (mil)</t>
  </si>
  <si>
    <t>Volume Medido de Água (mil m³)</t>
  </si>
  <si>
    <t>Volume Medido de Esgoto (mil m³)</t>
  </si>
  <si>
    <t>Volume Distribuído de Água (mil m³)</t>
  </si>
  <si>
    <t>Rede de Água (km)</t>
  </si>
  <si>
    <t>Rede de Esgoto (km)</t>
  </si>
  <si>
    <t>Empregados</t>
  </si>
  <si>
    <t>Municípios com Concessão de Água</t>
  </si>
  <si>
    <t>Municípios com Operação de Água</t>
  </si>
  <si>
    <t>Municípios com Concessão de Esgoto</t>
  </si>
  <si>
    <t>Municípios com Operação de Esgoto</t>
  </si>
  <si>
    <t>População Atendida com Água (mil)</t>
  </si>
  <si>
    <t>População Atendida com Esgoto (mil)</t>
  </si>
  <si>
    <t>Dias de Consumo no Trimestre</t>
  </si>
  <si>
    <t>1S26</t>
  </si>
  <si>
    <t>Agência Francesa de Desenvolvimento (AFD) (contrato em Euro)</t>
  </si>
  <si>
    <t>KfW (contrato em Euro)</t>
  </si>
  <si>
    <t>Empréstimos, Financiamentos, Debêntures, Passivo de Arrendamento Mercantil e Passivo de Derivativos</t>
  </si>
  <si>
    <t>CHECAGEM: Ativo - Passivo e PL</t>
  </si>
  <si>
    <t>TOTAL DO PASSIVO E PATRIMÔNIO LÍQUIDO</t>
  </si>
  <si>
    <t>Total do patrimônio líquido</t>
  </si>
  <si>
    <t>Lucros Acumulados</t>
  </si>
  <si>
    <t>Total do passivo não circulante</t>
  </si>
  <si>
    <t>Obrigações com o poder concedente</t>
  </si>
  <si>
    <t>NÃO CIRCULANTE</t>
  </si>
  <si>
    <t>Total do passivo circulante</t>
  </si>
  <si>
    <t>Derivativos passivo</t>
  </si>
  <si>
    <t>CIRCULANTE</t>
  </si>
  <si>
    <t>TOTAL DO ATIVO</t>
  </si>
  <si>
    <t>Total do ativo não circulante</t>
  </si>
  <si>
    <t>Imobilizado</t>
  </si>
  <si>
    <t>Intangível</t>
  </si>
  <si>
    <t>Direitos de uso de arrendamento mercantil</t>
  </si>
  <si>
    <t>Realizável a longo prazo:</t>
  </si>
  <si>
    <t>Total do ativo circulante</t>
  </si>
  <si>
    <t>Bancos e aplicações de convênio</t>
  </si>
  <si>
    <t>Títulos e valores mobiliários</t>
  </si>
  <si>
    <t>Caixa e equivalentes de caixa</t>
  </si>
  <si>
    <t>Controladora</t>
  </si>
  <si>
    <t>Consolidado</t>
  </si>
  <si>
    <t>Imposto de renda e contribuição social</t>
  </si>
  <si>
    <t>IR e CS diferidos</t>
  </si>
  <si>
    <t>IR e CS correntes</t>
  </si>
  <si>
    <t>Perdas de crédito esperadas</t>
  </si>
  <si>
    <t>Despesas com vendas</t>
  </si>
  <si>
    <t>Receitas com controladas</t>
  </si>
  <si>
    <t>Receita de água de reuso</t>
  </si>
  <si>
    <t>DRE Controladora (milhares de Reais)</t>
  </si>
  <si>
    <t>N/D</t>
  </si>
  <si>
    <t>Volume Tratado de Esgoto (mil m³)</t>
  </si>
  <si>
    <t>Indicador</t>
  </si>
  <si>
    <t>DRE Consolidada (milhares de Reais)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</si>
</sst>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\ ;&quot; (&quot;#,##0\);&quot; -&quot;#\ ;@"/>
    <numFmt numFmtId="166" formatCode="#,##0.00\ ;&quot; (&quot;#,##0.00\);&quot; -&quot;#\ ;@\ "/>
    <numFmt numFmtId="167" formatCode="0.00000000"/>
    <numFmt numFmtId="168" formatCode="0.0000000000"/>
    <numFmt numFmtId="169" formatCode="#,##0.0000000000"/>
    <numFmt numFmtId="170" formatCode="#,##0;[Black]\(#,##0\);\-"/>
    <numFmt numFmtId="171" formatCode="_-* #,##0.0_-;\-* #,##0.0_-;_-* &quot;-&quot;??_-;_-@_-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28"/>
      <color rgb="FF2F75B5"/>
      <name val="Calibri"/>
      <family val="2"/>
      <scheme val="minor"/>
    </font>
    <font>
      <sz val="10"/>
      <name val="Arial"/>
      <family val="2"/>
    </font>
    <font>
      <vertAlign val="superscript"/>
      <sz val="11"/>
      <color rgb="FF000000"/>
      <name val="Calibri"/>
      <family val="2"/>
      <scheme val="minor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9"/>
      <color theme="1"/>
      <name val="Arial"/>
      <family val="2"/>
    </font>
    <font>
      <sz val="12"/>
      <color theme="0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b/>
      <sz val="24"/>
      <color rgb="FF15315E"/>
      <name val="Calibri"/>
      <family val="2"/>
      <scheme val="minor"/>
    </font>
    <font>
      <b/>
      <sz val="28"/>
      <color rgb="FF15315E"/>
      <name val="Calibri"/>
      <family val="2"/>
      <scheme val="minor"/>
    </font>
    <font>
      <b/>
      <sz val="24"/>
      <color rgb="FF15315E"/>
      <name val="Calibri"/>
      <family val="2"/>
    </font>
    <font>
      <b/>
      <vertAlign val="superscript"/>
      <sz val="11"/>
      <color rgb="FF000000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charset val="1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color rgb="FFFFFFFF"/>
      <name val="Calibri"/>
      <charset val="1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b/>
      <sz val="10"/>
      <color rgb="FFFFFFFF"/>
      <name val="Calibri"/>
      <charset val="1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i/>
      <sz val="10"/>
      <color rgb="FF666666"/>
      <name val="Aptos"/>
    </font>
    <font>
      <sz val="11"/>
      <name val="Calibri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9BC2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15315E"/>
        <bgColor indexed="64"/>
      </patternFill>
    </fill>
    <fill>
      <patternFill patternType="solid">
        <fgColor rgb="FFE2F0D9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9DC3E6"/>
        <bgColor rgb="FFC0C0C0"/>
      </patternFill>
    </fill>
    <fill>
      <patternFill patternType="solid">
        <fgColor rgb="FFF2F2F2"/>
        <bgColor rgb="FFE2F0D9"/>
      </patternFill>
    </fill>
    <fill>
      <patternFill patternType="solid">
        <fgColor rgb="FF17365D"/>
        <bgColor rgb="FF333333"/>
      </patternFill>
    </fill>
    <fill>
      <patternFill patternType="solid">
        <fgColor rgb="FFA9C4E4"/>
        <bgColor rgb="FFC0C0C0"/>
      </patternFill>
    </fill>
    <fill>
      <patternFill patternType="solid">
        <fgColor rgb="FFC6D9F1"/>
        <bgColor rgb="FFD9E7F7"/>
      </patternFill>
    </fill>
    <fill>
      <patternFill patternType="solid">
        <fgColor rgb="FFF2F2F2"/>
        <bgColor rgb="FFFFFFFF"/>
      </patternFill>
    </fill>
    <fill>
      <patternFill patternType="solid">
        <fgColor rgb="FFD9E7F7"/>
        <bgColor rgb="FFC6D9F1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/>
      <right/>
      <top style="thin">
        <color rgb="FF7F7F7F"/>
      </top>
      <bottom/>
      <diagonal/>
    </border>
  </borders>
  <cellStyleXfs count="135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6" fillId="0" borderId="0"/>
    <xf numFmtId="164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10" fillId="0" borderId="0"/>
    <xf numFmtId="0" fontId="4" fillId="0" borderId="0"/>
    <xf numFmtId="0" fontId="3" fillId="0" borderId="0"/>
    <xf numFmtId="166" fontId="4" fillId="0" borderId="0" applyFont="0" applyFill="0" applyBorder="0" applyAlignment="0" applyProtection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>
      <alignment vertical="top"/>
    </xf>
    <xf numFmtId="0" fontId="3" fillId="0" borderId="0"/>
    <xf numFmtId="0" fontId="3" fillId="0" borderId="0"/>
    <xf numFmtId="0" fontId="4" fillId="0" borderId="0">
      <alignment vertical="top"/>
    </xf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4" fillId="0" borderId="0"/>
    <xf numFmtId="0" fontId="14" fillId="0" borderId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39" fillId="0" borderId="0"/>
    <xf numFmtId="43" fontId="3" fillId="0" borderId="0" applyFont="0" applyFill="0" applyBorder="0" applyAlignment="0" applyProtection="0"/>
    <xf numFmtId="0" fontId="50" fillId="0" borderId="0"/>
    <xf numFmtId="0" fontId="48" fillId="0" borderId="0"/>
  </cellStyleXfs>
  <cellXfs count="268">
    <xf numFmtId="0" fontId="0" fillId="0" borderId="0" xfId="0"/>
    <xf numFmtId="165" fontId="0" fillId="0" borderId="0" xfId="0" applyNumberFormat="1"/>
    <xf numFmtId="165" fontId="0" fillId="3" borderId="0" xfId="0" applyNumberFormat="1" applyFill="1" applyAlignment="1">
      <alignment horizontal="right"/>
    </xf>
    <xf numFmtId="165" fontId="0" fillId="2" borderId="0" xfId="0" applyNumberFormat="1" applyFill="1"/>
    <xf numFmtId="165" fontId="1" fillId="2" borderId="0" xfId="0" applyNumberFormat="1" applyFont="1" applyFill="1"/>
    <xf numFmtId="165" fontId="0" fillId="2" borderId="0" xfId="0" applyNumberFormat="1" applyFill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165" fontId="1" fillId="2" borderId="0" xfId="0" applyNumberFormat="1" applyFont="1" applyFill="1" applyAlignment="1">
      <alignment wrapText="1"/>
    </xf>
    <xf numFmtId="3" fontId="20" fillId="2" borderId="0" xfId="0" applyNumberFormat="1" applyFont="1" applyFill="1" applyAlignment="1">
      <alignment vertical="center" wrapText="1"/>
    </xf>
    <xf numFmtId="3" fontId="0" fillId="0" borderId="0" xfId="0" applyNumberFormat="1"/>
    <xf numFmtId="3" fontId="0" fillId="2" borderId="0" xfId="0" applyNumberFormat="1" applyFill="1"/>
    <xf numFmtId="0" fontId="18" fillId="0" borderId="0" xfId="0" applyFont="1" applyAlignment="1">
      <alignment horizontal="right" vertical="center"/>
    </xf>
    <xf numFmtId="3" fontId="18" fillId="2" borderId="0" xfId="0" applyNumberFormat="1" applyFont="1" applyFill="1" applyAlignment="1">
      <alignment vertical="center"/>
    </xf>
    <xf numFmtId="165" fontId="18" fillId="2" borderId="0" xfId="0" applyNumberFormat="1" applyFont="1" applyFill="1" applyAlignment="1">
      <alignment vertical="center"/>
    </xf>
    <xf numFmtId="165" fontId="18" fillId="2" borderId="0" xfId="0" applyNumberFormat="1" applyFont="1" applyFill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  <xf numFmtId="3" fontId="23" fillId="6" borderId="0" xfId="0" applyNumberFormat="1" applyFont="1" applyFill="1" applyAlignment="1">
      <alignment horizontal="left" vertical="center"/>
    </xf>
    <xf numFmtId="1" fontId="23" fillId="6" borderId="0" xfId="0" applyNumberFormat="1" applyFont="1" applyFill="1" applyAlignment="1">
      <alignment horizontal="right" vertical="center"/>
    </xf>
    <xf numFmtId="165" fontId="23" fillId="6" borderId="0" xfId="0" applyNumberFormat="1" applyFont="1" applyFill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 wrapText="1"/>
    </xf>
    <xf numFmtId="3" fontId="23" fillId="7" borderId="0" xfId="0" applyNumberFormat="1" applyFont="1" applyFill="1" applyAlignment="1">
      <alignment horizontal="left" vertical="center"/>
    </xf>
    <xf numFmtId="165" fontId="23" fillId="7" borderId="0" xfId="0" applyNumberFormat="1" applyFont="1" applyFill="1" applyAlignment="1">
      <alignment horizontal="right"/>
    </xf>
    <xf numFmtId="3" fontId="24" fillId="8" borderId="0" xfId="0" applyNumberFormat="1" applyFont="1" applyFill="1" applyAlignment="1">
      <alignment horizontal="left" wrapText="1"/>
    </xf>
    <xf numFmtId="165" fontId="24" fillId="8" borderId="0" xfId="0" applyNumberFormat="1" applyFont="1" applyFill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4" fillId="6" borderId="0" xfId="0" applyNumberFormat="1" applyFont="1" applyFill="1" applyAlignment="1">
      <alignment wrapText="1"/>
    </xf>
    <xf numFmtId="3" fontId="24" fillId="0" borderId="0" xfId="0" applyNumberFormat="1" applyFont="1" applyAlignment="1">
      <alignment wrapText="1"/>
    </xf>
    <xf numFmtId="165" fontId="23" fillId="6" borderId="0" xfId="0" applyNumberFormat="1" applyFont="1" applyFill="1" applyAlignment="1">
      <alignment horizontal="center" vertical="center"/>
    </xf>
    <xf numFmtId="165" fontId="23" fillId="6" borderId="0" xfId="0" applyNumberFormat="1" applyFont="1" applyFill="1"/>
    <xf numFmtId="3" fontId="23" fillId="0" borderId="0" xfId="0" applyNumberFormat="1" applyFont="1"/>
    <xf numFmtId="3" fontId="25" fillId="7" borderId="0" xfId="0" applyNumberFormat="1" applyFont="1" applyFill="1"/>
    <xf numFmtId="165" fontId="25" fillId="7" borderId="0" xfId="0" applyNumberFormat="1" applyFont="1" applyFill="1"/>
    <xf numFmtId="165" fontId="25" fillId="7" borderId="0" xfId="0" applyNumberFormat="1" applyFont="1" applyFill="1" applyAlignment="1">
      <alignment horizontal="right"/>
    </xf>
    <xf numFmtId="3" fontId="25" fillId="0" borderId="0" xfId="0" applyNumberFormat="1" applyFont="1" applyAlignment="1">
      <alignment horizontal="right"/>
    </xf>
    <xf numFmtId="3" fontId="0" fillId="2" borderId="0" xfId="0" applyNumberFormat="1" applyFont="1" applyFill="1" applyAlignment="1">
      <alignment horizontal="right" wrapText="1"/>
    </xf>
    <xf numFmtId="3" fontId="0" fillId="3" borderId="0" xfId="0" applyNumberFormat="1" applyFont="1" applyFill="1" applyAlignment="1">
      <alignment horizontal="right" wrapText="1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Alignment="1">
      <alignment horizontal="right"/>
    </xf>
    <xf numFmtId="0" fontId="19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20" fillId="2" borderId="0" xfId="0" applyFont="1" applyFill="1" applyAlignment="1">
      <alignment vertical="center" wrapText="1"/>
    </xf>
    <xf numFmtId="3" fontId="1" fillId="9" borderId="0" xfId="0" applyNumberFormat="1" applyFont="1" applyFill="1"/>
    <xf numFmtId="165" fontId="1" fillId="9" borderId="0" xfId="0" applyNumberFormat="1" applyFont="1" applyFill="1"/>
    <xf numFmtId="165" fontId="1" fillId="9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center" wrapText="1"/>
    </xf>
    <xf numFmtId="165" fontId="0" fillId="2" borderId="0" xfId="0" applyNumberFormat="1" applyFill="1" applyAlignment="1">
      <alignment horizontal="center" wrapText="1"/>
    </xf>
    <xf numFmtId="165" fontId="1" fillId="2" borderId="0" xfId="0" applyNumberFormat="1" applyFont="1" applyFill="1" applyAlignment="1">
      <alignment horizontal="left"/>
    </xf>
    <xf numFmtId="165" fontId="1" fillId="2" borderId="0" xfId="0" applyNumberFormat="1" applyFont="1" applyFill="1" applyAlignment="1">
      <alignment vertical="center"/>
    </xf>
    <xf numFmtId="165" fontId="16" fillId="2" borderId="0" xfId="0" applyNumberFormat="1" applyFont="1" applyFill="1"/>
    <xf numFmtId="165" fontId="16" fillId="2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5" fontId="1" fillId="9" borderId="0" xfId="0" applyNumberFormat="1" applyFont="1" applyFill="1" applyAlignment="1">
      <alignment horizontal="left"/>
    </xf>
    <xf numFmtId="165" fontId="1" fillId="9" borderId="0" xfId="0" applyNumberFormat="1" applyFont="1" applyFill="1" applyAlignment="1">
      <alignment horizontal="left" vertical="center"/>
    </xf>
    <xf numFmtId="165" fontId="1" fillId="9" borderId="0" xfId="0" applyNumberFormat="1" applyFont="1" applyFill="1" applyAlignment="1">
      <alignment horizontal="left" wrapText="1"/>
    </xf>
    <xf numFmtId="3" fontId="0" fillId="0" borderId="0" xfId="0" applyNumberFormat="1"/>
    <xf numFmtId="0" fontId="0" fillId="0" borderId="0" xfId="0"/>
    <xf numFmtId="3" fontId="26" fillId="2" borderId="0" xfId="0" applyNumberFormat="1" applyFont="1" applyFill="1" applyAlignment="1">
      <alignment vertical="center" wrapText="1"/>
    </xf>
    <xf numFmtId="0" fontId="20" fillId="2" borderId="0" xfId="0" applyFont="1" applyFill="1" applyAlignment="1">
      <alignment horizontal="center" vertical="center" wrapText="1"/>
    </xf>
    <xf numFmtId="0" fontId="29" fillId="5" borderId="0" xfId="0" applyFont="1" applyFill="1" applyAlignment="1">
      <alignment vertical="center"/>
    </xf>
    <xf numFmtId="0" fontId="32" fillId="4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9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4" fontId="9" fillId="3" borderId="0" xfId="0" applyNumberFormat="1" applyFont="1" applyFill="1" applyAlignment="1">
      <alignment vertical="center" wrapText="1"/>
    </xf>
    <xf numFmtId="167" fontId="9" fillId="3" borderId="0" xfId="0" applyNumberFormat="1" applyFont="1" applyFill="1" applyAlignment="1">
      <alignment horizontal="right" vertical="center" wrapText="1"/>
    </xf>
    <xf numFmtId="14" fontId="9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31" fillId="9" borderId="0" xfId="0" applyFont="1" applyFill="1" applyAlignment="1">
      <alignment horizontal="center" vertical="center" wrapText="1"/>
    </xf>
    <xf numFmtId="0" fontId="31" fillId="9" borderId="0" xfId="0" applyFont="1" applyFill="1" applyAlignment="1">
      <alignment vertical="center" wrapText="1"/>
    </xf>
    <xf numFmtId="0" fontId="1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vertical="center" wrapText="1"/>
    </xf>
    <xf numFmtId="167" fontId="31" fillId="9" borderId="0" xfId="0" applyNumberFormat="1" applyFont="1" applyFill="1" applyAlignment="1">
      <alignment horizontal="right" vertical="center" wrapText="1"/>
    </xf>
    <xf numFmtId="14" fontId="31" fillId="9" borderId="0" xfId="0" applyNumberFormat="1" applyFont="1" applyFill="1" applyAlignment="1">
      <alignment horizontal="center" vertical="center" wrapText="1"/>
    </xf>
    <xf numFmtId="0" fontId="0" fillId="9" borderId="0" xfId="0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4" fontId="11" fillId="2" borderId="0" xfId="0" applyNumberFormat="1" applyFont="1" applyFill="1" applyAlignment="1">
      <alignment vertical="center" wrapText="1"/>
    </xf>
    <xf numFmtId="14" fontId="11" fillId="2" borderId="0" xfId="0" applyNumberFormat="1" applyFont="1" applyFill="1" applyAlignment="1">
      <alignment horizontal="right" vertical="center"/>
    </xf>
    <xf numFmtId="14" fontId="11" fillId="2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4" fontId="11" fillId="3" borderId="0" xfId="0" applyNumberFormat="1" applyFont="1" applyFill="1" applyAlignment="1">
      <alignment vertical="center" wrapText="1"/>
    </xf>
    <xf numFmtId="167" fontId="11" fillId="3" borderId="0" xfId="0" applyNumberFormat="1" applyFont="1" applyFill="1" applyAlignment="1">
      <alignment horizontal="right" vertical="center" wrapText="1"/>
    </xf>
    <xf numFmtId="14" fontId="11" fillId="3" borderId="0" xfId="0" applyNumberFormat="1" applyFont="1" applyFill="1" applyAlignment="1">
      <alignment horizontal="right" vertical="center" wrapText="1"/>
    </xf>
    <xf numFmtId="14" fontId="11" fillId="3" borderId="0" xfId="0" applyNumberFormat="1" applyFont="1" applyFill="1" applyAlignment="1">
      <alignment horizontal="center" vertical="center" wrapText="1"/>
    </xf>
    <xf numFmtId="4" fontId="11" fillId="2" borderId="0" xfId="0" applyNumberFormat="1" applyFont="1" applyFill="1" applyAlignment="1">
      <alignment vertical="center"/>
    </xf>
    <xf numFmtId="14" fontId="11" fillId="2" borderId="0" xfId="0" applyNumberFormat="1" applyFont="1" applyFill="1" applyAlignment="1">
      <alignment horizontal="center" vertical="center"/>
    </xf>
    <xf numFmtId="14" fontId="11" fillId="2" borderId="0" xfId="0" applyNumberFormat="1" applyFont="1" applyFill="1" applyAlignment="1">
      <alignment horizontal="right" vertical="center" wrapText="1"/>
    </xf>
    <xf numFmtId="0" fontId="31" fillId="2" borderId="0" xfId="0" applyFont="1" applyFill="1" applyAlignment="1">
      <alignment vertical="center" wrapText="1"/>
    </xf>
    <xf numFmtId="4" fontId="31" fillId="2" borderId="0" xfId="0" applyNumberFormat="1" applyFont="1" applyFill="1" applyAlignment="1">
      <alignment vertical="center" wrapText="1"/>
    </xf>
    <xf numFmtId="14" fontId="31" fillId="2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3" borderId="0" xfId="0" applyFont="1" applyFill="1" applyAlignment="1">
      <alignment vertical="center" wrapText="1"/>
    </xf>
    <xf numFmtId="4" fontId="31" fillId="3" borderId="0" xfId="0" applyNumberFormat="1" applyFont="1" applyFill="1" applyAlignment="1">
      <alignment vertical="center" wrapText="1"/>
    </xf>
    <xf numFmtId="14" fontId="31" fillId="3" borderId="0" xfId="0" applyNumberFormat="1" applyFont="1" applyFill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14" fontId="29" fillId="9" borderId="0" xfId="0" applyNumberFormat="1" applyFont="1" applyFill="1" applyAlignment="1">
      <alignment horizontal="center" vertical="center" wrapText="1"/>
    </xf>
    <xf numFmtId="0" fontId="18" fillId="11" borderId="0" xfId="0" applyFont="1" applyFill="1" applyAlignment="1">
      <alignment vertical="center"/>
    </xf>
    <xf numFmtId="0" fontId="18" fillId="11" borderId="0" xfId="0" applyFont="1" applyFill="1" applyAlignment="1">
      <alignment horizontal="right" vertical="center"/>
    </xf>
    <xf numFmtId="0" fontId="22" fillId="11" borderId="0" xfId="0" applyFont="1" applyFill="1" applyAlignment="1">
      <alignment horizontal="left" vertical="center"/>
    </xf>
    <xf numFmtId="0" fontId="22" fillId="11" borderId="0" xfId="0" applyFont="1" applyFill="1" applyAlignment="1">
      <alignment horizontal="right" vertical="center"/>
    </xf>
    <xf numFmtId="0" fontId="29" fillId="11" borderId="0" xfId="0" applyFont="1" applyFill="1" applyAlignment="1">
      <alignment horizontal="center" vertical="center" wrapText="1"/>
    </xf>
    <xf numFmtId="14" fontId="29" fillId="11" borderId="0" xfId="0" applyNumberFormat="1" applyFont="1" applyFill="1" applyAlignment="1">
      <alignment horizontal="center" vertical="center" wrapText="1"/>
    </xf>
    <xf numFmtId="165" fontId="0" fillId="2" borderId="0" xfId="0" applyNumberFormat="1" applyFont="1" applyFill="1"/>
    <xf numFmtId="165" fontId="0" fillId="0" borderId="0" xfId="0" applyNumberFormat="1" applyFont="1"/>
    <xf numFmtId="3" fontId="0" fillId="3" borderId="0" xfId="0" applyNumberFormat="1" applyFont="1" applyFill="1" applyAlignment="1">
      <alignment horizontal="center"/>
    </xf>
    <xf numFmtId="3" fontId="0" fillId="2" borderId="0" xfId="0" applyNumberFormat="1" applyFont="1" applyFill="1" applyAlignment="1">
      <alignment horizontal="center"/>
    </xf>
    <xf numFmtId="168" fontId="31" fillId="9" borderId="0" xfId="0" applyNumberFormat="1" applyFont="1" applyFill="1" applyAlignment="1">
      <alignment horizontal="right" vertical="center" wrapText="1"/>
    </xf>
    <xf numFmtId="168" fontId="11" fillId="2" borderId="0" xfId="0" applyNumberFormat="1" applyFont="1" applyFill="1" applyAlignment="1">
      <alignment horizontal="right" vertical="center" wrapText="1"/>
    </xf>
    <xf numFmtId="168" fontId="11" fillId="3" borderId="0" xfId="0" applyNumberFormat="1" applyFont="1" applyFill="1" applyAlignment="1">
      <alignment horizontal="right" vertical="center" wrapText="1"/>
    </xf>
    <xf numFmtId="168" fontId="11" fillId="2" borderId="0" xfId="0" applyNumberFormat="1" applyFont="1" applyFill="1" applyAlignment="1">
      <alignment horizontal="right" vertical="center"/>
    </xf>
    <xf numFmtId="168" fontId="31" fillId="2" borderId="0" xfId="0" applyNumberFormat="1" applyFont="1" applyFill="1" applyAlignment="1">
      <alignment horizontal="right" vertical="center" wrapText="1"/>
    </xf>
    <xf numFmtId="168" fontId="31" fillId="3" borderId="0" xfId="0" applyNumberFormat="1" applyFont="1" applyFill="1" applyAlignment="1">
      <alignment horizontal="right" vertical="center" wrapText="1"/>
    </xf>
    <xf numFmtId="168" fontId="29" fillId="9" borderId="0" xfId="0" applyNumberFormat="1" applyFont="1" applyFill="1" applyAlignment="1">
      <alignment horizontal="center" vertical="center" wrapText="1"/>
    </xf>
    <xf numFmtId="0" fontId="29" fillId="2" borderId="0" xfId="0" applyFont="1" applyFill="1" applyAlignment="1">
      <alignment vertical="center"/>
    </xf>
    <xf numFmtId="169" fontId="31" fillId="9" borderId="0" xfId="0" applyNumberFormat="1" applyFont="1" applyFill="1" applyAlignment="1">
      <alignment vertical="center" wrapText="1"/>
    </xf>
    <xf numFmtId="0" fontId="0" fillId="3" borderId="0" xfId="0" applyFont="1" applyFill="1" applyAlignment="1"/>
    <xf numFmtId="0" fontId="0" fillId="2" borderId="0" xfId="0" applyFont="1" applyFill="1" applyAlignment="1"/>
    <xf numFmtId="0" fontId="11" fillId="10" borderId="0" xfId="0" applyFont="1" applyFill="1" applyAlignment="1">
      <alignment vertical="center" wrapText="1"/>
    </xf>
    <xf numFmtId="0" fontId="11" fillId="10" borderId="0" xfId="0" applyFont="1" applyFill="1" applyAlignment="1">
      <alignment vertical="center"/>
    </xf>
    <xf numFmtId="165" fontId="24" fillId="8" borderId="0" xfId="0" quotePrefix="1" applyNumberFormat="1" applyFont="1" applyFill="1" applyAlignment="1">
      <alignment horizontal="right" wrapText="1"/>
    </xf>
    <xf numFmtId="165" fontId="18" fillId="11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0" fillId="9" borderId="0" xfId="0" applyNumberFormat="1" applyFont="1" applyFill="1" applyAlignment="1">
      <alignment horizontal="left" indent="2"/>
    </xf>
    <xf numFmtId="165" fontId="0" fillId="9" borderId="0" xfId="0" applyNumberFormat="1" applyFont="1" applyFill="1" applyAlignment="1">
      <alignment horizontal="left" indent="4"/>
    </xf>
    <xf numFmtId="165" fontId="0" fillId="9" borderId="0" xfId="0" applyNumberFormat="1" applyFont="1" applyFill="1" applyAlignment="1">
      <alignment horizontal="left" indent="5"/>
    </xf>
    <xf numFmtId="165" fontId="0" fillId="9" borderId="0" xfId="0" applyNumberFormat="1" applyFont="1" applyFill="1"/>
    <xf numFmtId="165" fontId="0" fillId="9" borderId="0" xfId="0" applyNumberFormat="1" applyFont="1" applyFill="1" applyAlignment="1">
      <alignment horizontal="left" indent="1"/>
    </xf>
    <xf numFmtId="165" fontId="0" fillId="9" borderId="0" xfId="0" applyNumberFormat="1" applyFont="1" applyFill="1" applyAlignment="1">
      <alignment horizontal="left" indent="3"/>
    </xf>
    <xf numFmtId="165" fontId="0" fillId="2" borderId="0" xfId="0" applyNumberFormat="1" applyFont="1" applyFill="1" applyAlignment="1">
      <alignment horizontal="left" indent="2"/>
    </xf>
    <xf numFmtId="165" fontId="0" fillId="3" borderId="0" xfId="0" applyNumberFormat="1" applyFont="1" applyFill="1" applyAlignment="1">
      <alignment horizontal="left" indent="3"/>
    </xf>
    <xf numFmtId="165" fontId="0" fillId="2" borderId="0" xfId="0" applyNumberFormat="1" applyFont="1" applyFill="1" applyAlignment="1">
      <alignment horizontal="left" indent="3"/>
    </xf>
    <xf numFmtId="0" fontId="38" fillId="2" borderId="0" xfId="0" applyFont="1" applyFill="1" applyAlignment="1">
      <alignment vertical="center" wrapText="1"/>
    </xf>
    <xf numFmtId="0" fontId="38" fillId="2" borderId="0" xfId="0" applyFont="1" applyFill="1" applyAlignment="1">
      <alignment horizontal="center" vertical="center" wrapText="1"/>
    </xf>
    <xf numFmtId="4" fontId="38" fillId="2" borderId="0" xfId="0" applyNumberFormat="1" applyFont="1" applyFill="1" applyAlignment="1">
      <alignment vertical="center" wrapText="1"/>
    </xf>
    <xf numFmtId="168" fontId="38" fillId="2" borderId="0" xfId="0" applyNumberFormat="1" applyFont="1" applyFill="1" applyAlignment="1">
      <alignment horizontal="right" vertical="center" wrapText="1"/>
    </xf>
    <xf numFmtId="14" fontId="38" fillId="2" borderId="0" xfId="0" applyNumberFormat="1" applyFont="1" applyFill="1" applyAlignment="1">
      <alignment horizontal="right" vertical="center"/>
    </xf>
    <xf numFmtId="14" fontId="38" fillId="2" borderId="0" xfId="0" applyNumberFormat="1" applyFont="1" applyFill="1" applyAlignment="1">
      <alignment horizontal="center" vertical="center" wrapText="1"/>
    </xf>
    <xf numFmtId="0" fontId="38" fillId="3" borderId="0" xfId="0" applyFont="1" applyFill="1" applyAlignment="1">
      <alignment vertical="center" wrapText="1"/>
    </xf>
    <xf numFmtId="0" fontId="38" fillId="3" borderId="0" xfId="0" applyFont="1" applyFill="1" applyAlignment="1">
      <alignment horizontal="center" vertical="center" wrapText="1"/>
    </xf>
    <xf numFmtId="4" fontId="38" fillId="3" borderId="0" xfId="0" applyNumberFormat="1" applyFont="1" applyFill="1" applyAlignment="1">
      <alignment vertical="center" wrapText="1"/>
    </xf>
    <xf numFmtId="168" fontId="38" fillId="3" borderId="0" xfId="0" applyNumberFormat="1" applyFont="1" applyFill="1" applyAlignment="1">
      <alignment horizontal="right" vertical="center" wrapText="1"/>
    </xf>
    <xf numFmtId="14" fontId="38" fillId="3" borderId="0" xfId="0" applyNumberFormat="1" applyFont="1" applyFill="1" applyAlignment="1">
      <alignment horizontal="right" vertical="center" wrapText="1"/>
    </xf>
    <xf numFmtId="14" fontId="38" fillId="3" borderId="0" xfId="0" applyNumberFormat="1" applyFont="1" applyFill="1" applyAlignment="1">
      <alignment horizontal="center" vertical="center" wrapText="1"/>
    </xf>
    <xf numFmtId="0" fontId="38" fillId="10" borderId="0" xfId="0" applyFont="1" applyFill="1" applyAlignment="1">
      <alignment vertical="center" wrapText="1"/>
    </xf>
    <xf numFmtId="0" fontId="38" fillId="10" borderId="0" xfId="0" applyFont="1" applyFill="1" applyAlignment="1">
      <alignment horizontal="center" vertical="center" wrapText="1"/>
    </xf>
    <xf numFmtId="4" fontId="38" fillId="10" borderId="0" xfId="0" applyNumberFormat="1" applyFont="1" applyFill="1" applyAlignment="1">
      <alignment vertical="center" wrapText="1"/>
    </xf>
    <xf numFmtId="168" fontId="38" fillId="10" borderId="0" xfId="0" applyNumberFormat="1" applyFont="1" applyFill="1" applyAlignment="1">
      <alignment horizontal="right" vertical="center" wrapText="1"/>
    </xf>
    <xf numFmtId="14" fontId="38" fillId="10" borderId="0" xfId="0" applyNumberFormat="1" applyFont="1" applyFill="1" applyAlignment="1">
      <alignment horizontal="right" vertical="center"/>
    </xf>
    <xf numFmtId="14" fontId="38" fillId="10" borderId="0" xfId="0" applyNumberFormat="1" applyFont="1" applyFill="1" applyAlignment="1">
      <alignment horizontal="center" vertical="center" wrapText="1"/>
    </xf>
    <xf numFmtId="0" fontId="31" fillId="9" borderId="0" xfId="0" applyFont="1" applyFill="1" applyAlignment="1">
      <alignment horizontal="center" vertical="center" wrapText="1"/>
    </xf>
    <xf numFmtId="0" fontId="22" fillId="11" borderId="0" xfId="0" applyFont="1" applyFill="1" applyAlignment="1">
      <alignment horizontal="center" vertical="center"/>
    </xf>
    <xf numFmtId="165" fontId="35" fillId="2" borderId="0" xfId="0" applyNumberFormat="1" applyFont="1" applyFill="1" applyAlignment="1">
      <alignment horizontal="center" vertical="center" wrapText="1"/>
    </xf>
    <xf numFmtId="0" fontId="21" fillId="0" borderId="0" xfId="0" applyFont="1"/>
    <xf numFmtId="0" fontId="16" fillId="0" borderId="0" xfId="0" applyFont="1"/>
    <xf numFmtId="165" fontId="0" fillId="2" borderId="0" xfId="0" applyNumberFormat="1" applyFont="1" applyFill="1" applyAlignment="1">
      <alignment horizontal="center"/>
    </xf>
    <xf numFmtId="165" fontId="0" fillId="3" borderId="0" xfId="0" applyNumberFormat="1" applyFont="1" applyFill="1" applyAlignment="1">
      <alignment horizontal="center"/>
    </xf>
    <xf numFmtId="165" fontId="1" fillId="9" borderId="0" xfId="0" applyNumberFormat="1" applyFont="1" applyFill="1" applyAlignment="1">
      <alignment horizontal="center"/>
    </xf>
    <xf numFmtId="165" fontId="0" fillId="9" borderId="0" xfId="0" applyNumberFormat="1" applyFont="1" applyFill="1" applyAlignment="1">
      <alignment horizontal="center"/>
    </xf>
    <xf numFmtId="165" fontId="1" fillId="9" borderId="0" xfId="0" applyNumberFormat="1" applyFont="1" applyFill="1" applyAlignment="1">
      <alignment horizontal="center" vertical="center"/>
    </xf>
    <xf numFmtId="165" fontId="1" fillId="9" borderId="0" xfId="0" applyNumberFormat="1" applyFont="1" applyFill="1" applyAlignment="1">
      <alignment horizontal="center" wrapText="1"/>
    </xf>
    <xf numFmtId="165" fontId="0" fillId="3" borderId="0" xfId="0" applyNumberFormat="1" applyFill="1" applyAlignment="1">
      <alignment horizontal="center"/>
    </xf>
    <xf numFmtId="165" fontId="0" fillId="0" borderId="0" xfId="0" applyNumberFormat="1" applyFont="1" applyAlignment="1">
      <alignment horizontal="center"/>
    </xf>
    <xf numFmtId="165" fontId="20" fillId="2" borderId="0" xfId="0" applyNumberFormat="1" applyFont="1" applyFill="1" applyAlignment="1">
      <alignment horizontal="center" vertical="center" wrapText="1"/>
    </xf>
    <xf numFmtId="165" fontId="0" fillId="9" borderId="0" xfId="0" applyNumberFormat="1" applyFill="1" applyAlignment="1">
      <alignment horizontal="center"/>
    </xf>
    <xf numFmtId="165" fontId="13" fillId="9" borderId="0" xfId="0" applyNumberFormat="1" applyFont="1" applyFill="1" applyAlignment="1">
      <alignment horizontal="center"/>
    </xf>
    <xf numFmtId="165" fontId="0" fillId="9" borderId="0" xfId="0" applyNumberFormat="1" applyFill="1" applyAlignment="1">
      <alignment horizontal="center" wrapText="1"/>
    </xf>
    <xf numFmtId="165" fontId="0" fillId="3" borderId="0" xfId="0" applyNumberFormat="1" applyFill="1" applyAlignment="1">
      <alignment horizontal="center" wrapText="1"/>
    </xf>
    <xf numFmtId="170" fontId="46" fillId="0" borderId="0" xfId="131" applyNumberFormat="1" applyFont="1" applyAlignment="1">
      <alignment horizontal="right" vertical="center"/>
    </xf>
    <xf numFmtId="170" fontId="46" fillId="19" borderId="0" xfId="131" applyNumberFormat="1" applyFont="1" applyFill="1" applyAlignment="1">
      <alignment horizontal="right" vertical="center"/>
    </xf>
    <xf numFmtId="170" fontId="47" fillId="0" borderId="10" xfId="131" applyNumberFormat="1" applyFont="1" applyBorder="1" applyAlignment="1">
      <alignment horizontal="right" vertical="center"/>
    </xf>
    <xf numFmtId="170" fontId="47" fillId="18" borderId="10" xfId="131" applyNumberFormat="1" applyFont="1" applyFill="1" applyBorder="1" applyAlignment="1">
      <alignment horizontal="right" vertical="center"/>
    </xf>
    <xf numFmtId="170" fontId="47" fillId="17" borderId="9" xfId="131" applyNumberFormat="1" applyFont="1" applyFill="1" applyBorder="1" applyAlignment="1">
      <alignment horizontal="right" vertical="center"/>
    </xf>
    <xf numFmtId="170" fontId="39" fillId="0" borderId="0" xfId="131" applyNumberFormat="1"/>
    <xf numFmtId="170" fontId="45" fillId="16" borderId="0" xfId="131" applyNumberFormat="1" applyFont="1" applyFill="1" applyAlignment="1">
      <alignment horizontal="left" vertical="center"/>
    </xf>
    <xf numFmtId="170" fontId="45" fillId="16" borderId="0" xfId="131" applyNumberFormat="1" applyFont="1" applyFill="1" applyAlignment="1">
      <alignment horizontal="right" vertical="center"/>
    </xf>
    <xf numFmtId="170" fontId="43" fillId="20" borderId="0" xfId="131" applyNumberFormat="1" applyFont="1" applyFill="1" applyAlignment="1">
      <alignment horizontal="left" vertical="center" wrapText="1"/>
    </xf>
    <xf numFmtId="170" fontId="43" fillId="20" borderId="0" xfId="131" applyNumberFormat="1" applyFont="1" applyFill="1" applyAlignment="1">
      <alignment horizontal="right" vertical="center"/>
    </xf>
    <xf numFmtId="170" fontId="44" fillId="19" borderId="0" xfId="131" applyNumberFormat="1" applyFont="1" applyFill="1" applyAlignment="1">
      <alignment horizontal="left" vertical="center" wrapText="1"/>
    </xf>
    <xf numFmtId="170" fontId="44" fillId="19" borderId="0" xfId="131" applyNumberFormat="1" applyFont="1" applyFill="1" applyAlignment="1">
      <alignment horizontal="right" vertical="center"/>
    </xf>
    <xf numFmtId="170" fontId="44" fillId="0" borderId="0" xfId="131" applyNumberFormat="1" applyFont="1" applyAlignment="1">
      <alignment horizontal="left" vertical="center" wrapText="1"/>
    </xf>
    <xf numFmtId="170" fontId="44" fillId="0" borderId="0" xfId="131" applyNumberFormat="1" applyFont="1" applyAlignment="1">
      <alignment horizontal="right" vertical="center"/>
    </xf>
    <xf numFmtId="170" fontId="43" fillId="18" borderId="10" xfId="131" applyNumberFormat="1" applyFont="1" applyFill="1" applyBorder="1" applyAlignment="1">
      <alignment horizontal="left" vertical="center" wrapText="1"/>
    </xf>
    <xf numFmtId="170" fontId="43" fillId="18" borderId="10" xfId="131" applyNumberFormat="1" applyFont="1" applyFill="1" applyBorder="1" applyAlignment="1">
      <alignment horizontal="right" vertical="center"/>
    </xf>
    <xf numFmtId="170" fontId="43" fillId="0" borderId="10" xfId="131" applyNumberFormat="1" applyFont="1" applyBorder="1" applyAlignment="1">
      <alignment horizontal="left" vertical="center" wrapText="1"/>
    </xf>
    <xf numFmtId="170" fontId="43" fillId="17" borderId="9" xfId="131" applyNumberFormat="1" applyFont="1" applyFill="1" applyBorder="1" applyAlignment="1">
      <alignment horizontal="left" vertical="center" wrapText="1"/>
    </xf>
    <xf numFmtId="170" fontId="48" fillId="0" borderId="0" xfId="131" applyNumberFormat="1" applyFont="1"/>
    <xf numFmtId="170" fontId="41" fillId="15" borderId="0" xfId="131" applyNumberFormat="1" applyFont="1" applyFill="1" applyAlignment="1">
      <alignment horizontal="left" vertical="center"/>
    </xf>
    <xf numFmtId="170" fontId="41" fillId="15" borderId="0" xfId="131" applyNumberFormat="1" applyFont="1" applyFill="1" applyAlignment="1">
      <alignment horizontal="right" vertical="center"/>
    </xf>
    <xf numFmtId="170" fontId="42" fillId="16" borderId="0" xfId="131" applyNumberFormat="1" applyFont="1" applyFill="1" applyAlignment="1">
      <alignment horizontal="left" vertical="center"/>
    </xf>
    <xf numFmtId="170" fontId="42" fillId="16" borderId="0" xfId="131" applyNumberFormat="1" applyFont="1" applyFill="1" applyAlignment="1">
      <alignment horizontal="right" vertical="center"/>
    </xf>
    <xf numFmtId="170" fontId="40" fillId="14" borderId="0" xfId="131" applyNumberFormat="1" applyFont="1" applyFill="1" applyAlignment="1">
      <alignment horizontal="left" vertical="center"/>
    </xf>
    <xf numFmtId="170" fontId="40" fillId="14" borderId="0" xfId="131" applyNumberFormat="1" applyFont="1" applyFill="1" applyAlignment="1">
      <alignment horizontal="right" vertical="center"/>
    </xf>
    <xf numFmtId="170" fontId="41" fillId="13" borderId="0" xfId="131" applyNumberFormat="1" applyFont="1" applyFill="1" applyAlignment="1">
      <alignment horizontal="left" vertical="center"/>
    </xf>
    <xf numFmtId="170" fontId="41" fillId="13" borderId="0" xfId="131" applyNumberFormat="1" applyFont="1" applyFill="1" applyAlignment="1">
      <alignment horizontal="right" vertical="center"/>
    </xf>
    <xf numFmtId="170" fontId="40" fillId="12" borderId="0" xfId="131" applyNumberFormat="1" applyFont="1" applyFill="1" applyAlignment="1">
      <alignment horizontal="left" vertical="center"/>
    </xf>
    <xf numFmtId="170" fontId="40" fillId="12" borderId="0" xfId="131" applyNumberFormat="1" applyFont="1" applyFill="1" applyAlignment="1">
      <alignment horizontal="right" vertical="center"/>
    </xf>
    <xf numFmtId="170" fontId="48" fillId="0" borderId="0" xfId="134" applyNumberFormat="1"/>
    <xf numFmtId="170" fontId="48" fillId="17" borderId="9" xfId="134" applyNumberFormat="1" applyFill="1" applyBorder="1" applyAlignment="1">
      <alignment horizontal="right" vertical="center"/>
    </xf>
    <xf numFmtId="170" fontId="48" fillId="17" borderId="9" xfId="134" applyNumberFormat="1" applyFill="1" applyBorder="1" applyAlignment="1">
      <alignment horizontal="left" vertical="center" wrapText="1"/>
    </xf>
    <xf numFmtId="170" fontId="48" fillId="18" borderId="10" xfId="134" applyNumberFormat="1" applyFill="1" applyBorder="1" applyAlignment="1">
      <alignment horizontal="right" vertical="center"/>
    </xf>
    <xf numFmtId="170" fontId="48" fillId="18" borderId="10" xfId="134" applyNumberFormat="1" applyFill="1" applyBorder="1" applyAlignment="1">
      <alignment horizontal="left" vertical="center" wrapText="1"/>
    </xf>
    <xf numFmtId="170" fontId="48" fillId="0" borderId="0" xfId="134" applyNumberFormat="1" applyAlignment="1">
      <alignment horizontal="right" vertical="center"/>
    </xf>
    <xf numFmtId="170" fontId="48" fillId="0" borderId="0" xfId="134" applyNumberFormat="1" applyAlignment="1">
      <alignment horizontal="left" vertical="center" wrapText="1"/>
    </xf>
    <xf numFmtId="170" fontId="48" fillId="19" borderId="0" xfId="134" applyNumberFormat="1" applyFill="1" applyAlignment="1">
      <alignment horizontal="right" vertical="center"/>
    </xf>
    <xf numFmtId="170" fontId="48" fillId="19" borderId="0" xfId="134" applyNumberFormat="1" applyFill="1" applyAlignment="1">
      <alignment horizontal="left" vertical="center" wrapText="1"/>
    </xf>
    <xf numFmtId="170" fontId="48" fillId="0" borderId="10" xfId="134" applyNumberFormat="1" applyBorder="1" applyAlignment="1">
      <alignment horizontal="right" vertical="center"/>
    </xf>
    <xf numFmtId="170" fontId="48" fillId="0" borderId="10" xfId="134" applyNumberFormat="1" applyBorder="1" applyAlignment="1">
      <alignment horizontal="left" vertical="center" wrapText="1"/>
    </xf>
    <xf numFmtId="170" fontId="48" fillId="20" borderId="0" xfId="134" applyNumberFormat="1" applyFill="1" applyAlignment="1">
      <alignment horizontal="right" vertical="center"/>
    </xf>
    <xf numFmtId="170" fontId="48" fillId="20" borderId="0" xfId="134" applyNumberFormat="1" applyFill="1" applyAlignment="1">
      <alignment horizontal="left" vertical="center" wrapText="1"/>
    </xf>
    <xf numFmtId="170" fontId="51" fillId="16" borderId="0" xfId="134" applyNumberFormat="1" applyFont="1" applyFill="1" applyAlignment="1">
      <alignment horizontal="right" vertical="center"/>
    </xf>
    <xf numFmtId="170" fontId="51" fillId="16" borderId="0" xfId="134" applyNumberFormat="1" applyFont="1" applyFill="1" applyAlignment="1">
      <alignment horizontal="left" vertical="center"/>
    </xf>
    <xf numFmtId="170" fontId="52" fillId="0" borderId="0" xfId="134" applyNumberFormat="1" applyFont="1"/>
    <xf numFmtId="170" fontId="42" fillId="16" borderId="0" xfId="131" applyNumberFormat="1" applyFont="1" applyFill="1" applyAlignment="1">
      <alignment vertical="center"/>
    </xf>
    <xf numFmtId="171" fontId="0" fillId="2" borderId="0" xfId="132" applyNumberFormat="1" applyFont="1" applyFill="1" applyAlignment="1"/>
    <xf numFmtId="171" fontId="0" fillId="0" borderId="0" xfId="132" applyNumberFormat="1" applyFont="1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3" fontId="0" fillId="2" borderId="0" xfId="0" applyNumberFormat="1" applyFont="1" applyFill="1" applyAlignment="1">
      <alignment horizontal="center" vertical="center"/>
    </xf>
    <xf numFmtId="3" fontId="0" fillId="2" borderId="0" xfId="0" applyNumberFormat="1" applyFont="1" applyFill="1" applyAlignment="1">
      <alignment horizontal="right" vertical="center"/>
    </xf>
    <xf numFmtId="3" fontId="0" fillId="2" borderId="0" xfId="0" applyNumberFormat="1" applyFont="1" applyFill="1" applyAlignment="1">
      <alignment horizontal="right" vertical="center" wrapText="1"/>
    </xf>
    <xf numFmtId="3" fontId="0" fillId="3" borderId="0" xfId="0" applyNumberFormat="1" applyFont="1" applyFill="1" applyAlignment="1">
      <alignment horizontal="center" vertical="center"/>
    </xf>
    <xf numFmtId="3" fontId="0" fillId="3" borderId="0" xfId="0" applyNumberFormat="1" applyFont="1" applyFill="1" applyAlignment="1">
      <alignment horizontal="right" vertical="center"/>
    </xf>
    <xf numFmtId="3" fontId="0" fillId="3" borderId="0" xfId="0" applyNumberFormat="1" applyFont="1" applyFill="1" applyAlignment="1">
      <alignment horizontal="right" vertical="center" wrapText="1"/>
    </xf>
    <xf numFmtId="171" fontId="0" fillId="2" borderId="0" xfId="132" applyNumberFormat="1" applyFont="1" applyFill="1" applyAlignment="1">
      <alignment horizontal="center" vertical="center"/>
    </xf>
    <xf numFmtId="171" fontId="0" fillId="2" borderId="0" xfId="132" applyNumberFormat="1" applyFont="1" applyFill="1" applyAlignment="1">
      <alignment horizontal="right" vertical="center"/>
    </xf>
    <xf numFmtId="171" fontId="0" fillId="2" borderId="0" xfId="132" applyNumberFormat="1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1" fontId="0" fillId="2" borderId="0" xfId="132" applyNumberFormat="1" applyFont="1" applyFill="1" applyAlignment="1">
      <alignment vertical="center"/>
    </xf>
    <xf numFmtId="170" fontId="51" fillId="19" borderId="0" xfId="134" applyNumberFormat="1" applyFont="1" applyFill="1" applyAlignment="1">
      <alignment horizontal="right" vertical="center"/>
    </xf>
    <xf numFmtId="170" fontId="51" fillId="0" borderId="0" xfId="134" applyNumberFormat="1" applyFont="1" applyAlignment="1">
      <alignment horizontal="right" vertical="center"/>
    </xf>
    <xf numFmtId="170" fontId="51" fillId="18" borderId="10" xfId="134" applyNumberFormat="1" applyFont="1" applyFill="1" applyBorder="1" applyAlignment="1">
      <alignment horizontal="right" vertical="center"/>
    </xf>
    <xf numFmtId="0" fontId="34" fillId="2" borderId="0" xfId="0" applyFont="1" applyFill="1" applyAlignment="1">
      <alignment horizontal="center"/>
    </xf>
    <xf numFmtId="0" fontId="36" fillId="6" borderId="0" xfId="0" applyFont="1" applyFill="1" applyAlignment="1">
      <alignment horizontal="center"/>
    </xf>
    <xf numFmtId="170" fontId="42" fillId="16" borderId="0" xfId="131" applyNumberFormat="1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 wrapText="1"/>
    </xf>
    <xf numFmtId="0" fontId="49" fillId="0" borderId="0" xfId="0" applyFont="1"/>
    <xf numFmtId="0" fontId="0" fillId="0" borderId="0" xfId="0"/>
    <xf numFmtId="165" fontId="35" fillId="2" borderId="0" xfId="0" applyNumberFormat="1" applyFont="1" applyFill="1" applyAlignment="1">
      <alignment horizontal="center" vertical="center" wrapText="1"/>
    </xf>
    <xf numFmtId="3" fontId="35" fillId="2" borderId="0" xfId="0" applyNumberFormat="1" applyFont="1" applyFill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</cellXfs>
  <cellStyles count="135">
    <cellStyle name="A3 297 x 420 mm 2" xfId="64" xr:uid="{00000000-0005-0000-0000-000000000000}"/>
    <cellStyle name="Moeda 2" xfId="23" xr:uid="{00000000-0005-0000-0000-000001000000}"/>
    <cellStyle name="Moeda 2 2" xfId="94" xr:uid="{E61F5A15-475D-47F1-AA92-C70D988110C6}"/>
    <cellStyle name="Normal" xfId="0" builtinId="0"/>
    <cellStyle name="Normal 10" xfId="51" xr:uid="{00000000-0005-0000-0000-000003000000}"/>
    <cellStyle name="Normal 11" xfId="65" xr:uid="{00000000-0005-0000-0000-000004000000}"/>
    <cellStyle name="Normal 11 2" xfId="118" xr:uid="{6B424691-00D6-4EC4-93E1-BF882879CD1F}"/>
    <cellStyle name="Normal 12" xfId="68" xr:uid="{00000000-0005-0000-0000-000005000000}"/>
    <cellStyle name="Normal 12 2" xfId="121" xr:uid="{64A4C047-C8E8-4B05-8BF7-A9E9A497263A}"/>
    <cellStyle name="Normal 13" xfId="131" xr:uid="{A2D9447B-AC1D-4A24-B8DF-8D8CE7C6B206}"/>
    <cellStyle name="Normal 13 2" xfId="133" xr:uid="{FD919C1A-5954-4366-85CF-874E4E0C1F0D}"/>
    <cellStyle name="Normal 13 3" xfId="134" xr:uid="{AF021AF2-7FB5-4789-869F-4066521ECACC}"/>
    <cellStyle name="Normal 2" xfId="3" xr:uid="{00000000-0005-0000-0000-000006000000}"/>
    <cellStyle name="Normal 2 2" xfId="43" xr:uid="{00000000-0005-0000-0000-000007000000}"/>
    <cellStyle name="Normal 2 2 2" xfId="52" xr:uid="{00000000-0005-0000-0000-000008000000}"/>
    <cellStyle name="Normal 2 3" xfId="46" xr:uid="{00000000-0005-0000-0000-000009000000}"/>
    <cellStyle name="Normal 27" xfId="58" xr:uid="{00000000-0005-0000-0000-00000A000000}"/>
    <cellStyle name="Normal 3" xfId="5" xr:uid="{00000000-0005-0000-0000-00000B000000}"/>
    <cellStyle name="Normal 3 13" xfId="44" xr:uid="{00000000-0005-0000-0000-00000C000000}"/>
    <cellStyle name="Normal 3 2" xfId="24" xr:uid="{00000000-0005-0000-0000-00000D000000}"/>
    <cellStyle name="Normal 3 2 2" xfId="53" xr:uid="{00000000-0005-0000-0000-00000E000000}"/>
    <cellStyle name="Normal 3 3" xfId="76" xr:uid="{00000000-0005-0000-0000-00000F000000}"/>
    <cellStyle name="Normal 3 3 2" xfId="129" xr:uid="{20A3F513-4CA6-4D60-B832-0C1DE38CC0E9}"/>
    <cellStyle name="Normal 4" xfId="42" xr:uid="{00000000-0005-0000-0000-000010000000}"/>
    <cellStyle name="Normal 4 2" xfId="47" xr:uid="{00000000-0005-0000-0000-000011000000}"/>
    <cellStyle name="Normal 5" xfId="54" xr:uid="{00000000-0005-0000-0000-000012000000}"/>
    <cellStyle name="Normal 6" xfId="55" xr:uid="{00000000-0005-0000-0000-000013000000}"/>
    <cellStyle name="Normal 7" xfId="40" xr:uid="{00000000-0005-0000-0000-000014000000}"/>
    <cellStyle name="Normal 8" xfId="57" xr:uid="{00000000-0005-0000-0000-000015000000}"/>
    <cellStyle name="Normal 9" xfId="59" xr:uid="{00000000-0005-0000-0000-000016000000}"/>
    <cellStyle name="Porcentagem 2" xfId="4" xr:uid="{00000000-0005-0000-0000-000018000000}"/>
    <cellStyle name="Porcentagem 3" xfId="56" xr:uid="{00000000-0005-0000-0000-000019000000}"/>
    <cellStyle name="Separador de milhares 2" xfId="6" xr:uid="{00000000-0005-0000-0000-00001A000000}"/>
    <cellStyle name="Separador de milhares 2 2" xfId="25" xr:uid="{00000000-0005-0000-0000-00001B000000}"/>
    <cellStyle name="Separador de milhares 2 2 2" xfId="95" xr:uid="{10C649C8-B8BA-49FE-97CC-067637411A24}"/>
    <cellStyle name="Separador de milhares 2 3" xfId="48" xr:uid="{00000000-0005-0000-0000-00001C000000}"/>
    <cellStyle name="Separador de milhares 2 3 2" xfId="111" xr:uid="{C7F8FD0F-866E-4E6F-93A0-7DB5F2B238D0}"/>
    <cellStyle name="Separador de milhares 2 4" xfId="66" xr:uid="{00000000-0005-0000-0000-00001D000000}"/>
    <cellStyle name="Separador de milhares 2 4 2" xfId="119" xr:uid="{E37466A8-8ADA-4E33-86DD-1521C72FC020}"/>
    <cellStyle name="Separador de milhares 3" xfId="2" xr:uid="{00000000-0005-0000-0000-00001E000000}"/>
    <cellStyle name="Separador de milhares 3 2" xfId="21" xr:uid="{00000000-0005-0000-0000-00001F000000}"/>
    <cellStyle name="Separador de milhares 3 2 2" xfId="92" xr:uid="{799F819B-B83A-4C81-9AE6-750163A4B962}"/>
    <cellStyle name="Vírgula" xfId="132" builtinId="3"/>
    <cellStyle name="Vírgula 10" xfId="41" xr:uid="{00000000-0005-0000-0000-000020000000}"/>
    <cellStyle name="Vírgula 10 2" xfId="110" xr:uid="{03F6FFF2-EB12-4CF2-A197-661DAD1C3328}"/>
    <cellStyle name="Vírgula 11" xfId="45" xr:uid="{00000000-0005-0000-0000-000021000000}"/>
    <cellStyle name="Vírgula 12" xfId="70" xr:uid="{00000000-0005-0000-0000-000022000000}"/>
    <cellStyle name="Vírgula 12 2" xfId="123" xr:uid="{FBC1F461-4DDE-4C60-BC20-E47519747E0E}"/>
    <cellStyle name="Vírgula 13" xfId="71" xr:uid="{00000000-0005-0000-0000-000023000000}"/>
    <cellStyle name="Vírgula 13 2" xfId="124" xr:uid="{EB80FB2E-4193-42F0-A93B-132865336532}"/>
    <cellStyle name="Vírgula 14" xfId="72" xr:uid="{00000000-0005-0000-0000-000024000000}"/>
    <cellStyle name="Vírgula 14 2" xfId="125" xr:uid="{203FA01E-849C-4429-A8F2-2C9F793ADF0D}"/>
    <cellStyle name="Vírgula 15" xfId="73" xr:uid="{00000000-0005-0000-0000-000025000000}"/>
    <cellStyle name="Vírgula 15 2" xfId="126" xr:uid="{E9358B63-BCA6-4A46-843F-D2983FCF617C}"/>
    <cellStyle name="Vírgula 16" xfId="74" xr:uid="{00000000-0005-0000-0000-000026000000}"/>
    <cellStyle name="Vírgula 16 2" xfId="127" xr:uid="{8DB0A2C1-306E-4239-B9BF-DFF22F81699E}"/>
    <cellStyle name="Vírgula 17" xfId="75" xr:uid="{00000000-0005-0000-0000-000027000000}"/>
    <cellStyle name="Vírgula 17 2" xfId="128" xr:uid="{06E0259A-8D43-49E5-AC61-3FBB0E23F3E7}"/>
    <cellStyle name="Vírgula 18" xfId="77" xr:uid="{00000000-0005-0000-0000-000028000000}"/>
    <cellStyle name="Vírgula 18 2" xfId="130" xr:uid="{AF66557C-B350-4A1B-B5E1-4385CCAA2403}"/>
    <cellStyle name="Vírgula 2" xfId="1" xr:uid="{00000000-0005-0000-0000-000029000000}"/>
    <cellStyle name="Vírgula 2 2" xfId="11" xr:uid="{00000000-0005-0000-0000-00002A000000}"/>
    <cellStyle name="Vírgula 2 2 2" xfId="17" xr:uid="{00000000-0005-0000-0000-00002B000000}"/>
    <cellStyle name="Vírgula 2 2 2 2" xfId="36" xr:uid="{00000000-0005-0000-0000-00002C000000}"/>
    <cellStyle name="Vírgula 2 2 2 2 2" xfId="106" xr:uid="{A83CF786-D321-474A-900D-093887FD2A35}"/>
    <cellStyle name="Vírgula 2 2 2 3" xfId="88" xr:uid="{478AA24D-BA28-4AAD-BFBA-3725EBB73521}"/>
    <cellStyle name="Vírgula 2 2 3" xfId="30" xr:uid="{00000000-0005-0000-0000-00002D000000}"/>
    <cellStyle name="Vírgula 2 2 3 2" xfId="100" xr:uid="{8053DF5B-7918-4AAE-9549-473726AA754D}"/>
    <cellStyle name="Vírgula 2 2 4" xfId="82" xr:uid="{A038C91A-777F-46DA-A61A-DE9F59605EA3}"/>
    <cellStyle name="Vírgula 2 3" xfId="10" xr:uid="{00000000-0005-0000-0000-00002E000000}"/>
    <cellStyle name="Vírgula 2 3 2" xfId="19" xr:uid="{00000000-0005-0000-0000-00002F000000}"/>
    <cellStyle name="Vírgula 2 3 2 2" xfId="38" xr:uid="{00000000-0005-0000-0000-000030000000}"/>
    <cellStyle name="Vírgula 2 3 2 2 2" xfId="108" xr:uid="{A035822C-F8A1-4BDE-A859-5B13E3A43ECD}"/>
    <cellStyle name="Vírgula 2 3 2 3" xfId="90" xr:uid="{2E94CC84-CEC3-4701-893C-5DD7ABF2E04E}"/>
    <cellStyle name="Vírgula 2 3 3" xfId="29" xr:uid="{00000000-0005-0000-0000-000031000000}"/>
    <cellStyle name="Vírgula 2 3 3 2" xfId="99" xr:uid="{B3B41CBD-4B7D-4ECB-A344-7660BEFD7DB5}"/>
    <cellStyle name="Vírgula 2 3 4" xfId="81" xr:uid="{BCB8A0E9-B06F-45E1-92C8-BB534679AB68}"/>
    <cellStyle name="Vírgula 2 4" xfId="49" xr:uid="{00000000-0005-0000-0000-000032000000}"/>
    <cellStyle name="Vírgula 2 4 2" xfId="112" xr:uid="{B2988FD4-A6B6-448E-A690-F90E1EB3352E}"/>
    <cellStyle name="Vírgula 2 5" xfId="50" xr:uid="{00000000-0005-0000-0000-000033000000}"/>
    <cellStyle name="Vírgula 2 5 2" xfId="113" xr:uid="{BC949183-CE54-46A1-A91C-6F7F98BF6560}"/>
    <cellStyle name="Vírgula 2 6" xfId="63" xr:uid="{00000000-0005-0000-0000-000034000000}"/>
    <cellStyle name="Vírgula 2 6 2" xfId="117" xr:uid="{EC4B03C7-AD8F-49A1-97C4-365AAA4D1950}"/>
    <cellStyle name="Vírgula 2 7" xfId="67" xr:uid="{00000000-0005-0000-0000-000035000000}"/>
    <cellStyle name="Vírgula 2 7 2" xfId="120" xr:uid="{EFB86AAC-48D6-41BF-8359-E671D7284E52}"/>
    <cellStyle name="Vírgula 2 8" xfId="69" xr:uid="{00000000-0005-0000-0000-000036000000}"/>
    <cellStyle name="Vírgula 2 8 2" xfId="122" xr:uid="{10DFAFC2-3947-4464-9244-03A0A7309969}"/>
    <cellStyle name="Vírgula 3" xfId="12" xr:uid="{00000000-0005-0000-0000-000037000000}"/>
    <cellStyle name="Vírgula 3 2" xfId="18" xr:uid="{00000000-0005-0000-0000-000038000000}"/>
    <cellStyle name="Vírgula 3 2 2" xfId="37" xr:uid="{00000000-0005-0000-0000-000039000000}"/>
    <cellStyle name="Vírgula 3 2 2 2" xfId="107" xr:uid="{DA9BBAE3-E6B8-4905-AE15-AB6C6F669F22}"/>
    <cellStyle name="Vírgula 3 2 3" xfId="89" xr:uid="{41FFE732-1EB4-4B92-ACF9-384A89D3011E}"/>
    <cellStyle name="Vírgula 3 3" xfId="31" xr:uid="{00000000-0005-0000-0000-00003A000000}"/>
    <cellStyle name="Vírgula 3 3 2" xfId="101" xr:uid="{A58B33ED-BF08-4DAB-B2E4-294C44918343}"/>
    <cellStyle name="Vírgula 3 4" xfId="60" xr:uid="{00000000-0005-0000-0000-00003B000000}"/>
    <cellStyle name="Vírgula 3 4 2" xfId="114" xr:uid="{68576716-90A0-4FA8-BBDE-EAC8CD6BFA37}"/>
    <cellStyle name="Vírgula 3 5" xfId="61" xr:uid="{00000000-0005-0000-0000-00003C000000}"/>
    <cellStyle name="Vírgula 3 5 2" xfId="115" xr:uid="{2D70B9E6-9B40-4683-A34C-0F447A711EB6}"/>
    <cellStyle name="Vírgula 3 6" xfId="62" xr:uid="{00000000-0005-0000-0000-00003D000000}"/>
    <cellStyle name="Vírgula 3 6 2" xfId="116" xr:uid="{26ED7C81-A0F5-42CB-8B42-5CFFC7E712DE}"/>
    <cellStyle name="Vírgula 3 7" xfId="83" xr:uid="{8EEB46B2-CEB2-402A-A027-69387ED53672}"/>
    <cellStyle name="Vírgula 4" xfId="13" xr:uid="{00000000-0005-0000-0000-00003E000000}"/>
    <cellStyle name="Vírgula 4 2" xfId="32" xr:uid="{00000000-0005-0000-0000-00003F000000}"/>
    <cellStyle name="Vírgula 4 2 2" xfId="102" xr:uid="{9ED5AA86-73B2-4E62-8250-9F88D8EAD4D7}"/>
    <cellStyle name="Vírgula 4 3" xfId="84" xr:uid="{861D3A72-0F26-4F6B-AF1D-DDCB6A16453B}"/>
    <cellStyle name="Vírgula 5" xfId="8" xr:uid="{00000000-0005-0000-0000-000040000000}"/>
    <cellStyle name="Vírgula 5 2" xfId="9" xr:uid="{00000000-0005-0000-0000-000041000000}"/>
    <cellStyle name="Vírgula 5 2 2" xfId="16" xr:uid="{00000000-0005-0000-0000-000042000000}"/>
    <cellStyle name="Vírgula 5 2 2 2" xfId="35" xr:uid="{00000000-0005-0000-0000-000043000000}"/>
    <cellStyle name="Vírgula 5 2 2 2 2" xfId="105" xr:uid="{72F79EC8-258B-4D3E-A172-E3EDEBE9E0E9}"/>
    <cellStyle name="Vírgula 5 2 2 3" xfId="87" xr:uid="{D397006C-C7B2-4C85-9F7F-FECA503317BA}"/>
    <cellStyle name="Vírgula 5 2 3" xfId="28" xr:uid="{00000000-0005-0000-0000-000044000000}"/>
    <cellStyle name="Vírgula 5 2 3 2" xfId="98" xr:uid="{A62828E8-8727-47C5-B211-AAC682BA437D}"/>
    <cellStyle name="Vírgula 5 2 4" xfId="80" xr:uid="{350C84CD-A976-4263-B941-29CE3E74290B}"/>
    <cellStyle name="Vírgula 5 3" xfId="15" xr:uid="{00000000-0005-0000-0000-000045000000}"/>
    <cellStyle name="Vírgula 5 3 2" xfId="34" xr:uid="{00000000-0005-0000-0000-000046000000}"/>
    <cellStyle name="Vírgula 5 3 2 2" xfId="104" xr:uid="{AF359215-61D9-4B91-B1AF-41CC57E56CB0}"/>
    <cellStyle name="Vírgula 5 3 3" xfId="86" xr:uid="{DA1F4300-2B5E-4C9A-8621-8BB43FA058F3}"/>
    <cellStyle name="Vírgula 5 4" xfId="27" xr:uid="{00000000-0005-0000-0000-000047000000}"/>
    <cellStyle name="Vírgula 5 4 2" xfId="97" xr:uid="{C3E621C5-4ED0-4CD4-8B3A-923E918D73C6}"/>
    <cellStyle name="Vírgula 5 5" xfId="79" xr:uid="{CF1DCC1A-5EC9-4C69-A3C4-A542B993BA95}"/>
    <cellStyle name="Vírgula 6" xfId="20" xr:uid="{00000000-0005-0000-0000-000048000000}"/>
    <cellStyle name="Vírgula 6 2" xfId="91" xr:uid="{5A6D5510-644A-4632-AC7A-D969DC5BC768}"/>
    <cellStyle name="Vírgula 7" xfId="22" xr:uid="{00000000-0005-0000-0000-000049000000}"/>
    <cellStyle name="Vírgula 7 2" xfId="93" xr:uid="{2C637FD1-50D2-421B-BB8F-288C716AE98D}"/>
    <cellStyle name="Vírgula 8" xfId="7" xr:uid="{00000000-0005-0000-0000-00004A000000}"/>
    <cellStyle name="Vírgula 8 2" xfId="14" xr:uid="{00000000-0005-0000-0000-00004B000000}"/>
    <cellStyle name="Vírgula 8 2 2" xfId="33" xr:uid="{00000000-0005-0000-0000-00004C000000}"/>
    <cellStyle name="Vírgula 8 2 2 2" xfId="103" xr:uid="{8C1702BD-AD8F-473E-86C6-857E6A63E6B6}"/>
    <cellStyle name="Vírgula 8 2 3" xfId="85" xr:uid="{B7AE4083-74D5-47B5-91B7-23021F675150}"/>
    <cellStyle name="Vírgula 8 3" xfId="26" xr:uid="{00000000-0005-0000-0000-00004D000000}"/>
    <cellStyle name="Vírgula 8 3 2" xfId="96" xr:uid="{C832140A-D188-4AAB-AAAE-E89578E43130}"/>
    <cellStyle name="Vírgula 8 4" xfId="78" xr:uid="{DF2272AE-FA4C-4E19-BA33-18B94B51CD36}"/>
    <cellStyle name="Vírgula 9" xfId="39" xr:uid="{00000000-0005-0000-0000-00004E000000}"/>
    <cellStyle name="Vírgula 9 2" xfId="109" xr:uid="{F6178107-D22C-4ECC-B3B7-16D8A13EE43B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15315E"/>
        </patternFill>
      </fill>
      <alignment horizontal="right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2F2F2"/>
      <color rgb="FFFF9966"/>
      <color rgb="FF15315E"/>
      <color rgb="FFCCFFCC"/>
      <color rgb="FF2F75B5"/>
      <color rgb="FF6600CC"/>
      <color rgb="FF9966FF"/>
      <color rgb="FF9BC2E6"/>
      <color rgb="FF2E75B6"/>
      <color rgb="FFE9F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Ativo_Passivo_Consolidado!A1"/><Relationship Id="rId7" Type="http://schemas.openxmlformats.org/officeDocument/2006/relationships/hyperlink" Target="#'Dados Oper Consolidados '!A1"/><Relationship Id="rId2" Type="http://schemas.openxmlformats.org/officeDocument/2006/relationships/hyperlink" Target="#DRE_Consolidada!A1"/><Relationship Id="rId1" Type="http://schemas.openxmlformats.org/officeDocument/2006/relationships/image" Target="../media/image1.png"/><Relationship Id="rId6" Type="http://schemas.openxmlformats.org/officeDocument/2006/relationships/hyperlink" Target="#'Breakdown Categoria'!A1"/><Relationship Id="rId11" Type="http://schemas.openxmlformats.org/officeDocument/2006/relationships/hyperlink" Target="#Investimentos!A1"/><Relationship Id="rId5" Type="http://schemas.openxmlformats.org/officeDocument/2006/relationships/hyperlink" Target="#'Dados Oper Controladora '!A1"/><Relationship Id="rId10" Type="http://schemas.openxmlformats.org/officeDocument/2006/relationships/hyperlink" Target="#'Endividamento '!A1"/><Relationship Id="rId4" Type="http://schemas.openxmlformats.org/officeDocument/2006/relationships/hyperlink" Target="#DRE_Controladora!A1"/><Relationship Id="rId9" Type="http://schemas.openxmlformats.org/officeDocument/2006/relationships/hyperlink" Target="#Dividendo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&#205;ndice!A1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10</xdr:row>
      <xdr:rowOff>133350</xdr:rowOff>
    </xdr:from>
    <xdr:to>
      <xdr:col>0</xdr:col>
      <xdr:colOff>409575</xdr:colOff>
      <xdr:row>20</xdr:row>
      <xdr:rowOff>124318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038350"/>
          <a:ext cx="3450343" cy="171907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5717</xdr:rowOff>
    </xdr:from>
    <xdr:to>
      <xdr:col>9</xdr:col>
      <xdr:colOff>0</xdr:colOff>
      <xdr:row>3</xdr:row>
      <xdr:rowOff>154217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4898571" y="5717"/>
          <a:ext cx="3600000" cy="720000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900" b="1">
              <a:solidFill>
                <a:schemeClr val="lt1"/>
              </a:solidFill>
              <a:latin typeface="+mn-lt"/>
              <a:ea typeface="Verdana" panose="020B0604030504040204" pitchFamily="34" charset="0"/>
              <a:cs typeface="+mn-cs"/>
            </a:rPr>
            <a:t>DRE Consolidada</a:t>
          </a:r>
        </a:p>
      </xdr:txBody>
    </xdr:sp>
    <xdr:clientData/>
  </xdr:twoCellAnchor>
  <xdr:twoCellAnchor>
    <xdr:from>
      <xdr:col>7</xdr:col>
      <xdr:colOff>585105</xdr:colOff>
      <xdr:row>12</xdr:row>
      <xdr:rowOff>109474</xdr:rowOff>
    </xdr:from>
    <xdr:to>
      <xdr:col>9</xdr:col>
      <xdr:colOff>0</xdr:colOff>
      <xdr:row>17</xdr:row>
      <xdr:rowOff>13045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4871355" y="2395474"/>
          <a:ext cx="3600000" cy="720000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900" b="1"/>
            <a:t>Balanço Patrimonial   Controladora</a:t>
          </a:r>
        </a:p>
      </xdr:txBody>
    </xdr:sp>
    <xdr:clientData/>
  </xdr:twoCellAnchor>
  <xdr:twoCellAnchor>
    <xdr:from>
      <xdr:col>7</xdr:col>
      <xdr:colOff>598713</xdr:colOff>
      <xdr:row>4</xdr:row>
      <xdr:rowOff>27214</xdr:rowOff>
    </xdr:from>
    <xdr:to>
      <xdr:col>9</xdr:col>
      <xdr:colOff>0</xdr:colOff>
      <xdr:row>7</xdr:row>
      <xdr:rowOff>176891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4884963" y="789214"/>
          <a:ext cx="3600000" cy="721177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900" b="1">
              <a:solidFill>
                <a:schemeClr val="lt1"/>
              </a:solidFill>
              <a:latin typeface="+mn-lt"/>
              <a:ea typeface="Verdana" panose="020B0604030504040204" pitchFamily="34" charset="0"/>
              <a:cs typeface="+mn-cs"/>
            </a:rPr>
            <a:t>DRE Controladora</a:t>
          </a:r>
        </a:p>
      </xdr:txBody>
    </xdr:sp>
    <xdr:clientData/>
  </xdr:twoCellAnchor>
  <xdr:twoCellAnchor>
    <xdr:from>
      <xdr:col>8</xdr:col>
      <xdr:colOff>0</xdr:colOff>
      <xdr:row>21</xdr:row>
      <xdr:rowOff>53900</xdr:rowOff>
    </xdr:from>
    <xdr:to>
      <xdr:col>9</xdr:col>
      <xdr:colOff>0</xdr:colOff>
      <xdr:row>23</xdr:row>
      <xdr:rowOff>134364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4898571" y="3999971"/>
          <a:ext cx="3600000" cy="720000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900" b="1">
              <a:latin typeface="+mn-lt"/>
              <a:ea typeface="Verdana" panose="020B0604030504040204" pitchFamily="34" charset="0"/>
            </a:rPr>
            <a:t>Dados Operacionais Controladora</a:t>
          </a:r>
        </a:p>
      </xdr:txBody>
    </xdr:sp>
    <xdr:clientData/>
  </xdr:twoCellAnchor>
  <xdr:twoCellAnchor>
    <xdr:from>
      <xdr:col>8</xdr:col>
      <xdr:colOff>13607</xdr:colOff>
      <xdr:row>24</xdr:row>
      <xdr:rowOff>33777</xdr:rowOff>
    </xdr:from>
    <xdr:to>
      <xdr:col>9</xdr:col>
      <xdr:colOff>0</xdr:colOff>
      <xdr:row>27</xdr:row>
      <xdr:rowOff>182277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4912178" y="4809884"/>
          <a:ext cx="3600000" cy="720000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 extrusionH="76200" contourW="12700">
          <a:bevelT/>
          <a:extrusionClr>
            <a:schemeClr val="bg1"/>
          </a:extrusionClr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900" b="1">
              <a:latin typeface="+mn-lt"/>
              <a:ea typeface="Verdana" panose="020B0604030504040204" pitchFamily="34" charset="0"/>
            </a:rPr>
            <a:t>Breakdown</a:t>
          </a:r>
        </a:p>
        <a:p>
          <a:pPr algn="ctr"/>
          <a:r>
            <a:rPr lang="pt-BR" sz="1900" b="1">
              <a:latin typeface="+mn-lt"/>
              <a:ea typeface="Verdana" panose="020B0604030504040204" pitchFamily="34" charset="0"/>
            </a:rPr>
            <a:t>Categoria</a:t>
          </a:r>
        </a:p>
        <a:p>
          <a:pPr algn="l"/>
          <a:endParaRPr lang="pt-BR" sz="1100"/>
        </a:p>
      </xdr:txBody>
    </xdr:sp>
    <xdr:clientData/>
  </xdr:twoCellAnchor>
  <xdr:twoCellAnchor>
    <xdr:from>
      <xdr:col>7</xdr:col>
      <xdr:colOff>612320</xdr:colOff>
      <xdr:row>18</xdr:row>
      <xdr:rowOff>81642</xdr:rowOff>
    </xdr:from>
    <xdr:to>
      <xdr:col>9</xdr:col>
      <xdr:colOff>0</xdr:colOff>
      <xdr:row>20</xdr:row>
      <xdr:rowOff>148499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4898570" y="3184071"/>
          <a:ext cx="3600000" cy="719999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9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Verdana" panose="020B0604030504040204" pitchFamily="34" charset="0"/>
              <a:cs typeface="+mn-cs"/>
            </a:rPr>
            <a:t>Dados Operacionais Consolidado</a:t>
          </a:r>
        </a:p>
      </xdr:txBody>
    </xdr:sp>
    <xdr:clientData/>
  </xdr:twoCellAnchor>
  <xdr:twoCellAnchor editAs="oneCell">
    <xdr:from>
      <xdr:col>0</xdr:col>
      <xdr:colOff>511627</xdr:colOff>
      <xdr:row>15</xdr:row>
      <xdr:rowOff>185965</xdr:rowOff>
    </xdr:from>
    <xdr:to>
      <xdr:col>5</xdr:col>
      <xdr:colOff>575020</xdr:colOff>
      <xdr:row>20</xdr:row>
      <xdr:rowOff>83573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BF0BFCE8-AE7C-4D5D-B9EF-D91CE9278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1627" y="2907394"/>
          <a:ext cx="3125000" cy="93175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48</xdr:row>
      <xdr:rowOff>136072</xdr:rowOff>
    </xdr:from>
    <xdr:to>
      <xdr:col>9</xdr:col>
      <xdr:colOff>0</xdr:colOff>
      <xdr:row>52</xdr:row>
      <xdr:rowOff>94072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6627025-1B60-4E87-B334-E6B59415482D}"/>
            </a:ext>
          </a:extLst>
        </xdr:cNvPr>
        <xdr:cNvSpPr/>
      </xdr:nvSpPr>
      <xdr:spPr>
        <a:xfrm>
          <a:off x="4898571" y="7198179"/>
          <a:ext cx="3600000" cy="720000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900" b="1"/>
            <a:t>Dividendos</a:t>
          </a:r>
        </a:p>
      </xdr:txBody>
    </xdr:sp>
    <xdr:clientData/>
  </xdr:twoCellAnchor>
  <xdr:twoCellAnchor>
    <xdr:from>
      <xdr:col>8</xdr:col>
      <xdr:colOff>0</xdr:colOff>
      <xdr:row>28</xdr:row>
      <xdr:rowOff>68036</xdr:rowOff>
    </xdr:from>
    <xdr:to>
      <xdr:col>9</xdr:col>
      <xdr:colOff>0</xdr:colOff>
      <xdr:row>32</xdr:row>
      <xdr:rowOff>26036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F0073C0-9492-4950-A1BF-4C8D529100C2}"/>
            </a:ext>
          </a:extLst>
        </xdr:cNvPr>
        <xdr:cNvSpPr/>
      </xdr:nvSpPr>
      <xdr:spPr>
        <a:xfrm>
          <a:off x="4898571" y="5606143"/>
          <a:ext cx="3600000" cy="720000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 extrusionH="76200" contourW="12700">
          <a:bevelT/>
          <a:extrusionClr>
            <a:schemeClr val="bg1"/>
          </a:extrusionClr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900" b="1">
              <a:latin typeface="+mn-lt"/>
              <a:ea typeface="Verdana" panose="020B0604030504040204" pitchFamily="34" charset="0"/>
            </a:rPr>
            <a:t>Endividamento</a:t>
          </a:r>
          <a:endParaRPr lang="pt-BR" sz="1900"/>
        </a:p>
      </xdr:txBody>
    </xdr:sp>
    <xdr:clientData/>
  </xdr:twoCellAnchor>
  <xdr:twoCellAnchor>
    <xdr:from>
      <xdr:col>8</xdr:col>
      <xdr:colOff>0</xdr:colOff>
      <xdr:row>32</xdr:row>
      <xdr:rowOff>108857</xdr:rowOff>
    </xdr:from>
    <xdr:to>
      <xdr:col>9</xdr:col>
      <xdr:colOff>0</xdr:colOff>
      <xdr:row>48</xdr:row>
      <xdr:rowOff>66857</xdr:rowOff>
    </xdr:to>
    <xdr:sp macro="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78F140B-0818-4F6E-A629-0EB221E06C71}"/>
            </a:ext>
          </a:extLst>
        </xdr:cNvPr>
        <xdr:cNvSpPr/>
      </xdr:nvSpPr>
      <xdr:spPr>
        <a:xfrm>
          <a:off x="4898571" y="6408964"/>
          <a:ext cx="3600000" cy="720000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 extrusionH="76200" contourW="12700">
          <a:bevelT/>
          <a:extrusionClr>
            <a:schemeClr val="bg1"/>
          </a:extrusionClr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900" b="1">
              <a:latin typeface="+mn-lt"/>
              <a:ea typeface="Verdana" panose="020B0604030504040204" pitchFamily="34" charset="0"/>
            </a:rPr>
            <a:t>Investimentos</a:t>
          </a:r>
          <a:endParaRPr lang="pt-BR" sz="1900"/>
        </a:p>
      </xdr:txBody>
    </xdr:sp>
    <xdr:clientData/>
  </xdr:twoCellAnchor>
  <xdr:twoCellAnchor>
    <xdr:from>
      <xdr:col>7</xdr:col>
      <xdr:colOff>571500</xdr:colOff>
      <xdr:row>8</xdr:row>
      <xdr:rowOff>81643</xdr:rowOff>
    </xdr:from>
    <xdr:to>
      <xdr:col>9</xdr:col>
      <xdr:colOff>0</xdr:colOff>
      <xdr:row>12</xdr:row>
      <xdr:rowOff>26598</xdr:rowOff>
    </xdr:to>
    <xdr:sp macro="" textlink="">
      <xdr:nvSpPr>
        <xdr:cNvPr id="14" name="Retângulo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A95CFF-EBA5-461D-A018-B1BF07AC9D16}"/>
            </a:ext>
          </a:extLst>
        </xdr:cNvPr>
        <xdr:cNvSpPr/>
      </xdr:nvSpPr>
      <xdr:spPr>
        <a:xfrm>
          <a:off x="4857750" y="1605643"/>
          <a:ext cx="3600000" cy="706955"/>
        </a:xfrm>
        <a:prstGeom prst="rect">
          <a:avLst/>
        </a:prstGeom>
        <a:solidFill>
          <a:srgbClr val="15315E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900" b="1"/>
            <a:t>Balanço Patrimonial Consolidado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161640</xdr:colOff>
      <xdr:row>0</xdr:row>
      <xdr:rowOff>0</xdr:rowOff>
    </xdr:from>
    <xdr:to>
      <xdr:col>1</xdr:col>
      <xdr:colOff>500644</xdr:colOff>
      <xdr:row>0</xdr:row>
      <xdr:rowOff>720000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1D98DF6-2EF3-4B82-A870-853285034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40" y="150091"/>
          <a:ext cx="2653579" cy="720000"/>
        </a:xfrm>
        <a:prstGeom prst="rect">
          <a:avLst/>
        </a:prstGeom>
      </xdr:spPr>
    </xdr:pic>
    <xdr:clientData/>
  </xdr:twoCellAnchor>
  <xdr:twoCellAnchor>
    <xdr:from>
      <xdr:col>12</xdr:col>
      <xdr:colOff>17318</xdr:colOff>
      <xdr:row>0</xdr:row>
      <xdr:rowOff>294408</xdr:rowOff>
    </xdr:from>
    <xdr:to>
      <xdr:col>13</xdr:col>
      <xdr:colOff>406977</xdr:colOff>
      <xdr:row>0</xdr:row>
      <xdr:rowOff>822613</xdr:rowOff>
    </xdr:to>
    <xdr:sp macro="" textlink="">
      <xdr:nvSpPr>
        <xdr:cNvPr id="4" name="Seta para a Esqu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BE183-79F0-46A3-8A6D-2CD279D8705B}"/>
            </a:ext>
          </a:extLst>
        </xdr:cNvPr>
        <xdr:cNvSpPr/>
      </xdr:nvSpPr>
      <xdr:spPr>
        <a:xfrm>
          <a:off x="9585613" y="294408"/>
          <a:ext cx="1039091" cy="528205"/>
        </a:xfrm>
        <a:prstGeom prst="leftArrow">
          <a:avLst/>
        </a:prstGeom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928446</xdr:colOff>
      <xdr:row>0</xdr:row>
      <xdr:rowOff>258811</xdr:rowOff>
    </xdr:from>
    <xdr:to>
      <xdr:col>11</xdr:col>
      <xdr:colOff>20974</xdr:colOff>
      <xdr:row>0</xdr:row>
      <xdr:rowOff>773611</xdr:rowOff>
    </xdr:to>
    <xdr:sp macro="" textlink="">
      <xdr:nvSpPr>
        <xdr:cNvPr id="4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>
        <a:xfrm>
          <a:off x="6960946" y="258811"/>
          <a:ext cx="1124528" cy="514800"/>
        </a:xfrm>
        <a:prstGeom prst="leftArrow">
          <a:avLst/>
        </a:prstGeom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105833</xdr:colOff>
      <xdr:row>0</xdr:row>
      <xdr:rowOff>70556</xdr:rowOff>
    </xdr:from>
    <xdr:to>
      <xdr:col>0</xdr:col>
      <xdr:colOff>2759033</xdr:colOff>
      <xdr:row>0</xdr:row>
      <xdr:rowOff>844200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F1FE17F-112A-4BAE-8F63-23170EC31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70556"/>
          <a:ext cx="2653200" cy="7736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133350</xdr:rowOff>
    </xdr:from>
    <xdr:to>
      <xdr:col>0</xdr:col>
      <xdr:colOff>342900</xdr:colOff>
      <xdr:row>9</xdr:row>
      <xdr:rowOff>34925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133350"/>
          <a:ext cx="2400299" cy="1238250"/>
        </a:xfrm>
        <a:prstGeom prst="rect">
          <a:avLst/>
        </a:prstGeom>
      </xdr:spPr>
    </xdr:pic>
    <xdr:clientData/>
  </xdr:twoCellAnchor>
  <xdr:twoCellAnchor>
    <xdr:from>
      <xdr:col>6</xdr:col>
      <xdr:colOff>209550</xdr:colOff>
      <xdr:row>0</xdr:row>
      <xdr:rowOff>266700</xdr:rowOff>
    </xdr:from>
    <xdr:to>
      <xdr:col>7</xdr:col>
      <xdr:colOff>571500</xdr:colOff>
      <xdr:row>0</xdr:row>
      <xdr:rowOff>781500</xdr:rowOff>
    </xdr:to>
    <xdr:sp macro="" textlink="">
      <xdr:nvSpPr>
        <xdr:cNvPr id="4" name="Seta para a Esqu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/>
      </xdr:nvSpPr>
      <xdr:spPr>
        <a:xfrm>
          <a:off x="6924675" y="266700"/>
          <a:ext cx="971550" cy="514800"/>
        </a:xfrm>
        <a:prstGeom prst="leftArrow">
          <a:avLst/>
        </a:prstGeom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139703</xdr:colOff>
      <xdr:row>0</xdr:row>
      <xdr:rowOff>165100</xdr:rowOff>
    </xdr:from>
    <xdr:to>
      <xdr:col>0</xdr:col>
      <xdr:colOff>2793282</xdr:colOff>
      <xdr:row>0</xdr:row>
      <xdr:rowOff>885100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869CF72-4AA3-42DF-AEFF-94643E41E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3" y="165100"/>
          <a:ext cx="2653579" cy="72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9525</xdr:rowOff>
    </xdr:from>
    <xdr:to>
      <xdr:col>0</xdr:col>
      <xdr:colOff>190500</xdr:colOff>
      <xdr:row>1</xdr:row>
      <xdr:rowOff>42752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525"/>
          <a:ext cx="1722438" cy="1027002"/>
        </a:xfrm>
        <a:prstGeom prst="rect">
          <a:avLst/>
        </a:prstGeom>
      </xdr:spPr>
    </xdr:pic>
    <xdr:clientData/>
  </xdr:twoCellAnchor>
  <xdr:twoCellAnchor>
    <xdr:from>
      <xdr:col>3</xdr:col>
      <xdr:colOff>63500</xdr:colOff>
      <xdr:row>0</xdr:row>
      <xdr:rowOff>293680</xdr:rowOff>
    </xdr:from>
    <xdr:to>
      <xdr:col>3</xdr:col>
      <xdr:colOff>873126</xdr:colOff>
      <xdr:row>0</xdr:row>
      <xdr:rowOff>761999</xdr:rowOff>
    </xdr:to>
    <xdr:sp macro="" textlink="">
      <xdr:nvSpPr>
        <xdr:cNvPr id="3" name="Seta para a Esqu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V="1">
          <a:off x="3270250" y="293680"/>
          <a:ext cx="809626" cy="468319"/>
        </a:xfrm>
        <a:prstGeom prst="leftArrow">
          <a:avLst/>
        </a:prstGeom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74088</xdr:colOff>
      <xdr:row>0</xdr:row>
      <xdr:rowOff>259292</xdr:rowOff>
    </xdr:from>
    <xdr:to>
      <xdr:col>1</xdr:col>
      <xdr:colOff>677855</xdr:colOff>
      <xdr:row>0</xdr:row>
      <xdr:rowOff>799292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C117A44-D153-4A3C-8BAC-E1423C671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8" y="259292"/>
          <a:ext cx="1990184" cy="54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1FC1E-A38F-4E90-B175-6951275D9180}" name="tbOperacionalCompleto" displayName="tbOperacionalCompleto" ref="A2:AA20" headerRowDxfId="28" dataDxfId="27">
  <autoFilter ref="A2:AA20" xr:uid="{00000000-0009-0000-0100-000001000000}"/>
  <sortState xmlns:xlrd2="http://schemas.microsoft.com/office/spreadsheetml/2017/richdata2" ref="A3:AA20">
    <sortCondition descending="1" ref="C2:C20"/>
  </sortState>
  <tableColumns count="27">
    <tableColumn id="1" xr3:uid="{00000000-0010-0000-0000-000001000000}" name="Indicador" dataDxfId="26"/>
    <tableColumn id="2" xr3:uid="{00000000-0010-0000-0000-000002000000}" name="2T26" dataDxfId="25"/>
    <tableColumn id="3" xr3:uid="{00000000-0010-0000-0000-000003000000}" name="1T26" dataDxfId="24"/>
    <tableColumn id="4" xr3:uid="{00000000-0010-0000-0000-000004000000}" name="4T25" dataDxfId="23"/>
    <tableColumn id="5" xr3:uid="{00000000-0010-0000-0000-000005000000}" name="3T25" dataDxfId="22"/>
    <tableColumn id="6" xr3:uid="{00000000-0010-0000-0000-000006000000}" name="2T25" dataDxfId="21"/>
    <tableColumn id="7" xr3:uid="{00000000-0010-0000-0000-000007000000}" name="1T25" dataDxfId="20"/>
    <tableColumn id="8" xr3:uid="{00000000-0010-0000-0000-000008000000}" name="4T24" dataDxfId="19"/>
    <tableColumn id="9" xr3:uid="{00000000-0010-0000-0000-000009000000}" name="3T24" dataDxfId="18"/>
    <tableColumn id="10" xr3:uid="{00000000-0010-0000-0000-00000A000000}" name="2T24" dataDxfId="17"/>
    <tableColumn id="11" xr3:uid="{00000000-0010-0000-0000-00000B000000}" name="1T24" dataDxfId="16"/>
    <tableColumn id="12" xr3:uid="{00000000-0010-0000-0000-00000C000000}" name="4T23" dataDxfId="15"/>
    <tableColumn id="13" xr3:uid="{00000000-0010-0000-0000-00000D000000}" name="3T23" dataDxfId="14"/>
    <tableColumn id="14" xr3:uid="{00000000-0010-0000-0000-00000E000000}" name="2T23" dataDxfId="13"/>
    <tableColumn id="15" xr3:uid="{00000000-0010-0000-0000-00000F000000}" name="1T23" dataDxfId="12"/>
    <tableColumn id="16" xr3:uid="{00000000-0010-0000-0000-000010000000}" name="4T22" dataDxfId="11"/>
    <tableColumn id="17" xr3:uid="{00000000-0010-0000-0000-000011000000}" name="3T22" dataDxfId="10"/>
    <tableColumn id="18" xr3:uid="{00000000-0010-0000-0000-000012000000}" name="2T22" dataDxfId="9"/>
    <tableColumn id="19" xr3:uid="{00000000-0010-0000-0000-000013000000}" name="1T22" dataDxfId="8"/>
    <tableColumn id="20" xr3:uid="{00000000-0010-0000-0000-000014000000}" name="4T21" dataDxfId="7"/>
    <tableColumn id="21" xr3:uid="{00000000-0010-0000-0000-000015000000}" name="3T21" dataDxfId="6"/>
    <tableColumn id="22" xr3:uid="{00000000-0010-0000-0000-000016000000}" name="2T21" dataDxfId="5"/>
    <tableColumn id="23" xr3:uid="{00000000-0010-0000-0000-000017000000}" name="1T21" dataDxfId="4"/>
    <tableColumn id="24" xr3:uid="{00000000-0010-0000-0000-000018000000}" name="4T20" dataDxfId="3"/>
    <tableColumn id="25" xr3:uid="{00000000-0010-0000-0000-000019000000}" name="3T20" dataDxfId="2"/>
    <tableColumn id="26" xr3:uid="{00000000-0010-0000-0000-00001A000000}" name="2T20" dataDxfId="1"/>
    <tableColumn id="27" xr3:uid="{00000000-0010-0000-0000-00001B000000}" name="1T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Personalizada 3">
      <a:dk1>
        <a:sysClr val="windowText" lastClr="000000"/>
      </a:dk1>
      <a:lt1>
        <a:sysClr val="window" lastClr="FFFFFF"/>
      </a:lt1>
      <a:dk2>
        <a:srgbClr val="0F243E"/>
      </a:dk2>
      <a:lt2>
        <a:srgbClr val="EEECE1"/>
      </a:lt2>
      <a:accent1>
        <a:srgbClr val="002060"/>
      </a:accent1>
      <a:accent2>
        <a:srgbClr val="2B66AF"/>
      </a:accent2>
      <a:accent3>
        <a:srgbClr val="508BD4"/>
      </a:accent3>
      <a:accent4>
        <a:srgbClr val="95B9E5"/>
      </a:accent4>
      <a:accent5>
        <a:srgbClr val="B9D0ED"/>
      </a:accent5>
      <a:accent6>
        <a:srgbClr val="CADCF2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pi.mziq.com/mzfilemanager/v2/d/8bdb3906-0618-4e78-bbe3-a0be9f02d8cc/1e030373-657f-da63-dcb3-56e1a052a923?origin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L53"/>
  <sheetViews>
    <sheetView zoomScale="70" zoomScaleNormal="70" workbookViewId="0">
      <selection activeCell="E9" sqref="E9"/>
    </sheetView>
  </sheetViews>
  <sheetFormatPr defaultColWidth="0" defaultRowHeight="15" customHeight="1" zeroHeight="1"/>
  <cols>
    <col min="1" max="8" width="9.140625" style="45" customWidth="1"/>
    <col min="9" max="9" width="57" style="45" customWidth="1"/>
    <col min="10" max="12" width="0" style="45" hidden="1" customWidth="1"/>
    <col min="13" max="16384" width="9.140625" style="45" hidden="1"/>
  </cols>
  <sheetData>
    <row r="1" spans="1:9" s="63" customFormat="1">
      <c r="A1" s="45"/>
      <c r="B1" s="45"/>
      <c r="C1" s="45"/>
      <c r="D1" s="45"/>
      <c r="E1" s="45"/>
      <c r="F1" s="45"/>
      <c r="G1" s="45"/>
      <c r="H1" s="45"/>
      <c r="I1" s="45"/>
    </row>
    <row r="2" spans="1:9" s="63" customFormat="1">
      <c r="A2" s="45"/>
      <c r="B2" s="45"/>
      <c r="C2" s="45"/>
      <c r="D2" s="45"/>
      <c r="E2" s="45"/>
      <c r="F2" s="45"/>
      <c r="G2" s="45"/>
      <c r="H2" s="45"/>
      <c r="I2" s="45"/>
    </row>
    <row r="3" spans="1:9" s="63" customFormat="1">
      <c r="A3" s="45"/>
      <c r="B3" s="45"/>
      <c r="C3" s="45"/>
      <c r="D3" s="45"/>
      <c r="E3" s="45"/>
      <c r="F3" s="45"/>
      <c r="G3" s="45"/>
      <c r="H3" s="45"/>
      <c r="I3" s="45"/>
    </row>
    <row r="4" spans="1:9" s="63" customFormat="1">
      <c r="A4" s="45"/>
      <c r="B4" s="45"/>
      <c r="C4" s="45"/>
      <c r="D4" s="45"/>
      <c r="E4" s="45"/>
      <c r="F4" s="45"/>
      <c r="G4" s="45"/>
      <c r="H4" s="45"/>
      <c r="I4" s="45"/>
    </row>
    <row r="5" spans="1:9" s="63" customFormat="1">
      <c r="A5" s="45"/>
      <c r="B5" s="45"/>
      <c r="C5" s="45"/>
      <c r="D5" s="45"/>
      <c r="E5" s="45"/>
      <c r="F5" s="45"/>
      <c r="G5" s="45"/>
      <c r="H5" s="45"/>
      <c r="I5" s="45"/>
    </row>
    <row r="6" spans="1:9" s="63" customFormat="1">
      <c r="A6" s="45"/>
      <c r="B6" s="45"/>
      <c r="C6" s="45"/>
      <c r="D6" s="45"/>
      <c r="E6" s="45"/>
      <c r="F6" s="45"/>
      <c r="G6" s="45"/>
      <c r="H6" s="45"/>
      <c r="I6" s="45"/>
    </row>
    <row r="7" spans="1:9" s="63" customFormat="1">
      <c r="A7" s="45"/>
      <c r="B7" s="45"/>
      <c r="C7" s="45"/>
      <c r="D7" s="45"/>
      <c r="E7" s="45"/>
      <c r="F7" s="45"/>
      <c r="G7" s="45"/>
      <c r="H7" s="45"/>
      <c r="I7" s="45"/>
    </row>
    <row r="8" spans="1:9" s="63" customFormat="1">
      <c r="A8" s="45"/>
      <c r="B8" s="45"/>
      <c r="C8" s="45"/>
      <c r="D8" s="45"/>
      <c r="E8" s="45"/>
      <c r="F8" s="45"/>
      <c r="G8" s="45"/>
      <c r="H8" s="45"/>
      <c r="I8" s="45"/>
    </row>
    <row r="9" spans="1:9" s="63" customFormat="1">
      <c r="A9" s="45"/>
      <c r="B9" s="45"/>
      <c r="C9" s="45"/>
      <c r="D9" s="45"/>
      <c r="E9" s="45"/>
      <c r="F9" s="45"/>
      <c r="G9" s="45"/>
      <c r="H9" s="45"/>
      <c r="I9" s="45"/>
    </row>
    <row r="10" spans="1:9" s="63" customFormat="1">
      <c r="A10" s="45"/>
      <c r="B10" s="45"/>
      <c r="C10" s="45"/>
      <c r="D10" s="45"/>
      <c r="E10" s="45"/>
      <c r="F10" s="45"/>
      <c r="G10" s="45"/>
      <c r="H10" s="45"/>
      <c r="I10" s="45"/>
    </row>
    <row r="11" spans="1:9" s="63" customFormat="1">
      <c r="A11" s="45"/>
      <c r="B11" s="45"/>
      <c r="C11" s="45"/>
      <c r="D11" s="45"/>
      <c r="E11" s="45"/>
      <c r="F11" s="45"/>
      <c r="G11" s="45"/>
      <c r="H11" s="45"/>
      <c r="I11" s="45"/>
    </row>
    <row r="12" spans="1:9" s="63" customFormat="1">
      <c r="A12" s="45"/>
      <c r="B12" s="45"/>
      <c r="C12" s="45"/>
      <c r="D12" s="45"/>
      <c r="E12" s="45"/>
      <c r="F12" s="45"/>
      <c r="G12" s="45"/>
      <c r="H12" s="45"/>
      <c r="I12" s="45"/>
    </row>
    <row r="13" spans="1:9" s="63" customFormat="1">
      <c r="A13" s="45"/>
      <c r="B13" s="45"/>
      <c r="C13" s="45"/>
      <c r="D13" s="45"/>
      <c r="E13" s="45"/>
      <c r="F13" s="45"/>
      <c r="G13" s="45"/>
      <c r="H13" s="45"/>
      <c r="I13" s="45"/>
    </row>
    <row r="14" spans="1:9" s="63" customFormat="1">
      <c r="A14" s="45"/>
      <c r="B14" s="45"/>
      <c r="C14" s="45"/>
      <c r="D14" s="45"/>
      <c r="E14" s="45"/>
      <c r="F14" s="45"/>
      <c r="G14" s="45"/>
      <c r="H14" s="45"/>
      <c r="I14" s="45"/>
    </row>
    <row r="15" spans="1:9" s="63" customFormat="1" ht="4.5" customHeight="1">
      <c r="A15" s="45"/>
      <c r="B15" s="45"/>
      <c r="C15" s="45"/>
      <c r="D15" s="45"/>
      <c r="E15" s="45"/>
      <c r="F15" s="45"/>
      <c r="G15" s="45"/>
      <c r="H15" s="45"/>
      <c r="I15" s="45"/>
    </row>
    <row r="16" spans="1:9" s="63" customFormat="1">
      <c r="A16" s="45"/>
      <c r="B16" s="45"/>
      <c r="C16" s="45"/>
      <c r="D16" s="45"/>
      <c r="E16" s="45"/>
      <c r="F16" s="45"/>
      <c r="G16" s="45"/>
      <c r="H16" s="45"/>
      <c r="I16" s="45"/>
    </row>
    <row r="17" spans="1:9" s="63" customFormat="1">
      <c r="A17" s="45"/>
      <c r="B17" s="45"/>
      <c r="C17" s="45"/>
      <c r="D17" s="45"/>
      <c r="E17" s="45"/>
      <c r="F17" s="45"/>
      <c r="G17" s="45"/>
      <c r="H17" s="45"/>
      <c r="I17" s="45"/>
    </row>
    <row r="18" spans="1:9" s="63" customFormat="1" ht="31.5" hidden="1">
      <c r="A18" s="250" t="s">
        <v>149</v>
      </c>
      <c r="B18" s="250"/>
      <c r="C18" s="250"/>
      <c r="D18" s="250"/>
      <c r="E18" s="250"/>
      <c r="F18" s="250"/>
      <c r="G18" s="250"/>
      <c r="H18" s="45"/>
      <c r="I18" s="45"/>
    </row>
    <row r="19" spans="1:9" ht="36.75" customHeight="1"/>
    <row r="20" spans="1:9" s="63" customFormat="1">
      <c r="A20" s="45"/>
      <c r="B20" s="45"/>
      <c r="C20" s="45"/>
      <c r="D20" s="45"/>
      <c r="E20" s="45"/>
      <c r="F20" s="45"/>
      <c r="G20" s="45"/>
      <c r="H20" s="45"/>
      <c r="I20" s="45"/>
    </row>
    <row r="21" spans="1:9" s="63" customFormat="1">
      <c r="A21" s="45"/>
      <c r="B21" s="45"/>
      <c r="C21" s="45"/>
      <c r="D21" s="45"/>
      <c r="E21" s="45"/>
      <c r="F21" s="45"/>
      <c r="G21" s="45"/>
      <c r="H21" s="45"/>
      <c r="I21" s="45"/>
    </row>
    <row r="22" spans="1:9" s="63" customFormat="1" ht="30" customHeight="1">
      <c r="A22" s="251" t="s">
        <v>149</v>
      </c>
      <c r="B22" s="251"/>
      <c r="C22" s="251"/>
      <c r="D22" s="251"/>
      <c r="E22" s="251"/>
      <c r="F22" s="251"/>
      <c r="G22" s="251"/>
      <c r="H22" s="45"/>
      <c r="I22" s="45"/>
    </row>
    <row r="23" spans="1:9" s="63" customFormat="1" ht="20.25" customHeight="1">
      <c r="A23" s="45"/>
      <c r="B23" s="45"/>
      <c r="C23" s="45"/>
      <c r="D23" s="45"/>
      <c r="E23" s="45"/>
      <c r="F23" s="45"/>
      <c r="G23" s="45"/>
      <c r="H23" s="45"/>
      <c r="I23" s="45"/>
    </row>
    <row r="24" spans="1:9" s="63" customFormat="1">
      <c r="A24" s="45"/>
      <c r="B24" s="45"/>
      <c r="C24" s="45"/>
      <c r="D24" s="45"/>
      <c r="E24" s="45"/>
      <c r="F24" s="45"/>
      <c r="G24" s="45"/>
      <c r="H24" s="45"/>
      <c r="I24" s="45"/>
    </row>
    <row r="25" spans="1:9"/>
    <row r="26" spans="1:9"/>
    <row r="27" spans="1:9"/>
    <row r="28" spans="1:9"/>
    <row r="29" spans="1:9"/>
    <row r="30" spans="1:9"/>
    <row r="31" spans="1:9"/>
    <row r="32" spans="1:9"/>
    <row r="33"/>
    <row r="34"/>
    <row r="35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A18:G18"/>
    <mergeCell ref="A22:G22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XFD162"/>
  <sheetViews>
    <sheetView zoomScaleNormal="100" workbookViewId="0"/>
  </sheetViews>
  <sheetFormatPr defaultColWidth="0" defaultRowHeight="15"/>
  <cols>
    <col min="1" max="1" width="20" style="45" customWidth="1"/>
    <col min="2" max="2" width="15.85546875" style="45" customWidth="1"/>
    <col min="3" max="3" width="16.85546875" style="45" customWidth="1"/>
    <col min="4" max="4" width="17.28515625" style="45" customWidth="1"/>
    <col min="5" max="5" width="13.140625" style="45" customWidth="1"/>
    <col min="6" max="6" width="15.140625" style="45" customWidth="1"/>
    <col min="7" max="7" width="15.5703125" style="45" customWidth="1"/>
    <col min="8" max="367" width="0" style="63" hidden="1"/>
    <col min="368" max="16383" width="9.140625" style="63" hidden="1"/>
    <col min="16384" max="16384" width="2.7109375" style="63" hidden="1"/>
  </cols>
  <sheetData>
    <row r="1" spans="1:16384" ht="77.25" customHeight="1">
      <c r="A1" s="46"/>
      <c r="B1" s="47"/>
      <c r="C1" s="258" t="s">
        <v>150</v>
      </c>
      <c r="D1" s="258"/>
      <c r="E1" s="258"/>
      <c r="F1" s="258"/>
      <c r="G1" s="258"/>
      <c r="H1" s="65"/>
      <c r="I1" s="65"/>
      <c r="J1" s="65"/>
      <c r="K1" s="65"/>
      <c r="L1" s="65"/>
      <c r="M1" s="65"/>
      <c r="N1" s="65"/>
      <c r="O1" s="48"/>
      <c r="P1" s="48"/>
      <c r="Q1" s="48"/>
      <c r="R1" s="48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1:16384" s="66" customFormat="1" ht="25.5">
      <c r="A2" s="117" t="s">
        <v>151</v>
      </c>
      <c r="B2" s="117" t="s">
        <v>152</v>
      </c>
      <c r="C2" s="117" t="s">
        <v>153</v>
      </c>
      <c r="D2" s="117" t="s">
        <v>154</v>
      </c>
      <c r="E2" s="117" t="s">
        <v>155</v>
      </c>
      <c r="F2" s="118" t="s">
        <v>156</v>
      </c>
      <c r="G2" s="117" t="s">
        <v>157</v>
      </c>
    </row>
    <row r="3" spans="1:16384" s="66" customFormat="1" ht="12">
      <c r="A3" s="81" t="s">
        <v>430</v>
      </c>
      <c r="B3" s="82"/>
      <c r="C3" s="83"/>
      <c r="D3" s="84"/>
      <c r="E3" s="85"/>
      <c r="F3" s="86"/>
      <c r="G3" s="81"/>
      <c r="H3" s="81"/>
      <c r="I3" s="82"/>
      <c r="J3" s="83"/>
      <c r="K3" s="84"/>
      <c r="L3" s="85"/>
      <c r="M3" s="86"/>
      <c r="N3" s="81"/>
      <c r="O3" s="81"/>
      <c r="P3" s="82"/>
      <c r="Q3" s="83"/>
      <c r="R3" s="84"/>
      <c r="S3" s="85"/>
      <c r="T3" s="86"/>
      <c r="U3" s="81"/>
      <c r="V3" s="81"/>
      <c r="W3" s="82"/>
      <c r="X3" s="83"/>
      <c r="Y3" s="84"/>
      <c r="Z3" s="85"/>
      <c r="AA3" s="86"/>
      <c r="AB3" s="81"/>
      <c r="AC3" s="81"/>
      <c r="AD3" s="82"/>
      <c r="AE3" s="83"/>
      <c r="AF3" s="84"/>
      <c r="AG3" s="85"/>
      <c r="AH3" s="86"/>
      <c r="AI3" s="81"/>
      <c r="AJ3" s="81"/>
      <c r="AK3" s="82"/>
      <c r="AL3" s="83"/>
      <c r="AM3" s="84"/>
      <c r="AN3" s="85"/>
      <c r="AO3" s="86"/>
      <c r="AP3" s="81"/>
      <c r="AQ3" s="81"/>
      <c r="AR3" s="82"/>
      <c r="AS3" s="83"/>
      <c r="AT3" s="84"/>
      <c r="AU3" s="85"/>
      <c r="AV3" s="86"/>
      <c r="AW3" s="81"/>
      <c r="AX3" s="81"/>
      <c r="AY3" s="82"/>
      <c r="AZ3" s="83"/>
      <c r="BA3" s="84"/>
      <c r="BB3" s="85"/>
      <c r="BC3" s="86"/>
      <c r="BD3" s="81"/>
      <c r="BE3" s="81"/>
      <c r="BF3" s="82"/>
      <c r="BG3" s="83"/>
      <c r="BH3" s="84"/>
      <c r="BI3" s="85"/>
      <c r="BJ3" s="86"/>
      <c r="BK3" s="81"/>
      <c r="BL3" s="81"/>
      <c r="BM3" s="82"/>
      <c r="BN3" s="83"/>
      <c r="BO3" s="84"/>
      <c r="BP3" s="85"/>
      <c r="BQ3" s="86"/>
      <c r="BR3" s="81"/>
      <c r="BS3" s="81"/>
      <c r="BT3" s="82"/>
      <c r="BU3" s="83"/>
      <c r="BV3" s="84"/>
      <c r="BW3" s="85"/>
      <c r="BX3" s="86"/>
      <c r="BY3" s="81"/>
      <c r="BZ3" s="81"/>
      <c r="CA3" s="82"/>
      <c r="CB3" s="83"/>
      <c r="CC3" s="84"/>
      <c r="CD3" s="85"/>
      <c r="CE3" s="86"/>
      <c r="CF3" s="81"/>
      <c r="CG3" s="81"/>
      <c r="CH3" s="82"/>
      <c r="CI3" s="83"/>
      <c r="CJ3" s="84"/>
      <c r="CK3" s="85"/>
      <c r="CL3" s="86"/>
      <c r="CM3" s="81"/>
      <c r="CN3" s="81"/>
      <c r="CO3" s="82"/>
      <c r="CP3" s="83"/>
      <c r="CQ3" s="84"/>
      <c r="CR3" s="85"/>
      <c r="CS3" s="86"/>
      <c r="CT3" s="81"/>
      <c r="CU3" s="81"/>
      <c r="CV3" s="82"/>
      <c r="CW3" s="83"/>
      <c r="CX3" s="84"/>
      <c r="CY3" s="85"/>
      <c r="CZ3" s="86"/>
      <c r="DA3" s="81"/>
      <c r="DB3" s="81"/>
      <c r="DC3" s="82"/>
      <c r="DD3" s="83"/>
      <c r="DE3" s="84"/>
      <c r="DF3" s="85"/>
      <c r="DG3" s="86"/>
      <c r="DH3" s="81"/>
      <c r="DI3" s="81"/>
      <c r="DJ3" s="82"/>
      <c r="DK3" s="83"/>
      <c r="DL3" s="84"/>
      <c r="DM3" s="85"/>
      <c r="DN3" s="86"/>
      <c r="DO3" s="81"/>
      <c r="DP3" s="81"/>
      <c r="DQ3" s="82"/>
      <c r="DR3" s="83"/>
      <c r="DS3" s="84"/>
      <c r="DT3" s="85"/>
      <c r="DU3" s="86"/>
      <c r="DV3" s="81"/>
      <c r="DW3" s="81"/>
      <c r="DX3" s="82"/>
      <c r="DY3" s="83"/>
      <c r="DZ3" s="84"/>
      <c r="EA3" s="85"/>
      <c r="EB3" s="86"/>
      <c r="EC3" s="81"/>
      <c r="ED3" s="81"/>
      <c r="EE3" s="82"/>
      <c r="EF3" s="83"/>
      <c r="EG3" s="84"/>
      <c r="EH3" s="85"/>
      <c r="EI3" s="86"/>
      <c r="EJ3" s="81"/>
      <c r="EK3" s="81"/>
      <c r="EL3" s="82"/>
      <c r="EM3" s="83"/>
      <c r="EN3" s="84"/>
      <c r="EO3" s="85"/>
      <c r="EP3" s="86"/>
      <c r="EQ3" s="81"/>
      <c r="ER3" s="81"/>
      <c r="ES3" s="82"/>
      <c r="ET3" s="83"/>
      <c r="EU3" s="84"/>
      <c r="EV3" s="85"/>
      <c r="EW3" s="86"/>
      <c r="EX3" s="81"/>
      <c r="EY3" s="81"/>
      <c r="EZ3" s="82"/>
      <c r="FA3" s="83"/>
      <c r="FB3" s="84"/>
      <c r="FC3" s="85"/>
      <c r="FD3" s="86"/>
      <c r="FE3" s="81"/>
      <c r="FF3" s="81"/>
      <c r="FG3" s="82"/>
      <c r="FH3" s="83"/>
      <c r="FI3" s="84"/>
      <c r="FJ3" s="85"/>
      <c r="FK3" s="86"/>
      <c r="FL3" s="81"/>
      <c r="FM3" s="81"/>
      <c r="FN3" s="82"/>
      <c r="FO3" s="83"/>
      <c r="FP3" s="84"/>
      <c r="FQ3" s="85"/>
      <c r="FR3" s="86"/>
      <c r="FS3" s="81"/>
      <c r="FT3" s="81"/>
      <c r="FU3" s="82"/>
      <c r="FV3" s="83"/>
      <c r="FW3" s="84"/>
      <c r="FX3" s="85"/>
      <c r="FY3" s="86"/>
      <c r="FZ3" s="81"/>
      <c r="GA3" s="81"/>
      <c r="GB3" s="82"/>
      <c r="GC3" s="83"/>
      <c r="GD3" s="84"/>
      <c r="GE3" s="85"/>
      <c r="GF3" s="86"/>
      <c r="GG3" s="81"/>
      <c r="GH3" s="81"/>
      <c r="GI3" s="82"/>
      <c r="GJ3" s="83"/>
      <c r="GK3" s="84"/>
      <c r="GL3" s="85"/>
      <c r="GM3" s="86"/>
      <c r="GN3" s="81"/>
      <c r="GO3" s="81"/>
      <c r="GP3" s="82"/>
      <c r="GQ3" s="83"/>
      <c r="GR3" s="84"/>
      <c r="GS3" s="85"/>
      <c r="GT3" s="86"/>
      <c r="GU3" s="81"/>
      <c r="GV3" s="81"/>
      <c r="GW3" s="82"/>
      <c r="GX3" s="83"/>
      <c r="GY3" s="84"/>
      <c r="GZ3" s="85"/>
      <c r="HA3" s="86"/>
      <c r="HB3" s="81"/>
      <c r="HC3" s="81"/>
      <c r="HD3" s="82"/>
      <c r="HE3" s="83"/>
      <c r="HF3" s="84"/>
      <c r="HG3" s="85"/>
      <c r="HH3" s="86"/>
      <c r="HI3" s="81"/>
      <c r="HJ3" s="81"/>
      <c r="HK3" s="82"/>
      <c r="HL3" s="83"/>
      <c r="HM3" s="84"/>
      <c r="HN3" s="85"/>
      <c r="HO3" s="86"/>
      <c r="HP3" s="81"/>
      <c r="HQ3" s="81"/>
      <c r="HR3" s="82"/>
      <c r="HS3" s="83"/>
      <c r="HT3" s="84"/>
      <c r="HU3" s="85"/>
      <c r="HV3" s="86"/>
      <c r="HW3" s="81"/>
      <c r="HX3" s="81"/>
      <c r="HY3" s="82"/>
      <c r="HZ3" s="83"/>
      <c r="IA3" s="84"/>
      <c r="IB3" s="85"/>
      <c r="IC3" s="86"/>
      <c r="ID3" s="81"/>
      <c r="IE3" s="81"/>
      <c r="IF3" s="82"/>
      <c r="IG3" s="83"/>
      <c r="IH3" s="84"/>
      <c r="II3" s="85"/>
      <c r="IJ3" s="86"/>
      <c r="IK3" s="81"/>
      <c r="IL3" s="81"/>
      <c r="IM3" s="82"/>
      <c r="IN3" s="83"/>
      <c r="IO3" s="84"/>
      <c r="IP3" s="85"/>
      <c r="IQ3" s="86"/>
      <c r="IR3" s="81"/>
      <c r="IS3" s="81"/>
      <c r="IT3" s="82"/>
      <c r="IU3" s="83"/>
      <c r="IV3" s="84"/>
      <c r="IW3" s="85"/>
      <c r="IX3" s="86"/>
      <c r="IY3" s="81"/>
      <c r="IZ3" s="81"/>
      <c r="JA3" s="82"/>
      <c r="JB3" s="83"/>
      <c r="JC3" s="84"/>
      <c r="JD3" s="85"/>
      <c r="JE3" s="86"/>
      <c r="JF3" s="81"/>
      <c r="JG3" s="81"/>
      <c r="JH3" s="82"/>
      <c r="JI3" s="83"/>
      <c r="JJ3" s="84"/>
      <c r="JK3" s="85"/>
      <c r="JL3" s="86"/>
      <c r="JM3" s="81"/>
      <c r="JN3" s="81"/>
      <c r="JO3" s="82"/>
      <c r="JP3" s="83"/>
      <c r="JQ3" s="84"/>
      <c r="JR3" s="85"/>
      <c r="JS3" s="86"/>
      <c r="JT3" s="81"/>
      <c r="JU3" s="81"/>
      <c r="JV3" s="82"/>
      <c r="JW3" s="83"/>
      <c r="JX3" s="84"/>
      <c r="JY3" s="85"/>
      <c r="JZ3" s="86"/>
      <c r="KA3" s="81"/>
      <c r="KB3" s="81"/>
      <c r="KC3" s="82"/>
      <c r="KD3" s="83"/>
      <c r="KE3" s="84"/>
      <c r="KF3" s="85"/>
      <c r="KG3" s="86"/>
      <c r="KH3" s="81"/>
      <c r="KI3" s="81"/>
      <c r="KJ3" s="82"/>
      <c r="KK3" s="83"/>
      <c r="KL3" s="84"/>
      <c r="KM3" s="85"/>
      <c r="KN3" s="86"/>
      <c r="KO3" s="81"/>
      <c r="KP3" s="81"/>
      <c r="KQ3" s="82"/>
      <c r="KR3" s="83"/>
      <c r="KS3" s="84"/>
      <c r="KT3" s="85"/>
      <c r="KU3" s="86"/>
      <c r="KV3" s="81"/>
      <c r="KW3" s="81"/>
      <c r="KX3" s="82"/>
      <c r="KY3" s="83"/>
      <c r="KZ3" s="84"/>
      <c r="LA3" s="85"/>
      <c r="LB3" s="86"/>
      <c r="LC3" s="81"/>
      <c r="LD3" s="81"/>
      <c r="LE3" s="82"/>
      <c r="LF3" s="83"/>
      <c r="LG3" s="84"/>
      <c r="LH3" s="85"/>
      <c r="LI3" s="86"/>
      <c r="LJ3" s="81"/>
      <c r="LK3" s="81"/>
      <c r="LL3" s="82"/>
      <c r="LM3" s="83"/>
      <c r="LN3" s="84"/>
      <c r="LO3" s="85"/>
      <c r="LP3" s="86"/>
      <c r="LQ3" s="81"/>
      <c r="LR3" s="81"/>
      <c r="LS3" s="82"/>
      <c r="LT3" s="83"/>
      <c r="LU3" s="84"/>
      <c r="LV3" s="85"/>
      <c r="LW3" s="86"/>
      <c r="LX3" s="81"/>
      <c r="LY3" s="81"/>
      <c r="LZ3" s="82"/>
      <c r="MA3" s="83"/>
      <c r="MB3" s="84"/>
      <c r="MC3" s="85"/>
      <c r="MD3" s="86"/>
      <c r="ME3" s="81"/>
      <c r="MF3" s="81"/>
      <c r="MG3" s="82"/>
      <c r="MH3" s="83"/>
      <c r="MI3" s="84"/>
      <c r="MJ3" s="85"/>
      <c r="MK3" s="86"/>
      <c r="ML3" s="81"/>
      <c r="MM3" s="81"/>
      <c r="MN3" s="82"/>
      <c r="MO3" s="83"/>
      <c r="MP3" s="84"/>
      <c r="MQ3" s="85"/>
      <c r="MR3" s="86"/>
      <c r="MS3" s="81"/>
      <c r="MT3" s="81"/>
      <c r="MU3" s="82"/>
      <c r="MV3" s="83"/>
      <c r="MW3" s="84"/>
      <c r="MX3" s="85"/>
      <c r="MY3" s="86"/>
      <c r="MZ3" s="81"/>
      <c r="NA3" s="81"/>
      <c r="NB3" s="82"/>
      <c r="NC3" s="83"/>
      <c r="ND3" s="84"/>
      <c r="NE3" s="85"/>
      <c r="NF3" s="86"/>
      <c r="NG3" s="81"/>
      <c r="NH3" s="81"/>
      <c r="NI3" s="82"/>
      <c r="NJ3" s="83"/>
      <c r="NK3" s="84"/>
      <c r="NL3" s="85"/>
      <c r="NM3" s="86"/>
      <c r="NN3" s="81"/>
      <c r="NO3" s="81"/>
      <c r="NP3" s="82"/>
      <c r="NQ3" s="83"/>
      <c r="NR3" s="84"/>
      <c r="NS3" s="85"/>
      <c r="NT3" s="86"/>
      <c r="NU3" s="81"/>
      <c r="NV3" s="81"/>
      <c r="NW3" s="82"/>
      <c r="NX3" s="83"/>
      <c r="NY3" s="84"/>
      <c r="NZ3" s="85"/>
      <c r="OA3" s="86"/>
      <c r="OB3" s="81"/>
      <c r="OC3" s="81"/>
      <c r="OD3" s="82"/>
      <c r="OE3" s="83"/>
      <c r="OF3" s="84"/>
      <c r="OG3" s="85"/>
      <c r="OH3" s="86"/>
      <c r="OI3" s="81"/>
      <c r="OJ3" s="81"/>
      <c r="OK3" s="82"/>
      <c r="OL3" s="83"/>
      <c r="OM3" s="84"/>
      <c r="ON3" s="85"/>
      <c r="OO3" s="86"/>
      <c r="OP3" s="81"/>
      <c r="OQ3" s="81"/>
      <c r="OR3" s="82"/>
      <c r="OS3" s="83"/>
      <c r="OT3" s="84"/>
      <c r="OU3" s="85"/>
      <c r="OV3" s="86"/>
      <c r="OW3" s="81"/>
      <c r="OX3" s="81"/>
      <c r="OY3" s="82"/>
      <c r="OZ3" s="83"/>
      <c r="PA3" s="84"/>
      <c r="PB3" s="85"/>
      <c r="PC3" s="86"/>
      <c r="PD3" s="81"/>
      <c r="PE3" s="81"/>
      <c r="PF3" s="82"/>
      <c r="PG3" s="83"/>
      <c r="PH3" s="84"/>
      <c r="PI3" s="85"/>
      <c r="PJ3" s="86"/>
      <c r="PK3" s="81"/>
      <c r="PL3" s="81"/>
      <c r="PM3" s="82"/>
      <c r="PN3" s="83"/>
      <c r="PO3" s="84"/>
      <c r="PP3" s="85"/>
      <c r="PQ3" s="86"/>
      <c r="PR3" s="81"/>
      <c r="PS3" s="81"/>
      <c r="PT3" s="82"/>
      <c r="PU3" s="83"/>
      <c r="PV3" s="84"/>
      <c r="PW3" s="85"/>
      <c r="PX3" s="86"/>
      <c r="PY3" s="81"/>
      <c r="PZ3" s="81"/>
      <c r="QA3" s="82"/>
      <c r="QB3" s="83"/>
      <c r="QC3" s="84"/>
      <c r="QD3" s="85"/>
      <c r="QE3" s="86"/>
      <c r="QF3" s="81"/>
      <c r="QG3" s="81"/>
      <c r="QH3" s="82"/>
      <c r="QI3" s="83"/>
      <c r="QJ3" s="84"/>
      <c r="QK3" s="85"/>
      <c r="QL3" s="86"/>
      <c r="QM3" s="81"/>
      <c r="QN3" s="81"/>
      <c r="QO3" s="82"/>
      <c r="QP3" s="83"/>
      <c r="QQ3" s="84"/>
      <c r="QR3" s="85"/>
      <c r="QS3" s="86"/>
      <c r="QT3" s="81"/>
      <c r="QU3" s="81"/>
      <c r="QV3" s="82"/>
      <c r="QW3" s="83"/>
      <c r="QX3" s="84"/>
      <c r="QY3" s="85"/>
      <c r="QZ3" s="86"/>
      <c r="RA3" s="81"/>
      <c r="RB3" s="81"/>
      <c r="RC3" s="82"/>
      <c r="RD3" s="83"/>
      <c r="RE3" s="84"/>
      <c r="RF3" s="85"/>
      <c r="RG3" s="86"/>
      <c r="RH3" s="81"/>
      <c r="RI3" s="81"/>
      <c r="RJ3" s="82"/>
      <c r="RK3" s="83"/>
      <c r="RL3" s="84"/>
      <c r="RM3" s="85"/>
      <c r="RN3" s="86"/>
      <c r="RO3" s="81"/>
      <c r="RP3" s="81"/>
      <c r="RQ3" s="82"/>
      <c r="RR3" s="83"/>
      <c r="RS3" s="84"/>
      <c r="RT3" s="85"/>
      <c r="RU3" s="86"/>
      <c r="RV3" s="81"/>
      <c r="RW3" s="81"/>
      <c r="RX3" s="82"/>
      <c r="RY3" s="83"/>
      <c r="RZ3" s="84"/>
      <c r="SA3" s="85"/>
      <c r="SB3" s="86"/>
      <c r="SC3" s="81"/>
      <c r="SD3" s="81"/>
      <c r="SE3" s="82"/>
      <c r="SF3" s="83"/>
      <c r="SG3" s="84"/>
      <c r="SH3" s="85"/>
      <c r="SI3" s="86"/>
      <c r="SJ3" s="81"/>
      <c r="SK3" s="81"/>
      <c r="SL3" s="82"/>
      <c r="SM3" s="83"/>
      <c r="SN3" s="84"/>
      <c r="SO3" s="85"/>
      <c r="SP3" s="86"/>
      <c r="SQ3" s="81"/>
      <c r="SR3" s="81"/>
      <c r="SS3" s="82"/>
      <c r="ST3" s="83"/>
      <c r="SU3" s="84"/>
      <c r="SV3" s="85"/>
      <c r="SW3" s="86"/>
      <c r="SX3" s="81"/>
      <c r="SY3" s="81"/>
      <c r="SZ3" s="82"/>
      <c r="TA3" s="83"/>
      <c r="TB3" s="84"/>
      <c r="TC3" s="85"/>
      <c r="TD3" s="86"/>
      <c r="TE3" s="81"/>
      <c r="TF3" s="81"/>
      <c r="TG3" s="82"/>
      <c r="TH3" s="83"/>
      <c r="TI3" s="84"/>
      <c r="TJ3" s="85"/>
      <c r="TK3" s="86"/>
      <c r="TL3" s="81"/>
      <c r="TM3" s="81"/>
      <c r="TN3" s="82"/>
      <c r="TO3" s="83"/>
      <c r="TP3" s="84"/>
      <c r="TQ3" s="85"/>
      <c r="TR3" s="86"/>
      <c r="TS3" s="81"/>
      <c r="TT3" s="81"/>
      <c r="TU3" s="82"/>
      <c r="TV3" s="83"/>
      <c r="TW3" s="84"/>
      <c r="TX3" s="85"/>
      <c r="TY3" s="86"/>
      <c r="TZ3" s="81"/>
      <c r="UA3" s="81"/>
      <c r="UB3" s="82"/>
      <c r="UC3" s="83"/>
      <c r="UD3" s="84"/>
      <c r="UE3" s="85"/>
      <c r="UF3" s="86"/>
      <c r="UG3" s="81"/>
      <c r="UH3" s="81"/>
      <c r="UI3" s="82"/>
      <c r="UJ3" s="83"/>
      <c r="UK3" s="84"/>
      <c r="UL3" s="85"/>
      <c r="UM3" s="86"/>
      <c r="UN3" s="81"/>
      <c r="UO3" s="81"/>
      <c r="UP3" s="82"/>
      <c r="UQ3" s="83"/>
      <c r="UR3" s="84"/>
      <c r="US3" s="85"/>
      <c r="UT3" s="86"/>
      <c r="UU3" s="81"/>
      <c r="UV3" s="81"/>
      <c r="UW3" s="82"/>
      <c r="UX3" s="83"/>
      <c r="UY3" s="84"/>
      <c r="UZ3" s="85"/>
      <c r="VA3" s="86"/>
      <c r="VB3" s="81"/>
      <c r="VC3" s="81"/>
      <c r="VD3" s="82"/>
      <c r="VE3" s="83"/>
      <c r="VF3" s="84"/>
      <c r="VG3" s="85"/>
      <c r="VH3" s="86"/>
      <c r="VI3" s="81"/>
      <c r="VJ3" s="81"/>
      <c r="VK3" s="82"/>
      <c r="VL3" s="83"/>
      <c r="VM3" s="84"/>
      <c r="VN3" s="85"/>
      <c r="VO3" s="86"/>
      <c r="VP3" s="81"/>
      <c r="VQ3" s="81"/>
      <c r="VR3" s="82"/>
      <c r="VS3" s="83"/>
      <c r="VT3" s="84"/>
      <c r="VU3" s="85"/>
      <c r="VV3" s="86"/>
      <c r="VW3" s="81"/>
      <c r="VX3" s="81"/>
      <c r="VY3" s="82"/>
      <c r="VZ3" s="83"/>
      <c r="WA3" s="84"/>
      <c r="WB3" s="85"/>
      <c r="WC3" s="86"/>
      <c r="WD3" s="81"/>
      <c r="WE3" s="81"/>
      <c r="WF3" s="82"/>
      <c r="WG3" s="83"/>
      <c r="WH3" s="84"/>
      <c r="WI3" s="85"/>
      <c r="WJ3" s="86"/>
      <c r="WK3" s="81"/>
      <c r="WL3" s="81"/>
      <c r="WM3" s="82"/>
      <c r="WN3" s="83"/>
      <c r="WO3" s="84"/>
      <c r="WP3" s="85"/>
      <c r="WQ3" s="86"/>
      <c r="WR3" s="81"/>
      <c r="WS3" s="81"/>
      <c r="WT3" s="82"/>
      <c r="WU3" s="83"/>
      <c r="WV3" s="84"/>
      <c r="WW3" s="85"/>
      <c r="WX3" s="86"/>
      <c r="WY3" s="81"/>
      <c r="WZ3" s="81"/>
      <c r="XA3" s="82"/>
      <c r="XB3" s="83"/>
      <c r="XC3" s="84"/>
      <c r="XD3" s="85"/>
      <c r="XE3" s="86"/>
      <c r="XF3" s="81"/>
      <c r="XG3" s="81"/>
      <c r="XH3" s="82"/>
      <c r="XI3" s="83"/>
      <c r="XJ3" s="84"/>
      <c r="XK3" s="85"/>
      <c r="XL3" s="86"/>
      <c r="XM3" s="81"/>
      <c r="XN3" s="81"/>
      <c r="XO3" s="82"/>
      <c r="XP3" s="83"/>
      <c r="XQ3" s="84"/>
      <c r="XR3" s="85"/>
      <c r="XS3" s="86"/>
      <c r="XT3" s="81"/>
      <c r="XU3" s="81"/>
      <c r="XV3" s="82"/>
      <c r="XW3" s="83"/>
      <c r="XX3" s="84"/>
      <c r="XY3" s="85"/>
      <c r="XZ3" s="86"/>
      <c r="YA3" s="81"/>
      <c r="YB3" s="81"/>
      <c r="YC3" s="82"/>
      <c r="YD3" s="83"/>
      <c r="YE3" s="84"/>
      <c r="YF3" s="85"/>
      <c r="YG3" s="86"/>
      <c r="YH3" s="81"/>
      <c r="YI3" s="81"/>
      <c r="YJ3" s="82"/>
      <c r="YK3" s="83"/>
      <c r="YL3" s="84"/>
      <c r="YM3" s="85"/>
      <c r="YN3" s="86"/>
      <c r="YO3" s="81"/>
      <c r="YP3" s="81"/>
      <c r="YQ3" s="82"/>
      <c r="YR3" s="83"/>
      <c r="YS3" s="84"/>
      <c r="YT3" s="85"/>
      <c r="YU3" s="86"/>
      <c r="YV3" s="81"/>
      <c r="YW3" s="81"/>
      <c r="YX3" s="82"/>
      <c r="YY3" s="83"/>
      <c r="YZ3" s="84"/>
      <c r="ZA3" s="85"/>
      <c r="ZB3" s="86"/>
      <c r="ZC3" s="81"/>
      <c r="ZD3" s="81"/>
      <c r="ZE3" s="82"/>
      <c r="ZF3" s="83"/>
      <c r="ZG3" s="84"/>
      <c r="ZH3" s="85"/>
      <c r="ZI3" s="86"/>
      <c r="ZJ3" s="81"/>
      <c r="ZK3" s="81"/>
      <c r="ZL3" s="82"/>
      <c r="ZM3" s="83"/>
      <c r="ZN3" s="84"/>
      <c r="ZO3" s="85"/>
      <c r="ZP3" s="86"/>
      <c r="ZQ3" s="81"/>
      <c r="ZR3" s="81"/>
      <c r="ZS3" s="82"/>
      <c r="ZT3" s="83"/>
      <c r="ZU3" s="84"/>
      <c r="ZV3" s="85"/>
      <c r="ZW3" s="86"/>
      <c r="ZX3" s="81"/>
      <c r="ZY3" s="81"/>
      <c r="ZZ3" s="82"/>
      <c r="AAA3" s="83"/>
      <c r="AAB3" s="84"/>
      <c r="AAC3" s="85"/>
      <c r="AAD3" s="86"/>
      <c r="AAE3" s="81"/>
      <c r="AAF3" s="81"/>
      <c r="AAG3" s="82"/>
      <c r="AAH3" s="83"/>
      <c r="AAI3" s="84"/>
      <c r="AAJ3" s="85"/>
      <c r="AAK3" s="86"/>
      <c r="AAL3" s="81"/>
      <c r="AAM3" s="81"/>
      <c r="AAN3" s="82"/>
      <c r="AAO3" s="83"/>
      <c r="AAP3" s="84"/>
      <c r="AAQ3" s="85"/>
      <c r="AAR3" s="86"/>
      <c r="AAS3" s="81"/>
      <c r="AAT3" s="81"/>
      <c r="AAU3" s="82"/>
      <c r="AAV3" s="83"/>
      <c r="AAW3" s="84"/>
      <c r="AAX3" s="85"/>
      <c r="AAY3" s="86"/>
      <c r="AAZ3" s="81"/>
      <c r="ABA3" s="81"/>
      <c r="ABB3" s="82"/>
      <c r="ABC3" s="83"/>
      <c r="ABD3" s="84"/>
      <c r="ABE3" s="85"/>
      <c r="ABF3" s="86"/>
      <c r="ABG3" s="81"/>
      <c r="ABH3" s="81"/>
      <c r="ABI3" s="82"/>
      <c r="ABJ3" s="83"/>
      <c r="ABK3" s="84"/>
      <c r="ABL3" s="85"/>
      <c r="ABM3" s="86"/>
      <c r="ABN3" s="81"/>
      <c r="ABO3" s="81"/>
      <c r="ABP3" s="82"/>
      <c r="ABQ3" s="83"/>
      <c r="ABR3" s="84"/>
      <c r="ABS3" s="85"/>
      <c r="ABT3" s="86"/>
      <c r="ABU3" s="81"/>
      <c r="ABV3" s="81"/>
      <c r="ABW3" s="82"/>
      <c r="ABX3" s="83"/>
      <c r="ABY3" s="84"/>
      <c r="ABZ3" s="85"/>
      <c r="ACA3" s="86"/>
      <c r="ACB3" s="81"/>
      <c r="ACC3" s="81"/>
      <c r="ACD3" s="82"/>
      <c r="ACE3" s="83"/>
      <c r="ACF3" s="84"/>
      <c r="ACG3" s="85"/>
      <c r="ACH3" s="86"/>
      <c r="ACI3" s="81"/>
      <c r="ACJ3" s="81"/>
      <c r="ACK3" s="82"/>
      <c r="ACL3" s="83"/>
      <c r="ACM3" s="84"/>
      <c r="ACN3" s="85"/>
      <c r="ACO3" s="86"/>
      <c r="ACP3" s="81"/>
      <c r="ACQ3" s="81"/>
      <c r="ACR3" s="82"/>
      <c r="ACS3" s="83"/>
      <c r="ACT3" s="84"/>
      <c r="ACU3" s="85"/>
      <c r="ACV3" s="86"/>
      <c r="ACW3" s="81"/>
      <c r="ACX3" s="81"/>
      <c r="ACY3" s="82"/>
      <c r="ACZ3" s="83"/>
      <c r="ADA3" s="84"/>
      <c r="ADB3" s="85"/>
      <c r="ADC3" s="86"/>
      <c r="ADD3" s="81"/>
      <c r="ADE3" s="81"/>
      <c r="ADF3" s="82"/>
      <c r="ADG3" s="83"/>
      <c r="ADH3" s="84"/>
      <c r="ADI3" s="85"/>
      <c r="ADJ3" s="86"/>
      <c r="ADK3" s="81"/>
      <c r="ADL3" s="81"/>
      <c r="ADM3" s="82"/>
      <c r="ADN3" s="83"/>
      <c r="ADO3" s="84"/>
      <c r="ADP3" s="85"/>
      <c r="ADQ3" s="86"/>
      <c r="ADR3" s="81"/>
      <c r="ADS3" s="81"/>
      <c r="ADT3" s="82"/>
      <c r="ADU3" s="83"/>
      <c r="ADV3" s="84"/>
      <c r="ADW3" s="85"/>
      <c r="ADX3" s="86"/>
      <c r="ADY3" s="81"/>
      <c r="ADZ3" s="81"/>
      <c r="AEA3" s="82"/>
      <c r="AEB3" s="83"/>
      <c r="AEC3" s="84"/>
      <c r="AED3" s="85"/>
      <c r="AEE3" s="86"/>
      <c r="AEF3" s="81"/>
      <c r="AEG3" s="81"/>
      <c r="AEH3" s="82"/>
      <c r="AEI3" s="83"/>
      <c r="AEJ3" s="84"/>
      <c r="AEK3" s="85"/>
      <c r="AEL3" s="86"/>
      <c r="AEM3" s="81"/>
      <c r="AEN3" s="81"/>
      <c r="AEO3" s="82"/>
      <c r="AEP3" s="83"/>
      <c r="AEQ3" s="84"/>
      <c r="AER3" s="85"/>
      <c r="AES3" s="86"/>
      <c r="AET3" s="81"/>
      <c r="AEU3" s="81"/>
      <c r="AEV3" s="82"/>
      <c r="AEW3" s="83"/>
      <c r="AEX3" s="84"/>
      <c r="AEY3" s="85"/>
      <c r="AEZ3" s="86"/>
      <c r="AFA3" s="81"/>
      <c r="AFB3" s="81"/>
      <c r="AFC3" s="82"/>
      <c r="AFD3" s="83"/>
      <c r="AFE3" s="84"/>
      <c r="AFF3" s="85"/>
      <c r="AFG3" s="86"/>
      <c r="AFH3" s="81"/>
      <c r="AFI3" s="81"/>
      <c r="AFJ3" s="82"/>
      <c r="AFK3" s="83"/>
      <c r="AFL3" s="84"/>
      <c r="AFM3" s="85"/>
      <c r="AFN3" s="86"/>
      <c r="AFO3" s="81"/>
      <c r="AFP3" s="81"/>
      <c r="AFQ3" s="82"/>
      <c r="AFR3" s="83"/>
      <c r="AFS3" s="84"/>
      <c r="AFT3" s="85"/>
      <c r="AFU3" s="86"/>
      <c r="AFV3" s="81"/>
      <c r="AFW3" s="81"/>
      <c r="AFX3" s="82"/>
      <c r="AFY3" s="83"/>
      <c r="AFZ3" s="84"/>
      <c r="AGA3" s="85"/>
      <c r="AGB3" s="86"/>
      <c r="AGC3" s="81"/>
      <c r="AGD3" s="81"/>
      <c r="AGE3" s="82"/>
      <c r="AGF3" s="83"/>
      <c r="AGG3" s="84"/>
      <c r="AGH3" s="85"/>
      <c r="AGI3" s="86"/>
      <c r="AGJ3" s="81"/>
      <c r="AGK3" s="81"/>
      <c r="AGL3" s="82"/>
      <c r="AGM3" s="83"/>
      <c r="AGN3" s="84"/>
      <c r="AGO3" s="85"/>
      <c r="AGP3" s="86"/>
      <c r="AGQ3" s="81"/>
      <c r="AGR3" s="81"/>
      <c r="AGS3" s="82"/>
      <c r="AGT3" s="83"/>
      <c r="AGU3" s="84"/>
      <c r="AGV3" s="85"/>
      <c r="AGW3" s="86"/>
      <c r="AGX3" s="81"/>
      <c r="AGY3" s="81"/>
      <c r="AGZ3" s="82"/>
      <c r="AHA3" s="83"/>
      <c r="AHB3" s="84"/>
      <c r="AHC3" s="85"/>
      <c r="AHD3" s="86"/>
      <c r="AHE3" s="81"/>
      <c r="AHF3" s="81"/>
      <c r="AHG3" s="82"/>
      <c r="AHH3" s="83"/>
      <c r="AHI3" s="84"/>
      <c r="AHJ3" s="85"/>
      <c r="AHK3" s="86"/>
      <c r="AHL3" s="81"/>
      <c r="AHM3" s="81"/>
      <c r="AHN3" s="82"/>
      <c r="AHO3" s="83"/>
      <c r="AHP3" s="84"/>
      <c r="AHQ3" s="85"/>
      <c r="AHR3" s="86"/>
      <c r="AHS3" s="81"/>
      <c r="AHT3" s="81"/>
      <c r="AHU3" s="82"/>
      <c r="AHV3" s="83"/>
      <c r="AHW3" s="84"/>
      <c r="AHX3" s="85"/>
      <c r="AHY3" s="86"/>
      <c r="AHZ3" s="81"/>
      <c r="AIA3" s="81"/>
      <c r="AIB3" s="82"/>
      <c r="AIC3" s="83"/>
      <c r="AID3" s="84"/>
      <c r="AIE3" s="85"/>
      <c r="AIF3" s="86"/>
      <c r="AIG3" s="81"/>
      <c r="AIH3" s="81"/>
      <c r="AII3" s="82"/>
      <c r="AIJ3" s="83"/>
      <c r="AIK3" s="84"/>
      <c r="AIL3" s="85"/>
      <c r="AIM3" s="86"/>
      <c r="AIN3" s="81"/>
      <c r="AIO3" s="81"/>
      <c r="AIP3" s="82"/>
      <c r="AIQ3" s="83"/>
      <c r="AIR3" s="84"/>
      <c r="AIS3" s="85"/>
      <c r="AIT3" s="86"/>
      <c r="AIU3" s="81"/>
      <c r="AIV3" s="81"/>
      <c r="AIW3" s="82"/>
      <c r="AIX3" s="83"/>
      <c r="AIY3" s="84"/>
      <c r="AIZ3" s="85"/>
      <c r="AJA3" s="86"/>
      <c r="AJB3" s="81"/>
      <c r="AJC3" s="81"/>
      <c r="AJD3" s="82"/>
      <c r="AJE3" s="83"/>
      <c r="AJF3" s="84"/>
      <c r="AJG3" s="85"/>
      <c r="AJH3" s="86"/>
      <c r="AJI3" s="81"/>
      <c r="AJJ3" s="81"/>
      <c r="AJK3" s="82"/>
      <c r="AJL3" s="83"/>
      <c r="AJM3" s="84"/>
      <c r="AJN3" s="85"/>
      <c r="AJO3" s="86"/>
      <c r="AJP3" s="81"/>
      <c r="AJQ3" s="81"/>
      <c r="AJR3" s="82"/>
      <c r="AJS3" s="83"/>
      <c r="AJT3" s="84"/>
      <c r="AJU3" s="85"/>
      <c r="AJV3" s="86"/>
      <c r="AJW3" s="81"/>
      <c r="AJX3" s="81"/>
      <c r="AJY3" s="82"/>
      <c r="AJZ3" s="83"/>
      <c r="AKA3" s="84"/>
      <c r="AKB3" s="85"/>
      <c r="AKC3" s="86"/>
      <c r="AKD3" s="81"/>
      <c r="AKE3" s="81"/>
      <c r="AKF3" s="82"/>
      <c r="AKG3" s="83"/>
      <c r="AKH3" s="84"/>
      <c r="AKI3" s="85"/>
      <c r="AKJ3" s="86"/>
      <c r="AKK3" s="81"/>
      <c r="AKL3" s="81"/>
      <c r="AKM3" s="82"/>
      <c r="AKN3" s="83"/>
      <c r="AKO3" s="84"/>
      <c r="AKP3" s="85"/>
      <c r="AKQ3" s="86"/>
      <c r="AKR3" s="81"/>
      <c r="AKS3" s="81"/>
      <c r="AKT3" s="82"/>
      <c r="AKU3" s="83"/>
      <c r="AKV3" s="84"/>
      <c r="AKW3" s="85"/>
      <c r="AKX3" s="86"/>
      <c r="AKY3" s="81"/>
      <c r="AKZ3" s="81"/>
      <c r="ALA3" s="82"/>
      <c r="ALB3" s="83"/>
      <c r="ALC3" s="84"/>
      <c r="ALD3" s="85"/>
      <c r="ALE3" s="86"/>
      <c r="ALF3" s="81"/>
      <c r="ALG3" s="81"/>
      <c r="ALH3" s="82"/>
      <c r="ALI3" s="83"/>
      <c r="ALJ3" s="84"/>
      <c r="ALK3" s="85"/>
      <c r="ALL3" s="86"/>
      <c r="ALM3" s="81"/>
      <c r="ALN3" s="81"/>
      <c r="ALO3" s="82"/>
      <c r="ALP3" s="83"/>
      <c r="ALQ3" s="84"/>
      <c r="ALR3" s="85"/>
      <c r="ALS3" s="86"/>
      <c r="ALT3" s="81"/>
      <c r="ALU3" s="81"/>
      <c r="ALV3" s="82"/>
      <c r="ALW3" s="83"/>
      <c r="ALX3" s="84"/>
      <c r="ALY3" s="85"/>
      <c r="ALZ3" s="86"/>
      <c r="AMA3" s="81"/>
      <c r="AMB3" s="81"/>
      <c r="AMC3" s="82"/>
      <c r="AMD3" s="83"/>
      <c r="AME3" s="84"/>
      <c r="AMF3" s="85"/>
      <c r="AMG3" s="86"/>
      <c r="AMH3" s="81"/>
      <c r="AMI3" s="81"/>
      <c r="AMJ3" s="82"/>
      <c r="AMK3" s="83"/>
      <c r="AML3" s="84"/>
      <c r="AMM3" s="85"/>
      <c r="AMN3" s="86"/>
      <c r="AMO3" s="81"/>
      <c r="AMP3" s="81"/>
      <c r="AMQ3" s="82"/>
      <c r="AMR3" s="83"/>
      <c r="AMS3" s="84"/>
      <c r="AMT3" s="85"/>
      <c r="AMU3" s="86"/>
      <c r="AMV3" s="81"/>
      <c r="AMW3" s="81"/>
      <c r="AMX3" s="82"/>
      <c r="AMY3" s="83"/>
      <c r="AMZ3" s="84"/>
      <c r="ANA3" s="85"/>
      <c r="ANB3" s="86"/>
      <c r="ANC3" s="81"/>
      <c r="AND3" s="81"/>
      <c r="ANE3" s="82"/>
      <c r="ANF3" s="83"/>
      <c r="ANG3" s="84"/>
      <c r="ANH3" s="85"/>
      <c r="ANI3" s="86"/>
      <c r="ANJ3" s="81"/>
      <c r="ANK3" s="81"/>
      <c r="ANL3" s="82"/>
      <c r="ANM3" s="83"/>
      <c r="ANN3" s="84"/>
      <c r="ANO3" s="85"/>
      <c r="ANP3" s="86"/>
      <c r="ANQ3" s="81"/>
      <c r="ANR3" s="81"/>
      <c r="ANS3" s="82"/>
      <c r="ANT3" s="83"/>
      <c r="ANU3" s="84"/>
      <c r="ANV3" s="85"/>
      <c r="ANW3" s="86"/>
      <c r="ANX3" s="81"/>
      <c r="ANY3" s="81"/>
      <c r="ANZ3" s="82"/>
      <c r="AOA3" s="83"/>
      <c r="AOB3" s="84"/>
      <c r="AOC3" s="85"/>
      <c r="AOD3" s="86"/>
      <c r="AOE3" s="81"/>
      <c r="AOF3" s="81"/>
      <c r="AOG3" s="82"/>
      <c r="AOH3" s="83"/>
      <c r="AOI3" s="84"/>
      <c r="AOJ3" s="85"/>
      <c r="AOK3" s="86"/>
      <c r="AOL3" s="81"/>
      <c r="AOM3" s="81"/>
      <c r="AON3" s="82"/>
      <c r="AOO3" s="83"/>
      <c r="AOP3" s="84"/>
      <c r="AOQ3" s="85"/>
      <c r="AOR3" s="86"/>
      <c r="AOS3" s="81"/>
      <c r="AOT3" s="81"/>
      <c r="AOU3" s="82"/>
      <c r="AOV3" s="83"/>
      <c r="AOW3" s="84"/>
      <c r="AOX3" s="85"/>
      <c r="AOY3" s="86"/>
      <c r="AOZ3" s="81"/>
      <c r="APA3" s="81"/>
      <c r="APB3" s="82"/>
      <c r="APC3" s="83"/>
      <c r="APD3" s="84"/>
      <c r="APE3" s="85"/>
      <c r="APF3" s="86"/>
      <c r="APG3" s="81"/>
      <c r="APH3" s="81"/>
      <c r="API3" s="82"/>
      <c r="APJ3" s="83"/>
      <c r="APK3" s="84"/>
      <c r="APL3" s="85"/>
      <c r="APM3" s="86"/>
      <c r="APN3" s="81"/>
      <c r="APO3" s="81"/>
      <c r="APP3" s="82"/>
      <c r="APQ3" s="83"/>
      <c r="APR3" s="84"/>
      <c r="APS3" s="85"/>
      <c r="APT3" s="86"/>
      <c r="APU3" s="81"/>
      <c r="APV3" s="81"/>
      <c r="APW3" s="82"/>
      <c r="APX3" s="83"/>
      <c r="APY3" s="84"/>
      <c r="APZ3" s="85"/>
      <c r="AQA3" s="86"/>
      <c r="AQB3" s="81"/>
      <c r="AQC3" s="81"/>
      <c r="AQD3" s="82"/>
      <c r="AQE3" s="83"/>
      <c r="AQF3" s="84"/>
      <c r="AQG3" s="85"/>
      <c r="AQH3" s="86"/>
      <c r="AQI3" s="81"/>
      <c r="AQJ3" s="81"/>
      <c r="AQK3" s="82"/>
      <c r="AQL3" s="83"/>
      <c r="AQM3" s="84"/>
      <c r="AQN3" s="85"/>
      <c r="AQO3" s="86"/>
      <c r="AQP3" s="81"/>
      <c r="AQQ3" s="81"/>
      <c r="AQR3" s="82"/>
      <c r="AQS3" s="83"/>
      <c r="AQT3" s="84"/>
      <c r="AQU3" s="85"/>
      <c r="AQV3" s="86"/>
      <c r="AQW3" s="81"/>
      <c r="AQX3" s="81"/>
      <c r="AQY3" s="82"/>
      <c r="AQZ3" s="83"/>
      <c r="ARA3" s="84"/>
      <c r="ARB3" s="85"/>
      <c r="ARC3" s="86"/>
      <c r="ARD3" s="81"/>
      <c r="ARE3" s="81"/>
      <c r="ARF3" s="82"/>
      <c r="ARG3" s="83"/>
      <c r="ARH3" s="84"/>
      <c r="ARI3" s="85"/>
      <c r="ARJ3" s="86"/>
      <c r="ARK3" s="81"/>
      <c r="ARL3" s="81"/>
      <c r="ARM3" s="82"/>
      <c r="ARN3" s="83"/>
      <c r="ARO3" s="84"/>
      <c r="ARP3" s="85"/>
      <c r="ARQ3" s="86"/>
      <c r="ARR3" s="81"/>
      <c r="ARS3" s="81"/>
      <c r="ART3" s="82"/>
      <c r="ARU3" s="83"/>
      <c r="ARV3" s="84"/>
      <c r="ARW3" s="85"/>
      <c r="ARX3" s="86"/>
      <c r="ARY3" s="81"/>
      <c r="ARZ3" s="81"/>
      <c r="ASA3" s="82"/>
      <c r="ASB3" s="83"/>
      <c r="ASC3" s="84"/>
      <c r="ASD3" s="85"/>
      <c r="ASE3" s="86"/>
      <c r="ASF3" s="81"/>
      <c r="ASG3" s="81"/>
      <c r="ASH3" s="82"/>
      <c r="ASI3" s="83"/>
      <c r="ASJ3" s="84"/>
      <c r="ASK3" s="85"/>
      <c r="ASL3" s="86"/>
      <c r="ASM3" s="81"/>
      <c r="ASN3" s="81"/>
      <c r="ASO3" s="82"/>
      <c r="ASP3" s="83"/>
      <c r="ASQ3" s="84"/>
      <c r="ASR3" s="85"/>
      <c r="ASS3" s="86"/>
      <c r="AST3" s="81"/>
      <c r="ASU3" s="81"/>
      <c r="ASV3" s="82"/>
      <c r="ASW3" s="83"/>
      <c r="ASX3" s="84"/>
      <c r="ASY3" s="85"/>
      <c r="ASZ3" s="86"/>
      <c r="ATA3" s="81"/>
      <c r="ATB3" s="81"/>
      <c r="ATC3" s="82"/>
      <c r="ATD3" s="83"/>
      <c r="ATE3" s="84"/>
      <c r="ATF3" s="85"/>
      <c r="ATG3" s="86"/>
      <c r="ATH3" s="81"/>
      <c r="ATI3" s="81"/>
      <c r="ATJ3" s="82"/>
      <c r="ATK3" s="83"/>
      <c r="ATL3" s="84"/>
      <c r="ATM3" s="85"/>
      <c r="ATN3" s="86"/>
      <c r="ATO3" s="81"/>
      <c r="ATP3" s="81"/>
      <c r="ATQ3" s="82"/>
      <c r="ATR3" s="83"/>
      <c r="ATS3" s="84"/>
      <c r="ATT3" s="85"/>
      <c r="ATU3" s="86"/>
      <c r="ATV3" s="81"/>
      <c r="ATW3" s="81"/>
      <c r="ATX3" s="82"/>
      <c r="ATY3" s="83"/>
      <c r="ATZ3" s="84"/>
      <c r="AUA3" s="85"/>
      <c r="AUB3" s="86"/>
      <c r="AUC3" s="81"/>
      <c r="AUD3" s="81"/>
      <c r="AUE3" s="82"/>
      <c r="AUF3" s="83"/>
      <c r="AUG3" s="84"/>
      <c r="AUH3" s="85"/>
      <c r="AUI3" s="86"/>
      <c r="AUJ3" s="81"/>
      <c r="AUK3" s="81"/>
      <c r="AUL3" s="82"/>
      <c r="AUM3" s="83"/>
      <c r="AUN3" s="84"/>
      <c r="AUO3" s="85"/>
      <c r="AUP3" s="86"/>
      <c r="AUQ3" s="81"/>
      <c r="AUR3" s="81"/>
      <c r="AUS3" s="82"/>
      <c r="AUT3" s="83"/>
      <c r="AUU3" s="84"/>
      <c r="AUV3" s="85"/>
      <c r="AUW3" s="86"/>
      <c r="AUX3" s="81"/>
      <c r="AUY3" s="81"/>
      <c r="AUZ3" s="82"/>
      <c r="AVA3" s="83"/>
      <c r="AVB3" s="84"/>
      <c r="AVC3" s="85"/>
      <c r="AVD3" s="86"/>
      <c r="AVE3" s="81"/>
      <c r="AVF3" s="81"/>
      <c r="AVG3" s="82"/>
      <c r="AVH3" s="83"/>
      <c r="AVI3" s="84"/>
      <c r="AVJ3" s="85"/>
      <c r="AVK3" s="86"/>
      <c r="AVL3" s="81"/>
      <c r="AVM3" s="81"/>
      <c r="AVN3" s="82"/>
      <c r="AVO3" s="83"/>
      <c r="AVP3" s="84"/>
      <c r="AVQ3" s="85"/>
      <c r="AVR3" s="86"/>
      <c r="AVS3" s="81"/>
      <c r="AVT3" s="81"/>
      <c r="AVU3" s="82"/>
      <c r="AVV3" s="83"/>
      <c r="AVW3" s="84"/>
      <c r="AVX3" s="85"/>
      <c r="AVY3" s="86"/>
      <c r="AVZ3" s="81"/>
      <c r="AWA3" s="81"/>
      <c r="AWB3" s="82"/>
      <c r="AWC3" s="83"/>
      <c r="AWD3" s="84"/>
      <c r="AWE3" s="85"/>
      <c r="AWF3" s="86"/>
      <c r="AWG3" s="81"/>
      <c r="AWH3" s="81"/>
      <c r="AWI3" s="82"/>
      <c r="AWJ3" s="83"/>
      <c r="AWK3" s="84"/>
      <c r="AWL3" s="85"/>
      <c r="AWM3" s="86"/>
      <c r="AWN3" s="81"/>
      <c r="AWO3" s="81"/>
      <c r="AWP3" s="82"/>
      <c r="AWQ3" s="83"/>
      <c r="AWR3" s="84"/>
      <c r="AWS3" s="85"/>
      <c r="AWT3" s="86"/>
      <c r="AWU3" s="81"/>
      <c r="AWV3" s="81"/>
      <c r="AWW3" s="82"/>
      <c r="AWX3" s="83"/>
      <c r="AWY3" s="84"/>
      <c r="AWZ3" s="85"/>
      <c r="AXA3" s="86"/>
      <c r="AXB3" s="81"/>
      <c r="AXC3" s="81"/>
      <c r="AXD3" s="82"/>
      <c r="AXE3" s="83"/>
      <c r="AXF3" s="84"/>
      <c r="AXG3" s="85"/>
      <c r="AXH3" s="86"/>
      <c r="AXI3" s="81"/>
      <c r="AXJ3" s="81"/>
      <c r="AXK3" s="82"/>
      <c r="AXL3" s="83"/>
      <c r="AXM3" s="84"/>
      <c r="AXN3" s="85"/>
      <c r="AXO3" s="86"/>
      <c r="AXP3" s="81"/>
      <c r="AXQ3" s="81"/>
      <c r="AXR3" s="82"/>
      <c r="AXS3" s="83"/>
      <c r="AXT3" s="84"/>
      <c r="AXU3" s="85"/>
      <c r="AXV3" s="86"/>
      <c r="AXW3" s="81"/>
      <c r="AXX3" s="81"/>
      <c r="AXY3" s="82"/>
      <c r="AXZ3" s="83"/>
      <c r="AYA3" s="84"/>
      <c r="AYB3" s="85"/>
      <c r="AYC3" s="86"/>
      <c r="AYD3" s="81"/>
      <c r="AYE3" s="81"/>
      <c r="AYF3" s="82"/>
      <c r="AYG3" s="83"/>
      <c r="AYH3" s="84"/>
      <c r="AYI3" s="85"/>
      <c r="AYJ3" s="86"/>
      <c r="AYK3" s="81"/>
      <c r="AYL3" s="81"/>
      <c r="AYM3" s="82"/>
      <c r="AYN3" s="83"/>
      <c r="AYO3" s="84"/>
      <c r="AYP3" s="85"/>
      <c r="AYQ3" s="86"/>
      <c r="AYR3" s="81"/>
      <c r="AYS3" s="81"/>
      <c r="AYT3" s="82"/>
      <c r="AYU3" s="83"/>
      <c r="AYV3" s="84"/>
      <c r="AYW3" s="85"/>
      <c r="AYX3" s="86"/>
      <c r="AYY3" s="81"/>
      <c r="AYZ3" s="81"/>
      <c r="AZA3" s="82"/>
      <c r="AZB3" s="83"/>
      <c r="AZC3" s="84"/>
      <c r="AZD3" s="85"/>
      <c r="AZE3" s="86"/>
      <c r="AZF3" s="81"/>
      <c r="AZG3" s="81"/>
      <c r="AZH3" s="82"/>
      <c r="AZI3" s="83"/>
      <c r="AZJ3" s="84"/>
      <c r="AZK3" s="85"/>
      <c r="AZL3" s="86"/>
      <c r="AZM3" s="81"/>
      <c r="AZN3" s="81"/>
      <c r="AZO3" s="82"/>
      <c r="AZP3" s="83"/>
      <c r="AZQ3" s="84"/>
      <c r="AZR3" s="85"/>
      <c r="AZS3" s="86"/>
      <c r="AZT3" s="81"/>
      <c r="AZU3" s="81"/>
      <c r="AZV3" s="82"/>
      <c r="AZW3" s="83"/>
      <c r="AZX3" s="84"/>
      <c r="AZY3" s="85"/>
      <c r="AZZ3" s="86"/>
      <c r="BAA3" s="81"/>
      <c r="BAB3" s="81"/>
      <c r="BAC3" s="82"/>
      <c r="BAD3" s="83"/>
      <c r="BAE3" s="84"/>
      <c r="BAF3" s="85"/>
      <c r="BAG3" s="86"/>
      <c r="BAH3" s="81"/>
      <c r="BAI3" s="81"/>
      <c r="BAJ3" s="82"/>
      <c r="BAK3" s="83"/>
      <c r="BAL3" s="84"/>
      <c r="BAM3" s="85"/>
      <c r="BAN3" s="86"/>
      <c r="BAO3" s="81"/>
      <c r="BAP3" s="81"/>
      <c r="BAQ3" s="82"/>
      <c r="BAR3" s="83"/>
      <c r="BAS3" s="84"/>
      <c r="BAT3" s="85"/>
      <c r="BAU3" s="86"/>
      <c r="BAV3" s="81"/>
      <c r="BAW3" s="81"/>
      <c r="BAX3" s="82"/>
      <c r="BAY3" s="83"/>
      <c r="BAZ3" s="84"/>
      <c r="BBA3" s="85"/>
      <c r="BBB3" s="86"/>
      <c r="BBC3" s="81"/>
      <c r="BBD3" s="81"/>
      <c r="BBE3" s="82"/>
      <c r="BBF3" s="83"/>
      <c r="BBG3" s="84"/>
      <c r="BBH3" s="85"/>
      <c r="BBI3" s="86"/>
      <c r="BBJ3" s="81"/>
      <c r="BBK3" s="81"/>
      <c r="BBL3" s="82"/>
      <c r="BBM3" s="83"/>
      <c r="BBN3" s="84"/>
      <c r="BBO3" s="85"/>
      <c r="BBP3" s="86"/>
      <c r="BBQ3" s="81"/>
      <c r="BBR3" s="81"/>
      <c r="BBS3" s="82"/>
      <c r="BBT3" s="83"/>
      <c r="BBU3" s="84"/>
      <c r="BBV3" s="85"/>
      <c r="BBW3" s="86"/>
      <c r="BBX3" s="81"/>
      <c r="BBY3" s="81"/>
      <c r="BBZ3" s="82"/>
      <c r="BCA3" s="83"/>
      <c r="BCB3" s="84"/>
      <c r="BCC3" s="85"/>
      <c r="BCD3" s="86"/>
      <c r="BCE3" s="81"/>
      <c r="BCF3" s="81"/>
      <c r="BCG3" s="82"/>
      <c r="BCH3" s="83"/>
      <c r="BCI3" s="84"/>
      <c r="BCJ3" s="85"/>
      <c r="BCK3" s="86"/>
      <c r="BCL3" s="81"/>
      <c r="BCM3" s="81"/>
      <c r="BCN3" s="82"/>
      <c r="BCO3" s="83"/>
      <c r="BCP3" s="84"/>
      <c r="BCQ3" s="85"/>
      <c r="BCR3" s="86"/>
      <c r="BCS3" s="81"/>
      <c r="BCT3" s="81"/>
      <c r="BCU3" s="82"/>
      <c r="BCV3" s="83"/>
      <c r="BCW3" s="84"/>
      <c r="BCX3" s="85"/>
      <c r="BCY3" s="86"/>
      <c r="BCZ3" s="81"/>
      <c r="BDA3" s="81"/>
      <c r="BDB3" s="82"/>
      <c r="BDC3" s="83"/>
      <c r="BDD3" s="84"/>
      <c r="BDE3" s="85"/>
      <c r="BDF3" s="86"/>
      <c r="BDG3" s="81"/>
      <c r="BDH3" s="81"/>
      <c r="BDI3" s="82"/>
      <c r="BDJ3" s="83"/>
      <c r="BDK3" s="84"/>
      <c r="BDL3" s="85"/>
      <c r="BDM3" s="86"/>
      <c r="BDN3" s="81"/>
      <c r="BDO3" s="81"/>
      <c r="BDP3" s="82"/>
      <c r="BDQ3" s="83"/>
      <c r="BDR3" s="84"/>
      <c r="BDS3" s="85"/>
      <c r="BDT3" s="86"/>
      <c r="BDU3" s="81"/>
      <c r="BDV3" s="81"/>
      <c r="BDW3" s="82"/>
      <c r="BDX3" s="83"/>
      <c r="BDY3" s="84"/>
      <c r="BDZ3" s="85"/>
      <c r="BEA3" s="86"/>
      <c r="BEB3" s="81"/>
      <c r="BEC3" s="81"/>
      <c r="BED3" s="82"/>
      <c r="BEE3" s="83"/>
      <c r="BEF3" s="84"/>
      <c r="BEG3" s="85"/>
      <c r="BEH3" s="86"/>
      <c r="BEI3" s="81"/>
      <c r="BEJ3" s="81"/>
      <c r="BEK3" s="82"/>
      <c r="BEL3" s="83"/>
      <c r="BEM3" s="84"/>
      <c r="BEN3" s="85"/>
      <c r="BEO3" s="86"/>
      <c r="BEP3" s="81"/>
      <c r="BEQ3" s="81"/>
      <c r="BER3" s="82"/>
      <c r="BES3" s="83"/>
      <c r="BET3" s="84"/>
      <c r="BEU3" s="85"/>
      <c r="BEV3" s="86"/>
      <c r="BEW3" s="81"/>
      <c r="BEX3" s="81"/>
      <c r="BEY3" s="82"/>
      <c r="BEZ3" s="83"/>
      <c r="BFA3" s="84"/>
      <c r="BFB3" s="85"/>
      <c r="BFC3" s="86"/>
      <c r="BFD3" s="81"/>
      <c r="BFE3" s="81"/>
      <c r="BFF3" s="82"/>
      <c r="BFG3" s="83"/>
      <c r="BFH3" s="84"/>
      <c r="BFI3" s="85"/>
      <c r="BFJ3" s="86"/>
      <c r="BFK3" s="81"/>
      <c r="BFL3" s="81"/>
      <c r="BFM3" s="82"/>
      <c r="BFN3" s="83"/>
      <c r="BFO3" s="84"/>
      <c r="BFP3" s="85"/>
      <c r="BFQ3" s="86"/>
      <c r="BFR3" s="81"/>
      <c r="BFS3" s="81"/>
      <c r="BFT3" s="82"/>
      <c r="BFU3" s="83"/>
      <c r="BFV3" s="84"/>
      <c r="BFW3" s="85"/>
      <c r="BFX3" s="86"/>
      <c r="BFY3" s="81"/>
      <c r="BFZ3" s="81"/>
      <c r="BGA3" s="82"/>
      <c r="BGB3" s="83"/>
      <c r="BGC3" s="84"/>
      <c r="BGD3" s="85"/>
      <c r="BGE3" s="86"/>
      <c r="BGF3" s="81"/>
      <c r="BGG3" s="81"/>
      <c r="BGH3" s="82"/>
      <c r="BGI3" s="83"/>
      <c r="BGJ3" s="84"/>
      <c r="BGK3" s="85"/>
      <c r="BGL3" s="86"/>
      <c r="BGM3" s="81"/>
      <c r="BGN3" s="81"/>
      <c r="BGO3" s="82"/>
      <c r="BGP3" s="83"/>
      <c r="BGQ3" s="84"/>
      <c r="BGR3" s="85"/>
      <c r="BGS3" s="86"/>
      <c r="BGT3" s="81"/>
      <c r="BGU3" s="81"/>
      <c r="BGV3" s="82"/>
      <c r="BGW3" s="83"/>
      <c r="BGX3" s="84"/>
      <c r="BGY3" s="85"/>
      <c r="BGZ3" s="86"/>
      <c r="BHA3" s="81"/>
      <c r="BHB3" s="81"/>
      <c r="BHC3" s="82"/>
      <c r="BHD3" s="83"/>
      <c r="BHE3" s="84"/>
      <c r="BHF3" s="85"/>
      <c r="BHG3" s="86"/>
      <c r="BHH3" s="81"/>
      <c r="BHI3" s="81"/>
      <c r="BHJ3" s="82"/>
      <c r="BHK3" s="83"/>
      <c r="BHL3" s="84"/>
      <c r="BHM3" s="85"/>
      <c r="BHN3" s="86"/>
      <c r="BHO3" s="81"/>
      <c r="BHP3" s="81"/>
      <c r="BHQ3" s="82"/>
      <c r="BHR3" s="83"/>
      <c r="BHS3" s="84"/>
      <c r="BHT3" s="85"/>
      <c r="BHU3" s="86"/>
      <c r="BHV3" s="81"/>
      <c r="BHW3" s="81"/>
      <c r="BHX3" s="82"/>
      <c r="BHY3" s="83"/>
      <c r="BHZ3" s="84"/>
      <c r="BIA3" s="85"/>
      <c r="BIB3" s="86"/>
      <c r="BIC3" s="81"/>
      <c r="BID3" s="81"/>
      <c r="BIE3" s="82"/>
      <c r="BIF3" s="83"/>
      <c r="BIG3" s="84"/>
      <c r="BIH3" s="85"/>
      <c r="BII3" s="86"/>
      <c r="BIJ3" s="81"/>
      <c r="BIK3" s="81"/>
      <c r="BIL3" s="82"/>
      <c r="BIM3" s="83"/>
      <c r="BIN3" s="84"/>
      <c r="BIO3" s="85"/>
      <c r="BIP3" s="86"/>
      <c r="BIQ3" s="81"/>
      <c r="BIR3" s="81"/>
      <c r="BIS3" s="82"/>
      <c r="BIT3" s="83"/>
      <c r="BIU3" s="84"/>
      <c r="BIV3" s="85"/>
      <c r="BIW3" s="86"/>
      <c r="BIX3" s="81"/>
      <c r="BIY3" s="81"/>
      <c r="BIZ3" s="82"/>
      <c r="BJA3" s="83"/>
      <c r="BJB3" s="84"/>
      <c r="BJC3" s="85"/>
      <c r="BJD3" s="86"/>
      <c r="BJE3" s="81"/>
      <c r="BJF3" s="81"/>
      <c r="BJG3" s="82"/>
      <c r="BJH3" s="83"/>
      <c r="BJI3" s="84"/>
      <c r="BJJ3" s="85"/>
      <c r="BJK3" s="86"/>
      <c r="BJL3" s="81"/>
      <c r="BJM3" s="81"/>
      <c r="BJN3" s="82"/>
      <c r="BJO3" s="83"/>
      <c r="BJP3" s="84"/>
      <c r="BJQ3" s="85"/>
      <c r="BJR3" s="86"/>
      <c r="BJS3" s="81"/>
      <c r="BJT3" s="81"/>
      <c r="BJU3" s="82"/>
      <c r="BJV3" s="83"/>
      <c r="BJW3" s="84"/>
      <c r="BJX3" s="85"/>
      <c r="BJY3" s="86"/>
      <c r="BJZ3" s="81"/>
      <c r="BKA3" s="81"/>
      <c r="BKB3" s="82"/>
      <c r="BKC3" s="83"/>
      <c r="BKD3" s="84"/>
      <c r="BKE3" s="85"/>
      <c r="BKF3" s="86"/>
      <c r="BKG3" s="81"/>
      <c r="BKH3" s="81"/>
      <c r="BKI3" s="82"/>
      <c r="BKJ3" s="83"/>
      <c r="BKK3" s="84"/>
      <c r="BKL3" s="85"/>
      <c r="BKM3" s="86"/>
      <c r="BKN3" s="81"/>
      <c r="BKO3" s="81"/>
      <c r="BKP3" s="82"/>
      <c r="BKQ3" s="83"/>
      <c r="BKR3" s="84"/>
      <c r="BKS3" s="85"/>
      <c r="BKT3" s="86"/>
      <c r="BKU3" s="81"/>
      <c r="BKV3" s="81"/>
      <c r="BKW3" s="82"/>
      <c r="BKX3" s="83"/>
      <c r="BKY3" s="84"/>
      <c r="BKZ3" s="85"/>
      <c r="BLA3" s="86"/>
      <c r="BLB3" s="81"/>
      <c r="BLC3" s="81"/>
      <c r="BLD3" s="82"/>
      <c r="BLE3" s="83"/>
      <c r="BLF3" s="84"/>
      <c r="BLG3" s="85"/>
      <c r="BLH3" s="86"/>
      <c r="BLI3" s="81"/>
      <c r="BLJ3" s="81"/>
      <c r="BLK3" s="82"/>
      <c r="BLL3" s="83"/>
      <c r="BLM3" s="84"/>
      <c r="BLN3" s="85"/>
      <c r="BLO3" s="86"/>
      <c r="BLP3" s="81"/>
      <c r="BLQ3" s="81"/>
      <c r="BLR3" s="82"/>
      <c r="BLS3" s="83"/>
      <c r="BLT3" s="84"/>
      <c r="BLU3" s="85"/>
      <c r="BLV3" s="86"/>
      <c r="BLW3" s="81"/>
      <c r="BLX3" s="81"/>
      <c r="BLY3" s="82"/>
      <c r="BLZ3" s="83"/>
      <c r="BMA3" s="84"/>
      <c r="BMB3" s="85"/>
      <c r="BMC3" s="86"/>
      <c r="BMD3" s="81"/>
      <c r="BME3" s="81"/>
      <c r="BMF3" s="82"/>
      <c r="BMG3" s="83"/>
      <c r="BMH3" s="84"/>
      <c r="BMI3" s="85"/>
      <c r="BMJ3" s="86"/>
      <c r="BMK3" s="81"/>
      <c r="BML3" s="81"/>
      <c r="BMM3" s="82"/>
      <c r="BMN3" s="83"/>
      <c r="BMO3" s="84"/>
      <c r="BMP3" s="85"/>
      <c r="BMQ3" s="86"/>
      <c r="BMR3" s="81"/>
      <c r="BMS3" s="81"/>
      <c r="BMT3" s="82"/>
      <c r="BMU3" s="83"/>
      <c r="BMV3" s="84"/>
      <c r="BMW3" s="85"/>
      <c r="BMX3" s="86"/>
      <c r="BMY3" s="81"/>
      <c r="BMZ3" s="81"/>
      <c r="BNA3" s="82"/>
      <c r="BNB3" s="83"/>
      <c r="BNC3" s="84"/>
      <c r="BND3" s="85"/>
      <c r="BNE3" s="86"/>
      <c r="BNF3" s="81"/>
      <c r="BNG3" s="81"/>
      <c r="BNH3" s="82"/>
      <c r="BNI3" s="83"/>
      <c r="BNJ3" s="84"/>
      <c r="BNK3" s="85"/>
      <c r="BNL3" s="86"/>
      <c r="BNM3" s="81"/>
      <c r="BNN3" s="81"/>
      <c r="BNO3" s="82"/>
      <c r="BNP3" s="83"/>
      <c r="BNQ3" s="84"/>
      <c r="BNR3" s="85"/>
      <c r="BNS3" s="86"/>
      <c r="BNT3" s="81"/>
      <c r="BNU3" s="81"/>
      <c r="BNV3" s="82"/>
      <c r="BNW3" s="83"/>
      <c r="BNX3" s="84"/>
      <c r="BNY3" s="85"/>
      <c r="BNZ3" s="86"/>
      <c r="BOA3" s="81"/>
      <c r="BOB3" s="81"/>
      <c r="BOC3" s="82"/>
      <c r="BOD3" s="83"/>
      <c r="BOE3" s="84"/>
      <c r="BOF3" s="85"/>
      <c r="BOG3" s="86"/>
      <c r="BOH3" s="81"/>
      <c r="BOI3" s="81"/>
      <c r="BOJ3" s="82"/>
      <c r="BOK3" s="83"/>
      <c r="BOL3" s="84"/>
      <c r="BOM3" s="85"/>
      <c r="BON3" s="86"/>
      <c r="BOO3" s="81"/>
      <c r="BOP3" s="81"/>
      <c r="BOQ3" s="82"/>
      <c r="BOR3" s="83"/>
      <c r="BOS3" s="84"/>
      <c r="BOT3" s="85"/>
      <c r="BOU3" s="86"/>
      <c r="BOV3" s="81"/>
      <c r="BOW3" s="81"/>
      <c r="BOX3" s="82"/>
      <c r="BOY3" s="83"/>
      <c r="BOZ3" s="84"/>
      <c r="BPA3" s="85"/>
      <c r="BPB3" s="86"/>
      <c r="BPC3" s="81"/>
      <c r="BPD3" s="81"/>
      <c r="BPE3" s="82"/>
      <c r="BPF3" s="83"/>
      <c r="BPG3" s="84"/>
      <c r="BPH3" s="85"/>
      <c r="BPI3" s="86"/>
      <c r="BPJ3" s="81"/>
      <c r="BPK3" s="81"/>
      <c r="BPL3" s="82"/>
      <c r="BPM3" s="83"/>
      <c r="BPN3" s="84"/>
      <c r="BPO3" s="85"/>
      <c r="BPP3" s="86"/>
      <c r="BPQ3" s="81"/>
      <c r="BPR3" s="81"/>
      <c r="BPS3" s="82"/>
      <c r="BPT3" s="83"/>
      <c r="BPU3" s="84"/>
      <c r="BPV3" s="85"/>
      <c r="BPW3" s="86"/>
      <c r="BPX3" s="81"/>
      <c r="BPY3" s="81"/>
      <c r="BPZ3" s="82"/>
      <c r="BQA3" s="83"/>
      <c r="BQB3" s="84"/>
      <c r="BQC3" s="85"/>
      <c r="BQD3" s="86"/>
      <c r="BQE3" s="81"/>
      <c r="BQF3" s="81"/>
      <c r="BQG3" s="82"/>
      <c r="BQH3" s="83"/>
      <c r="BQI3" s="84"/>
      <c r="BQJ3" s="85"/>
      <c r="BQK3" s="86"/>
      <c r="BQL3" s="81"/>
      <c r="BQM3" s="81"/>
      <c r="BQN3" s="82"/>
      <c r="BQO3" s="83"/>
      <c r="BQP3" s="84"/>
      <c r="BQQ3" s="85"/>
      <c r="BQR3" s="86"/>
      <c r="BQS3" s="81"/>
      <c r="BQT3" s="81"/>
      <c r="BQU3" s="82"/>
      <c r="BQV3" s="83"/>
      <c r="BQW3" s="84"/>
      <c r="BQX3" s="85"/>
      <c r="BQY3" s="86"/>
      <c r="BQZ3" s="81"/>
      <c r="BRA3" s="81"/>
      <c r="BRB3" s="82"/>
      <c r="BRC3" s="83"/>
      <c r="BRD3" s="84"/>
      <c r="BRE3" s="85"/>
      <c r="BRF3" s="86"/>
      <c r="BRG3" s="81"/>
      <c r="BRH3" s="81"/>
      <c r="BRI3" s="82"/>
      <c r="BRJ3" s="83"/>
      <c r="BRK3" s="84"/>
      <c r="BRL3" s="85"/>
      <c r="BRM3" s="86"/>
      <c r="BRN3" s="81"/>
      <c r="BRO3" s="81"/>
      <c r="BRP3" s="82"/>
      <c r="BRQ3" s="83"/>
      <c r="BRR3" s="84"/>
      <c r="BRS3" s="85"/>
      <c r="BRT3" s="86"/>
      <c r="BRU3" s="81"/>
      <c r="BRV3" s="81"/>
      <c r="BRW3" s="82"/>
      <c r="BRX3" s="83"/>
      <c r="BRY3" s="84"/>
      <c r="BRZ3" s="85"/>
      <c r="BSA3" s="86"/>
      <c r="BSB3" s="81"/>
      <c r="BSC3" s="81"/>
      <c r="BSD3" s="82"/>
      <c r="BSE3" s="83"/>
      <c r="BSF3" s="84"/>
      <c r="BSG3" s="85"/>
      <c r="BSH3" s="86"/>
      <c r="BSI3" s="81"/>
      <c r="BSJ3" s="81"/>
      <c r="BSK3" s="82"/>
      <c r="BSL3" s="83"/>
      <c r="BSM3" s="84"/>
      <c r="BSN3" s="85"/>
      <c r="BSO3" s="86"/>
      <c r="BSP3" s="81"/>
      <c r="BSQ3" s="81"/>
      <c r="BSR3" s="82"/>
      <c r="BSS3" s="83"/>
      <c r="BST3" s="84"/>
      <c r="BSU3" s="85"/>
      <c r="BSV3" s="86"/>
      <c r="BSW3" s="81"/>
      <c r="BSX3" s="81"/>
      <c r="BSY3" s="82"/>
      <c r="BSZ3" s="83"/>
      <c r="BTA3" s="84"/>
      <c r="BTB3" s="85"/>
      <c r="BTC3" s="86"/>
      <c r="BTD3" s="81"/>
      <c r="BTE3" s="81"/>
      <c r="BTF3" s="82"/>
      <c r="BTG3" s="83"/>
      <c r="BTH3" s="84"/>
      <c r="BTI3" s="85"/>
      <c r="BTJ3" s="86"/>
      <c r="BTK3" s="81"/>
      <c r="BTL3" s="81"/>
      <c r="BTM3" s="82"/>
      <c r="BTN3" s="83"/>
      <c r="BTO3" s="84"/>
      <c r="BTP3" s="85"/>
      <c r="BTQ3" s="86"/>
      <c r="BTR3" s="81"/>
      <c r="BTS3" s="81"/>
      <c r="BTT3" s="82"/>
      <c r="BTU3" s="83"/>
      <c r="BTV3" s="84"/>
      <c r="BTW3" s="85"/>
      <c r="BTX3" s="86"/>
      <c r="BTY3" s="81"/>
      <c r="BTZ3" s="81"/>
      <c r="BUA3" s="82"/>
      <c r="BUB3" s="83"/>
      <c r="BUC3" s="84"/>
      <c r="BUD3" s="85"/>
      <c r="BUE3" s="86"/>
      <c r="BUF3" s="81"/>
      <c r="BUG3" s="81"/>
      <c r="BUH3" s="82"/>
      <c r="BUI3" s="83"/>
      <c r="BUJ3" s="84"/>
      <c r="BUK3" s="85"/>
      <c r="BUL3" s="86"/>
      <c r="BUM3" s="81"/>
      <c r="BUN3" s="81"/>
      <c r="BUO3" s="82"/>
      <c r="BUP3" s="83"/>
      <c r="BUQ3" s="84"/>
      <c r="BUR3" s="85"/>
      <c r="BUS3" s="86"/>
      <c r="BUT3" s="81"/>
      <c r="BUU3" s="81"/>
      <c r="BUV3" s="82"/>
      <c r="BUW3" s="83"/>
      <c r="BUX3" s="84"/>
      <c r="BUY3" s="85"/>
      <c r="BUZ3" s="86"/>
      <c r="BVA3" s="81"/>
      <c r="BVB3" s="81"/>
      <c r="BVC3" s="82"/>
      <c r="BVD3" s="83"/>
      <c r="BVE3" s="84"/>
      <c r="BVF3" s="85"/>
      <c r="BVG3" s="86"/>
      <c r="BVH3" s="81"/>
      <c r="BVI3" s="81"/>
      <c r="BVJ3" s="82"/>
      <c r="BVK3" s="83"/>
      <c r="BVL3" s="84"/>
      <c r="BVM3" s="85"/>
      <c r="BVN3" s="86"/>
      <c r="BVO3" s="81"/>
      <c r="BVP3" s="81"/>
      <c r="BVQ3" s="82"/>
      <c r="BVR3" s="83"/>
      <c r="BVS3" s="84"/>
      <c r="BVT3" s="85"/>
      <c r="BVU3" s="86"/>
      <c r="BVV3" s="81"/>
      <c r="BVW3" s="81"/>
      <c r="BVX3" s="82"/>
      <c r="BVY3" s="83"/>
      <c r="BVZ3" s="84"/>
      <c r="BWA3" s="85"/>
      <c r="BWB3" s="86"/>
      <c r="BWC3" s="81"/>
      <c r="BWD3" s="81"/>
      <c r="BWE3" s="82"/>
      <c r="BWF3" s="83"/>
      <c r="BWG3" s="84"/>
      <c r="BWH3" s="85"/>
      <c r="BWI3" s="86"/>
      <c r="BWJ3" s="81"/>
      <c r="BWK3" s="81"/>
      <c r="BWL3" s="82"/>
      <c r="BWM3" s="83"/>
      <c r="BWN3" s="84"/>
      <c r="BWO3" s="85"/>
      <c r="BWP3" s="86"/>
      <c r="BWQ3" s="81"/>
      <c r="BWR3" s="81"/>
      <c r="BWS3" s="82"/>
      <c r="BWT3" s="83"/>
      <c r="BWU3" s="84"/>
      <c r="BWV3" s="85"/>
      <c r="BWW3" s="86"/>
      <c r="BWX3" s="81"/>
      <c r="BWY3" s="81"/>
      <c r="BWZ3" s="82"/>
      <c r="BXA3" s="83"/>
      <c r="BXB3" s="84"/>
      <c r="BXC3" s="85"/>
      <c r="BXD3" s="86"/>
      <c r="BXE3" s="81"/>
      <c r="BXF3" s="81"/>
      <c r="BXG3" s="82"/>
      <c r="BXH3" s="83"/>
      <c r="BXI3" s="84"/>
      <c r="BXJ3" s="85"/>
      <c r="BXK3" s="86"/>
      <c r="BXL3" s="81"/>
      <c r="BXM3" s="81"/>
      <c r="BXN3" s="82"/>
      <c r="BXO3" s="83"/>
      <c r="BXP3" s="84"/>
      <c r="BXQ3" s="85"/>
      <c r="BXR3" s="86"/>
      <c r="BXS3" s="81"/>
      <c r="BXT3" s="81"/>
      <c r="BXU3" s="82"/>
      <c r="BXV3" s="83"/>
      <c r="BXW3" s="84"/>
      <c r="BXX3" s="85"/>
      <c r="BXY3" s="86"/>
      <c r="BXZ3" s="81"/>
      <c r="BYA3" s="81"/>
      <c r="BYB3" s="82"/>
      <c r="BYC3" s="83"/>
      <c r="BYD3" s="84"/>
      <c r="BYE3" s="85"/>
      <c r="BYF3" s="86"/>
      <c r="BYG3" s="81"/>
      <c r="BYH3" s="81"/>
      <c r="BYI3" s="82"/>
      <c r="BYJ3" s="83"/>
      <c r="BYK3" s="84"/>
      <c r="BYL3" s="85"/>
      <c r="BYM3" s="86"/>
      <c r="BYN3" s="81"/>
      <c r="BYO3" s="81"/>
      <c r="BYP3" s="82"/>
      <c r="BYQ3" s="83"/>
      <c r="BYR3" s="84"/>
      <c r="BYS3" s="85"/>
      <c r="BYT3" s="86"/>
      <c r="BYU3" s="81"/>
      <c r="BYV3" s="81"/>
      <c r="BYW3" s="82"/>
      <c r="BYX3" s="83"/>
      <c r="BYY3" s="84"/>
      <c r="BYZ3" s="85"/>
      <c r="BZA3" s="86"/>
      <c r="BZB3" s="81"/>
      <c r="BZC3" s="81"/>
      <c r="BZD3" s="82"/>
      <c r="BZE3" s="83"/>
      <c r="BZF3" s="84"/>
      <c r="BZG3" s="85"/>
      <c r="BZH3" s="86"/>
      <c r="BZI3" s="81"/>
      <c r="BZJ3" s="81"/>
      <c r="BZK3" s="82"/>
      <c r="BZL3" s="83"/>
      <c r="BZM3" s="84"/>
      <c r="BZN3" s="85"/>
      <c r="BZO3" s="86"/>
      <c r="BZP3" s="81"/>
      <c r="BZQ3" s="81"/>
      <c r="BZR3" s="82"/>
      <c r="BZS3" s="83"/>
      <c r="BZT3" s="84"/>
      <c r="BZU3" s="85"/>
      <c r="BZV3" s="86"/>
      <c r="BZW3" s="81"/>
      <c r="BZX3" s="81"/>
      <c r="BZY3" s="82"/>
      <c r="BZZ3" s="83"/>
      <c r="CAA3" s="84"/>
      <c r="CAB3" s="85"/>
      <c r="CAC3" s="86"/>
      <c r="CAD3" s="81"/>
      <c r="CAE3" s="81"/>
      <c r="CAF3" s="82"/>
      <c r="CAG3" s="83"/>
      <c r="CAH3" s="84"/>
      <c r="CAI3" s="85"/>
      <c r="CAJ3" s="86"/>
      <c r="CAK3" s="81"/>
      <c r="CAL3" s="81"/>
      <c r="CAM3" s="82"/>
      <c r="CAN3" s="83"/>
      <c r="CAO3" s="84"/>
      <c r="CAP3" s="85"/>
      <c r="CAQ3" s="86"/>
      <c r="CAR3" s="81"/>
      <c r="CAS3" s="81"/>
      <c r="CAT3" s="82"/>
      <c r="CAU3" s="83"/>
      <c r="CAV3" s="84"/>
      <c r="CAW3" s="85"/>
      <c r="CAX3" s="86"/>
      <c r="CAY3" s="81"/>
      <c r="CAZ3" s="81"/>
      <c r="CBA3" s="82"/>
      <c r="CBB3" s="83"/>
      <c r="CBC3" s="84"/>
      <c r="CBD3" s="85"/>
      <c r="CBE3" s="86"/>
      <c r="CBF3" s="81"/>
      <c r="CBG3" s="81"/>
      <c r="CBH3" s="82"/>
      <c r="CBI3" s="83"/>
      <c r="CBJ3" s="84"/>
      <c r="CBK3" s="85"/>
      <c r="CBL3" s="86"/>
      <c r="CBM3" s="81"/>
      <c r="CBN3" s="81"/>
      <c r="CBO3" s="82"/>
      <c r="CBP3" s="83"/>
      <c r="CBQ3" s="84"/>
      <c r="CBR3" s="85"/>
      <c r="CBS3" s="86"/>
      <c r="CBT3" s="81"/>
      <c r="CBU3" s="81"/>
      <c r="CBV3" s="82"/>
      <c r="CBW3" s="83"/>
      <c r="CBX3" s="84"/>
      <c r="CBY3" s="85"/>
      <c r="CBZ3" s="86"/>
      <c r="CCA3" s="81"/>
      <c r="CCB3" s="81"/>
      <c r="CCC3" s="82"/>
      <c r="CCD3" s="83"/>
      <c r="CCE3" s="84"/>
      <c r="CCF3" s="85"/>
      <c r="CCG3" s="86"/>
      <c r="CCH3" s="81"/>
      <c r="CCI3" s="81"/>
      <c r="CCJ3" s="82"/>
      <c r="CCK3" s="83"/>
      <c r="CCL3" s="84"/>
      <c r="CCM3" s="85"/>
      <c r="CCN3" s="86"/>
      <c r="CCO3" s="81"/>
      <c r="CCP3" s="81"/>
      <c r="CCQ3" s="82"/>
      <c r="CCR3" s="83"/>
      <c r="CCS3" s="84"/>
      <c r="CCT3" s="85"/>
      <c r="CCU3" s="86"/>
      <c r="CCV3" s="81"/>
      <c r="CCW3" s="81"/>
      <c r="CCX3" s="82"/>
      <c r="CCY3" s="83"/>
      <c r="CCZ3" s="84"/>
      <c r="CDA3" s="85"/>
      <c r="CDB3" s="86"/>
      <c r="CDC3" s="81"/>
      <c r="CDD3" s="81"/>
      <c r="CDE3" s="82"/>
      <c r="CDF3" s="83"/>
      <c r="CDG3" s="84"/>
      <c r="CDH3" s="85"/>
      <c r="CDI3" s="86"/>
      <c r="CDJ3" s="81"/>
      <c r="CDK3" s="81"/>
      <c r="CDL3" s="82"/>
      <c r="CDM3" s="83"/>
      <c r="CDN3" s="84"/>
      <c r="CDO3" s="85"/>
      <c r="CDP3" s="86"/>
      <c r="CDQ3" s="81"/>
      <c r="CDR3" s="81"/>
      <c r="CDS3" s="82"/>
      <c r="CDT3" s="83"/>
      <c r="CDU3" s="84"/>
      <c r="CDV3" s="85"/>
      <c r="CDW3" s="86"/>
      <c r="CDX3" s="81"/>
      <c r="CDY3" s="81"/>
      <c r="CDZ3" s="82"/>
      <c r="CEA3" s="83"/>
      <c r="CEB3" s="84"/>
      <c r="CEC3" s="85"/>
      <c r="CED3" s="86"/>
      <c r="CEE3" s="81"/>
      <c r="CEF3" s="81"/>
      <c r="CEG3" s="82"/>
      <c r="CEH3" s="83"/>
      <c r="CEI3" s="84"/>
      <c r="CEJ3" s="85"/>
      <c r="CEK3" s="86"/>
      <c r="CEL3" s="81"/>
      <c r="CEM3" s="81"/>
      <c r="CEN3" s="82"/>
      <c r="CEO3" s="83"/>
      <c r="CEP3" s="84"/>
      <c r="CEQ3" s="85"/>
      <c r="CER3" s="86"/>
      <c r="CES3" s="81"/>
      <c r="CET3" s="81"/>
      <c r="CEU3" s="82"/>
      <c r="CEV3" s="83"/>
      <c r="CEW3" s="84"/>
      <c r="CEX3" s="85"/>
      <c r="CEY3" s="86"/>
      <c r="CEZ3" s="81"/>
      <c r="CFA3" s="81"/>
      <c r="CFB3" s="82"/>
      <c r="CFC3" s="83"/>
      <c r="CFD3" s="84"/>
      <c r="CFE3" s="85"/>
      <c r="CFF3" s="86"/>
      <c r="CFG3" s="81"/>
      <c r="CFH3" s="81"/>
      <c r="CFI3" s="82"/>
      <c r="CFJ3" s="83"/>
      <c r="CFK3" s="84"/>
      <c r="CFL3" s="85"/>
      <c r="CFM3" s="86"/>
      <c r="CFN3" s="81"/>
      <c r="CFO3" s="81"/>
      <c r="CFP3" s="82"/>
      <c r="CFQ3" s="83"/>
      <c r="CFR3" s="84"/>
      <c r="CFS3" s="85"/>
      <c r="CFT3" s="86"/>
      <c r="CFU3" s="81"/>
      <c r="CFV3" s="81"/>
      <c r="CFW3" s="82"/>
      <c r="CFX3" s="83"/>
      <c r="CFY3" s="84"/>
      <c r="CFZ3" s="85"/>
      <c r="CGA3" s="86"/>
      <c r="CGB3" s="81"/>
      <c r="CGC3" s="81"/>
      <c r="CGD3" s="82"/>
      <c r="CGE3" s="83"/>
      <c r="CGF3" s="84"/>
      <c r="CGG3" s="85"/>
      <c r="CGH3" s="86"/>
      <c r="CGI3" s="81"/>
      <c r="CGJ3" s="81"/>
      <c r="CGK3" s="82"/>
      <c r="CGL3" s="83"/>
      <c r="CGM3" s="84"/>
      <c r="CGN3" s="85"/>
      <c r="CGO3" s="86"/>
      <c r="CGP3" s="81"/>
      <c r="CGQ3" s="81"/>
      <c r="CGR3" s="82"/>
      <c r="CGS3" s="83"/>
      <c r="CGT3" s="84"/>
      <c r="CGU3" s="85"/>
      <c r="CGV3" s="86"/>
      <c r="CGW3" s="81"/>
      <c r="CGX3" s="81"/>
      <c r="CGY3" s="82"/>
      <c r="CGZ3" s="83"/>
      <c r="CHA3" s="84"/>
      <c r="CHB3" s="85"/>
      <c r="CHC3" s="86"/>
      <c r="CHD3" s="81"/>
      <c r="CHE3" s="81"/>
      <c r="CHF3" s="82"/>
      <c r="CHG3" s="83"/>
      <c r="CHH3" s="84"/>
      <c r="CHI3" s="85"/>
      <c r="CHJ3" s="86"/>
      <c r="CHK3" s="81"/>
      <c r="CHL3" s="81"/>
      <c r="CHM3" s="82"/>
      <c r="CHN3" s="83"/>
      <c r="CHO3" s="84"/>
      <c r="CHP3" s="85"/>
      <c r="CHQ3" s="86"/>
      <c r="CHR3" s="81"/>
      <c r="CHS3" s="81"/>
      <c r="CHT3" s="82"/>
      <c r="CHU3" s="83"/>
      <c r="CHV3" s="84"/>
      <c r="CHW3" s="85"/>
      <c r="CHX3" s="86"/>
      <c r="CHY3" s="81"/>
      <c r="CHZ3" s="81"/>
      <c r="CIA3" s="82"/>
      <c r="CIB3" s="83"/>
      <c r="CIC3" s="84"/>
      <c r="CID3" s="85"/>
      <c r="CIE3" s="86"/>
      <c r="CIF3" s="81"/>
      <c r="CIG3" s="81"/>
      <c r="CIH3" s="82"/>
      <c r="CII3" s="83"/>
      <c r="CIJ3" s="84"/>
      <c r="CIK3" s="85"/>
      <c r="CIL3" s="86"/>
      <c r="CIM3" s="81"/>
      <c r="CIN3" s="81"/>
      <c r="CIO3" s="82"/>
      <c r="CIP3" s="83"/>
      <c r="CIQ3" s="84"/>
      <c r="CIR3" s="85"/>
      <c r="CIS3" s="86"/>
      <c r="CIT3" s="81"/>
      <c r="CIU3" s="81"/>
      <c r="CIV3" s="82"/>
      <c r="CIW3" s="83"/>
      <c r="CIX3" s="84"/>
      <c r="CIY3" s="85"/>
      <c r="CIZ3" s="86"/>
      <c r="CJA3" s="81"/>
      <c r="CJB3" s="81"/>
      <c r="CJC3" s="82"/>
      <c r="CJD3" s="83"/>
      <c r="CJE3" s="84"/>
      <c r="CJF3" s="85"/>
      <c r="CJG3" s="86"/>
      <c r="CJH3" s="81"/>
      <c r="CJI3" s="81"/>
      <c r="CJJ3" s="82"/>
      <c r="CJK3" s="83"/>
      <c r="CJL3" s="84"/>
      <c r="CJM3" s="85"/>
      <c r="CJN3" s="86"/>
      <c r="CJO3" s="81"/>
      <c r="CJP3" s="81"/>
      <c r="CJQ3" s="82"/>
      <c r="CJR3" s="83"/>
      <c r="CJS3" s="84"/>
      <c r="CJT3" s="85"/>
      <c r="CJU3" s="86"/>
      <c r="CJV3" s="81"/>
      <c r="CJW3" s="81"/>
      <c r="CJX3" s="82"/>
      <c r="CJY3" s="83"/>
      <c r="CJZ3" s="84"/>
      <c r="CKA3" s="85"/>
      <c r="CKB3" s="86"/>
      <c r="CKC3" s="81"/>
      <c r="CKD3" s="81"/>
      <c r="CKE3" s="82"/>
      <c r="CKF3" s="83"/>
      <c r="CKG3" s="84"/>
      <c r="CKH3" s="85"/>
      <c r="CKI3" s="86"/>
      <c r="CKJ3" s="81"/>
      <c r="CKK3" s="81"/>
      <c r="CKL3" s="82"/>
      <c r="CKM3" s="83"/>
      <c r="CKN3" s="84"/>
      <c r="CKO3" s="85"/>
      <c r="CKP3" s="86"/>
      <c r="CKQ3" s="81"/>
      <c r="CKR3" s="81"/>
      <c r="CKS3" s="82"/>
      <c r="CKT3" s="83"/>
      <c r="CKU3" s="84"/>
      <c r="CKV3" s="85"/>
      <c r="CKW3" s="86"/>
      <c r="CKX3" s="81"/>
      <c r="CKY3" s="81"/>
      <c r="CKZ3" s="82"/>
      <c r="CLA3" s="83"/>
      <c r="CLB3" s="84"/>
      <c r="CLC3" s="85"/>
      <c r="CLD3" s="86"/>
      <c r="CLE3" s="81"/>
      <c r="CLF3" s="81"/>
      <c r="CLG3" s="82"/>
      <c r="CLH3" s="83"/>
      <c r="CLI3" s="84"/>
      <c r="CLJ3" s="85"/>
      <c r="CLK3" s="86"/>
      <c r="CLL3" s="81"/>
      <c r="CLM3" s="81"/>
      <c r="CLN3" s="82"/>
      <c r="CLO3" s="83"/>
      <c r="CLP3" s="84"/>
      <c r="CLQ3" s="85"/>
      <c r="CLR3" s="86"/>
      <c r="CLS3" s="81"/>
      <c r="CLT3" s="81"/>
      <c r="CLU3" s="82"/>
      <c r="CLV3" s="83"/>
      <c r="CLW3" s="84"/>
      <c r="CLX3" s="85"/>
      <c r="CLY3" s="86"/>
      <c r="CLZ3" s="81"/>
      <c r="CMA3" s="81"/>
      <c r="CMB3" s="82"/>
      <c r="CMC3" s="83"/>
      <c r="CMD3" s="84"/>
      <c r="CME3" s="85"/>
      <c r="CMF3" s="86"/>
      <c r="CMG3" s="81"/>
      <c r="CMH3" s="81"/>
      <c r="CMI3" s="82"/>
      <c r="CMJ3" s="83"/>
      <c r="CMK3" s="84"/>
      <c r="CML3" s="85"/>
      <c r="CMM3" s="86"/>
      <c r="CMN3" s="81"/>
      <c r="CMO3" s="81"/>
      <c r="CMP3" s="82"/>
      <c r="CMQ3" s="83"/>
      <c r="CMR3" s="84"/>
      <c r="CMS3" s="85"/>
      <c r="CMT3" s="86"/>
      <c r="CMU3" s="81"/>
      <c r="CMV3" s="81"/>
      <c r="CMW3" s="82"/>
      <c r="CMX3" s="83"/>
      <c r="CMY3" s="84"/>
      <c r="CMZ3" s="85"/>
      <c r="CNA3" s="86"/>
      <c r="CNB3" s="81"/>
      <c r="CNC3" s="81"/>
      <c r="CND3" s="82"/>
      <c r="CNE3" s="83"/>
      <c r="CNF3" s="84"/>
      <c r="CNG3" s="85"/>
      <c r="CNH3" s="86"/>
      <c r="CNI3" s="81"/>
      <c r="CNJ3" s="81"/>
      <c r="CNK3" s="82"/>
      <c r="CNL3" s="83"/>
      <c r="CNM3" s="84"/>
      <c r="CNN3" s="85"/>
      <c r="CNO3" s="86"/>
      <c r="CNP3" s="81"/>
      <c r="CNQ3" s="81"/>
      <c r="CNR3" s="82"/>
      <c r="CNS3" s="83"/>
      <c r="CNT3" s="84"/>
      <c r="CNU3" s="85"/>
      <c r="CNV3" s="86"/>
      <c r="CNW3" s="81"/>
      <c r="CNX3" s="81"/>
      <c r="CNY3" s="82"/>
      <c r="CNZ3" s="83"/>
      <c r="COA3" s="84"/>
      <c r="COB3" s="85"/>
      <c r="COC3" s="86"/>
      <c r="COD3" s="81"/>
      <c r="COE3" s="81"/>
      <c r="COF3" s="82"/>
      <c r="COG3" s="83"/>
      <c r="COH3" s="84"/>
      <c r="COI3" s="85"/>
      <c r="COJ3" s="86"/>
      <c r="COK3" s="81"/>
      <c r="COL3" s="81"/>
      <c r="COM3" s="82"/>
      <c r="CON3" s="83"/>
      <c r="COO3" s="84"/>
      <c r="COP3" s="85"/>
      <c r="COQ3" s="86"/>
      <c r="COR3" s="81"/>
      <c r="COS3" s="81"/>
      <c r="COT3" s="82"/>
      <c r="COU3" s="83"/>
      <c r="COV3" s="84"/>
      <c r="COW3" s="85"/>
      <c r="COX3" s="86"/>
      <c r="COY3" s="81"/>
      <c r="COZ3" s="81"/>
      <c r="CPA3" s="82"/>
      <c r="CPB3" s="83"/>
      <c r="CPC3" s="84"/>
      <c r="CPD3" s="85"/>
      <c r="CPE3" s="86"/>
      <c r="CPF3" s="81"/>
      <c r="CPG3" s="81"/>
      <c r="CPH3" s="82"/>
      <c r="CPI3" s="83"/>
      <c r="CPJ3" s="84"/>
      <c r="CPK3" s="85"/>
      <c r="CPL3" s="86"/>
      <c r="CPM3" s="81"/>
      <c r="CPN3" s="81"/>
      <c r="CPO3" s="82"/>
      <c r="CPP3" s="83"/>
      <c r="CPQ3" s="84"/>
      <c r="CPR3" s="85"/>
      <c r="CPS3" s="86"/>
      <c r="CPT3" s="81"/>
      <c r="CPU3" s="81"/>
      <c r="CPV3" s="82"/>
      <c r="CPW3" s="83"/>
      <c r="CPX3" s="84"/>
      <c r="CPY3" s="85"/>
      <c r="CPZ3" s="86"/>
      <c r="CQA3" s="81"/>
      <c r="CQB3" s="81"/>
      <c r="CQC3" s="82"/>
      <c r="CQD3" s="83"/>
      <c r="CQE3" s="84"/>
      <c r="CQF3" s="85"/>
      <c r="CQG3" s="86"/>
      <c r="CQH3" s="81"/>
      <c r="CQI3" s="81"/>
      <c r="CQJ3" s="82"/>
      <c r="CQK3" s="83"/>
      <c r="CQL3" s="84"/>
      <c r="CQM3" s="85"/>
      <c r="CQN3" s="86"/>
      <c r="CQO3" s="81"/>
      <c r="CQP3" s="81"/>
      <c r="CQQ3" s="82"/>
      <c r="CQR3" s="83"/>
      <c r="CQS3" s="84"/>
      <c r="CQT3" s="85"/>
      <c r="CQU3" s="86"/>
      <c r="CQV3" s="81"/>
      <c r="CQW3" s="81"/>
      <c r="CQX3" s="82"/>
      <c r="CQY3" s="83"/>
      <c r="CQZ3" s="84"/>
      <c r="CRA3" s="85"/>
      <c r="CRB3" s="86"/>
      <c r="CRC3" s="81"/>
      <c r="CRD3" s="81"/>
      <c r="CRE3" s="82"/>
      <c r="CRF3" s="83"/>
      <c r="CRG3" s="84"/>
      <c r="CRH3" s="85"/>
      <c r="CRI3" s="86"/>
      <c r="CRJ3" s="81"/>
      <c r="CRK3" s="81"/>
      <c r="CRL3" s="82"/>
      <c r="CRM3" s="83"/>
      <c r="CRN3" s="84"/>
      <c r="CRO3" s="85"/>
      <c r="CRP3" s="86"/>
      <c r="CRQ3" s="81"/>
      <c r="CRR3" s="81"/>
      <c r="CRS3" s="82"/>
      <c r="CRT3" s="83"/>
      <c r="CRU3" s="84"/>
      <c r="CRV3" s="85"/>
      <c r="CRW3" s="86"/>
      <c r="CRX3" s="81"/>
      <c r="CRY3" s="81"/>
      <c r="CRZ3" s="82"/>
      <c r="CSA3" s="83"/>
      <c r="CSB3" s="84"/>
      <c r="CSC3" s="85"/>
      <c r="CSD3" s="86"/>
      <c r="CSE3" s="81"/>
      <c r="CSF3" s="81"/>
      <c r="CSG3" s="82"/>
      <c r="CSH3" s="83"/>
      <c r="CSI3" s="84"/>
      <c r="CSJ3" s="85"/>
      <c r="CSK3" s="86"/>
      <c r="CSL3" s="81"/>
      <c r="CSM3" s="81"/>
      <c r="CSN3" s="82"/>
      <c r="CSO3" s="83"/>
      <c r="CSP3" s="84"/>
      <c r="CSQ3" s="85"/>
      <c r="CSR3" s="86"/>
      <c r="CSS3" s="81"/>
      <c r="CST3" s="81"/>
      <c r="CSU3" s="82"/>
      <c r="CSV3" s="83"/>
      <c r="CSW3" s="84"/>
      <c r="CSX3" s="85"/>
      <c r="CSY3" s="86"/>
      <c r="CSZ3" s="81"/>
      <c r="CTA3" s="81"/>
      <c r="CTB3" s="82"/>
      <c r="CTC3" s="83"/>
      <c r="CTD3" s="84"/>
      <c r="CTE3" s="85"/>
      <c r="CTF3" s="86"/>
      <c r="CTG3" s="81"/>
      <c r="CTH3" s="81"/>
      <c r="CTI3" s="82"/>
      <c r="CTJ3" s="83"/>
      <c r="CTK3" s="84"/>
      <c r="CTL3" s="85"/>
      <c r="CTM3" s="86"/>
      <c r="CTN3" s="81"/>
      <c r="CTO3" s="81"/>
      <c r="CTP3" s="82"/>
      <c r="CTQ3" s="83"/>
      <c r="CTR3" s="84"/>
      <c r="CTS3" s="85"/>
      <c r="CTT3" s="86"/>
      <c r="CTU3" s="81"/>
      <c r="CTV3" s="81"/>
      <c r="CTW3" s="82"/>
      <c r="CTX3" s="83"/>
      <c r="CTY3" s="84"/>
      <c r="CTZ3" s="85"/>
      <c r="CUA3" s="86"/>
      <c r="CUB3" s="81"/>
      <c r="CUC3" s="81"/>
      <c r="CUD3" s="82"/>
      <c r="CUE3" s="83"/>
      <c r="CUF3" s="84"/>
      <c r="CUG3" s="85"/>
      <c r="CUH3" s="86"/>
      <c r="CUI3" s="81"/>
      <c r="CUJ3" s="81"/>
      <c r="CUK3" s="82"/>
      <c r="CUL3" s="83"/>
      <c r="CUM3" s="84"/>
      <c r="CUN3" s="85"/>
      <c r="CUO3" s="86"/>
      <c r="CUP3" s="81"/>
      <c r="CUQ3" s="81"/>
      <c r="CUR3" s="82"/>
      <c r="CUS3" s="83"/>
      <c r="CUT3" s="84"/>
      <c r="CUU3" s="85"/>
      <c r="CUV3" s="86"/>
      <c r="CUW3" s="81"/>
      <c r="CUX3" s="81"/>
      <c r="CUY3" s="82"/>
      <c r="CUZ3" s="83"/>
      <c r="CVA3" s="84"/>
      <c r="CVB3" s="85"/>
      <c r="CVC3" s="86"/>
      <c r="CVD3" s="81"/>
      <c r="CVE3" s="81"/>
      <c r="CVF3" s="82"/>
      <c r="CVG3" s="83"/>
      <c r="CVH3" s="84"/>
      <c r="CVI3" s="85"/>
      <c r="CVJ3" s="86"/>
      <c r="CVK3" s="81"/>
      <c r="CVL3" s="81"/>
      <c r="CVM3" s="82"/>
      <c r="CVN3" s="83"/>
      <c r="CVO3" s="84"/>
      <c r="CVP3" s="85"/>
      <c r="CVQ3" s="86"/>
      <c r="CVR3" s="81"/>
      <c r="CVS3" s="81"/>
      <c r="CVT3" s="82"/>
      <c r="CVU3" s="83"/>
      <c r="CVV3" s="84"/>
      <c r="CVW3" s="85"/>
      <c r="CVX3" s="86"/>
      <c r="CVY3" s="81"/>
      <c r="CVZ3" s="81"/>
      <c r="CWA3" s="82"/>
      <c r="CWB3" s="83"/>
      <c r="CWC3" s="84"/>
      <c r="CWD3" s="85"/>
      <c r="CWE3" s="86"/>
      <c r="CWF3" s="81"/>
      <c r="CWG3" s="81"/>
      <c r="CWH3" s="82"/>
      <c r="CWI3" s="83"/>
      <c r="CWJ3" s="84"/>
      <c r="CWK3" s="85"/>
      <c r="CWL3" s="86"/>
      <c r="CWM3" s="81"/>
      <c r="CWN3" s="81"/>
      <c r="CWO3" s="82"/>
      <c r="CWP3" s="83"/>
      <c r="CWQ3" s="84"/>
      <c r="CWR3" s="85"/>
      <c r="CWS3" s="86"/>
      <c r="CWT3" s="81"/>
      <c r="CWU3" s="81"/>
      <c r="CWV3" s="82"/>
      <c r="CWW3" s="83"/>
      <c r="CWX3" s="84"/>
      <c r="CWY3" s="85"/>
      <c r="CWZ3" s="86"/>
      <c r="CXA3" s="81"/>
      <c r="CXB3" s="81"/>
      <c r="CXC3" s="82"/>
      <c r="CXD3" s="83"/>
      <c r="CXE3" s="84"/>
      <c r="CXF3" s="85"/>
      <c r="CXG3" s="86"/>
      <c r="CXH3" s="81"/>
      <c r="CXI3" s="81"/>
      <c r="CXJ3" s="82"/>
      <c r="CXK3" s="83"/>
      <c r="CXL3" s="84"/>
      <c r="CXM3" s="85"/>
      <c r="CXN3" s="86"/>
      <c r="CXO3" s="81"/>
      <c r="CXP3" s="81"/>
      <c r="CXQ3" s="82"/>
      <c r="CXR3" s="83"/>
      <c r="CXS3" s="84"/>
      <c r="CXT3" s="85"/>
      <c r="CXU3" s="86"/>
      <c r="CXV3" s="81"/>
      <c r="CXW3" s="81"/>
      <c r="CXX3" s="82"/>
      <c r="CXY3" s="83"/>
      <c r="CXZ3" s="84"/>
      <c r="CYA3" s="85"/>
      <c r="CYB3" s="86"/>
      <c r="CYC3" s="81"/>
      <c r="CYD3" s="81"/>
      <c r="CYE3" s="82"/>
      <c r="CYF3" s="83"/>
      <c r="CYG3" s="84"/>
      <c r="CYH3" s="85"/>
      <c r="CYI3" s="86"/>
      <c r="CYJ3" s="81"/>
      <c r="CYK3" s="81"/>
      <c r="CYL3" s="82"/>
      <c r="CYM3" s="83"/>
      <c r="CYN3" s="84"/>
      <c r="CYO3" s="85"/>
      <c r="CYP3" s="86"/>
      <c r="CYQ3" s="81"/>
      <c r="CYR3" s="81"/>
      <c r="CYS3" s="82"/>
      <c r="CYT3" s="83"/>
      <c r="CYU3" s="84"/>
      <c r="CYV3" s="85"/>
      <c r="CYW3" s="86"/>
      <c r="CYX3" s="81"/>
      <c r="CYY3" s="81"/>
      <c r="CYZ3" s="82"/>
      <c r="CZA3" s="83"/>
      <c r="CZB3" s="84"/>
      <c r="CZC3" s="85"/>
      <c r="CZD3" s="86"/>
      <c r="CZE3" s="81"/>
      <c r="CZF3" s="81"/>
      <c r="CZG3" s="82"/>
      <c r="CZH3" s="83"/>
      <c r="CZI3" s="84"/>
      <c r="CZJ3" s="85"/>
      <c r="CZK3" s="86"/>
      <c r="CZL3" s="81"/>
      <c r="CZM3" s="81"/>
      <c r="CZN3" s="82"/>
      <c r="CZO3" s="83"/>
      <c r="CZP3" s="84"/>
      <c r="CZQ3" s="85"/>
      <c r="CZR3" s="86"/>
      <c r="CZS3" s="81"/>
      <c r="CZT3" s="81"/>
      <c r="CZU3" s="82"/>
      <c r="CZV3" s="83"/>
      <c r="CZW3" s="84"/>
      <c r="CZX3" s="85"/>
      <c r="CZY3" s="86"/>
      <c r="CZZ3" s="81"/>
      <c r="DAA3" s="81"/>
      <c r="DAB3" s="82"/>
      <c r="DAC3" s="83"/>
      <c r="DAD3" s="84"/>
      <c r="DAE3" s="85"/>
      <c r="DAF3" s="86"/>
      <c r="DAG3" s="81"/>
      <c r="DAH3" s="81"/>
      <c r="DAI3" s="82"/>
      <c r="DAJ3" s="83"/>
      <c r="DAK3" s="84"/>
      <c r="DAL3" s="85"/>
      <c r="DAM3" s="86"/>
      <c r="DAN3" s="81"/>
      <c r="DAO3" s="81"/>
      <c r="DAP3" s="82"/>
      <c r="DAQ3" s="83"/>
      <c r="DAR3" s="84"/>
      <c r="DAS3" s="85"/>
      <c r="DAT3" s="86"/>
      <c r="DAU3" s="81"/>
      <c r="DAV3" s="81"/>
      <c r="DAW3" s="82"/>
      <c r="DAX3" s="83"/>
      <c r="DAY3" s="84"/>
      <c r="DAZ3" s="85"/>
      <c r="DBA3" s="86"/>
      <c r="DBB3" s="81"/>
      <c r="DBC3" s="81"/>
      <c r="DBD3" s="82"/>
      <c r="DBE3" s="83"/>
      <c r="DBF3" s="84"/>
      <c r="DBG3" s="85"/>
      <c r="DBH3" s="86"/>
      <c r="DBI3" s="81"/>
      <c r="DBJ3" s="81"/>
      <c r="DBK3" s="82"/>
      <c r="DBL3" s="83"/>
      <c r="DBM3" s="84"/>
      <c r="DBN3" s="85"/>
      <c r="DBO3" s="86"/>
      <c r="DBP3" s="81"/>
      <c r="DBQ3" s="81"/>
      <c r="DBR3" s="82"/>
      <c r="DBS3" s="83"/>
      <c r="DBT3" s="84"/>
      <c r="DBU3" s="85"/>
      <c r="DBV3" s="86"/>
      <c r="DBW3" s="81"/>
      <c r="DBX3" s="81"/>
      <c r="DBY3" s="82"/>
      <c r="DBZ3" s="83"/>
      <c r="DCA3" s="84"/>
      <c r="DCB3" s="85"/>
      <c r="DCC3" s="86"/>
      <c r="DCD3" s="81"/>
      <c r="DCE3" s="81"/>
      <c r="DCF3" s="82"/>
      <c r="DCG3" s="83"/>
      <c r="DCH3" s="84"/>
      <c r="DCI3" s="85"/>
      <c r="DCJ3" s="86"/>
      <c r="DCK3" s="81"/>
      <c r="DCL3" s="81"/>
      <c r="DCM3" s="82"/>
      <c r="DCN3" s="83"/>
      <c r="DCO3" s="84"/>
      <c r="DCP3" s="85"/>
      <c r="DCQ3" s="86"/>
      <c r="DCR3" s="81"/>
      <c r="DCS3" s="81"/>
      <c r="DCT3" s="82"/>
      <c r="DCU3" s="83"/>
      <c r="DCV3" s="84"/>
      <c r="DCW3" s="85"/>
      <c r="DCX3" s="86"/>
      <c r="DCY3" s="81"/>
      <c r="DCZ3" s="81"/>
      <c r="DDA3" s="82"/>
      <c r="DDB3" s="83"/>
      <c r="DDC3" s="84"/>
      <c r="DDD3" s="85"/>
      <c r="DDE3" s="86"/>
      <c r="DDF3" s="81"/>
      <c r="DDG3" s="81"/>
      <c r="DDH3" s="82"/>
      <c r="DDI3" s="83"/>
      <c r="DDJ3" s="84"/>
      <c r="DDK3" s="85"/>
      <c r="DDL3" s="86"/>
      <c r="DDM3" s="81"/>
      <c r="DDN3" s="81"/>
      <c r="DDO3" s="82"/>
      <c r="DDP3" s="83"/>
      <c r="DDQ3" s="84"/>
      <c r="DDR3" s="85"/>
      <c r="DDS3" s="86"/>
      <c r="DDT3" s="81"/>
      <c r="DDU3" s="81"/>
      <c r="DDV3" s="82"/>
      <c r="DDW3" s="83"/>
      <c r="DDX3" s="84"/>
      <c r="DDY3" s="85"/>
      <c r="DDZ3" s="86"/>
      <c r="DEA3" s="81"/>
      <c r="DEB3" s="81"/>
      <c r="DEC3" s="82"/>
      <c r="DED3" s="83"/>
      <c r="DEE3" s="84"/>
      <c r="DEF3" s="85"/>
      <c r="DEG3" s="86"/>
      <c r="DEH3" s="81"/>
      <c r="DEI3" s="81"/>
      <c r="DEJ3" s="82"/>
      <c r="DEK3" s="83"/>
      <c r="DEL3" s="84"/>
      <c r="DEM3" s="85"/>
      <c r="DEN3" s="86"/>
      <c r="DEO3" s="81"/>
      <c r="DEP3" s="81"/>
      <c r="DEQ3" s="82"/>
      <c r="DER3" s="83"/>
      <c r="DES3" s="84"/>
      <c r="DET3" s="85"/>
      <c r="DEU3" s="86"/>
      <c r="DEV3" s="81"/>
      <c r="DEW3" s="81"/>
      <c r="DEX3" s="82"/>
      <c r="DEY3" s="83"/>
      <c r="DEZ3" s="84"/>
      <c r="DFA3" s="85"/>
      <c r="DFB3" s="86"/>
      <c r="DFC3" s="81"/>
      <c r="DFD3" s="81"/>
      <c r="DFE3" s="82"/>
      <c r="DFF3" s="83"/>
      <c r="DFG3" s="84"/>
      <c r="DFH3" s="85"/>
      <c r="DFI3" s="86"/>
      <c r="DFJ3" s="81"/>
      <c r="DFK3" s="81"/>
      <c r="DFL3" s="82"/>
      <c r="DFM3" s="83"/>
      <c r="DFN3" s="84"/>
      <c r="DFO3" s="85"/>
      <c r="DFP3" s="86"/>
      <c r="DFQ3" s="81"/>
      <c r="DFR3" s="81"/>
      <c r="DFS3" s="82"/>
      <c r="DFT3" s="83"/>
      <c r="DFU3" s="84"/>
      <c r="DFV3" s="85"/>
      <c r="DFW3" s="86"/>
      <c r="DFX3" s="81"/>
      <c r="DFY3" s="81"/>
      <c r="DFZ3" s="82"/>
      <c r="DGA3" s="83"/>
      <c r="DGB3" s="84"/>
      <c r="DGC3" s="85"/>
      <c r="DGD3" s="86"/>
      <c r="DGE3" s="81"/>
      <c r="DGF3" s="81"/>
      <c r="DGG3" s="82"/>
      <c r="DGH3" s="83"/>
      <c r="DGI3" s="84"/>
      <c r="DGJ3" s="85"/>
      <c r="DGK3" s="86"/>
      <c r="DGL3" s="81"/>
      <c r="DGM3" s="81"/>
      <c r="DGN3" s="82"/>
      <c r="DGO3" s="83"/>
      <c r="DGP3" s="84"/>
      <c r="DGQ3" s="85"/>
      <c r="DGR3" s="86"/>
      <c r="DGS3" s="81"/>
      <c r="DGT3" s="81"/>
      <c r="DGU3" s="82"/>
      <c r="DGV3" s="83"/>
      <c r="DGW3" s="84"/>
      <c r="DGX3" s="85"/>
      <c r="DGY3" s="86"/>
      <c r="DGZ3" s="81"/>
      <c r="DHA3" s="81"/>
      <c r="DHB3" s="82"/>
      <c r="DHC3" s="83"/>
      <c r="DHD3" s="84"/>
      <c r="DHE3" s="85"/>
      <c r="DHF3" s="86"/>
      <c r="DHG3" s="81"/>
      <c r="DHH3" s="81"/>
      <c r="DHI3" s="82"/>
      <c r="DHJ3" s="83"/>
      <c r="DHK3" s="84"/>
      <c r="DHL3" s="85"/>
      <c r="DHM3" s="86"/>
      <c r="DHN3" s="81"/>
      <c r="DHO3" s="81"/>
      <c r="DHP3" s="82"/>
      <c r="DHQ3" s="83"/>
      <c r="DHR3" s="84"/>
      <c r="DHS3" s="85"/>
      <c r="DHT3" s="86"/>
      <c r="DHU3" s="81"/>
      <c r="DHV3" s="81"/>
      <c r="DHW3" s="82"/>
      <c r="DHX3" s="83"/>
      <c r="DHY3" s="84"/>
      <c r="DHZ3" s="85"/>
      <c r="DIA3" s="86"/>
      <c r="DIB3" s="81"/>
      <c r="DIC3" s="81"/>
      <c r="DID3" s="82"/>
      <c r="DIE3" s="83"/>
      <c r="DIF3" s="84"/>
      <c r="DIG3" s="85"/>
      <c r="DIH3" s="86"/>
      <c r="DII3" s="81"/>
      <c r="DIJ3" s="81"/>
      <c r="DIK3" s="82"/>
      <c r="DIL3" s="83"/>
      <c r="DIM3" s="84"/>
      <c r="DIN3" s="85"/>
      <c r="DIO3" s="86"/>
      <c r="DIP3" s="81"/>
      <c r="DIQ3" s="81"/>
      <c r="DIR3" s="82"/>
      <c r="DIS3" s="83"/>
      <c r="DIT3" s="84"/>
      <c r="DIU3" s="85"/>
      <c r="DIV3" s="86"/>
      <c r="DIW3" s="81"/>
      <c r="DIX3" s="81"/>
      <c r="DIY3" s="82"/>
      <c r="DIZ3" s="83"/>
      <c r="DJA3" s="84"/>
      <c r="DJB3" s="85"/>
      <c r="DJC3" s="86"/>
      <c r="DJD3" s="81"/>
      <c r="DJE3" s="81"/>
      <c r="DJF3" s="82"/>
      <c r="DJG3" s="83"/>
      <c r="DJH3" s="84"/>
      <c r="DJI3" s="85"/>
      <c r="DJJ3" s="86"/>
      <c r="DJK3" s="81"/>
      <c r="DJL3" s="81"/>
      <c r="DJM3" s="82"/>
      <c r="DJN3" s="83"/>
      <c r="DJO3" s="84"/>
      <c r="DJP3" s="85"/>
      <c r="DJQ3" s="86"/>
      <c r="DJR3" s="81"/>
      <c r="DJS3" s="81"/>
      <c r="DJT3" s="82"/>
      <c r="DJU3" s="83"/>
      <c r="DJV3" s="84"/>
      <c r="DJW3" s="85"/>
      <c r="DJX3" s="86"/>
      <c r="DJY3" s="81"/>
      <c r="DJZ3" s="81"/>
      <c r="DKA3" s="82"/>
      <c r="DKB3" s="83"/>
      <c r="DKC3" s="84"/>
      <c r="DKD3" s="85"/>
      <c r="DKE3" s="86"/>
      <c r="DKF3" s="81"/>
      <c r="DKG3" s="81"/>
      <c r="DKH3" s="82"/>
      <c r="DKI3" s="83"/>
      <c r="DKJ3" s="84"/>
      <c r="DKK3" s="85"/>
      <c r="DKL3" s="86"/>
      <c r="DKM3" s="81"/>
      <c r="DKN3" s="81"/>
      <c r="DKO3" s="82"/>
      <c r="DKP3" s="83"/>
      <c r="DKQ3" s="84"/>
      <c r="DKR3" s="85"/>
      <c r="DKS3" s="86"/>
      <c r="DKT3" s="81"/>
      <c r="DKU3" s="81"/>
      <c r="DKV3" s="82"/>
      <c r="DKW3" s="83"/>
      <c r="DKX3" s="84"/>
      <c r="DKY3" s="85"/>
      <c r="DKZ3" s="86"/>
      <c r="DLA3" s="81"/>
      <c r="DLB3" s="81"/>
      <c r="DLC3" s="82"/>
      <c r="DLD3" s="83"/>
      <c r="DLE3" s="84"/>
      <c r="DLF3" s="85"/>
      <c r="DLG3" s="86"/>
      <c r="DLH3" s="81"/>
      <c r="DLI3" s="81"/>
      <c r="DLJ3" s="82"/>
      <c r="DLK3" s="83"/>
      <c r="DLL3" s="84"/>
      <c r="DLM3" s="85"/>
      <c r="DLN3" s="86"/>
      <c r="DLO3" s="81"/>
      <c r="DLP3" s="81"/>
      <c r="DLQ3" s="82"/>
      <c r="DLR3" s="83"/>
      <c r="DLS3" s="84"/>
      <c r="DLT3" s="85"/>
      <c r="DLU3" s="86"/>
      <c r="DLV3" s="81"/>
      <c r="DLW3" s="81"/>
      <c r="DLX3" s="82"/>
      <c r="DLY3" s="83"/>
      <c r="DLZ3" s="84"/>
      <c r="DMA3" s="85"/>
      <c r="DMB3" s="86"/>
      <c r="DMC3" s="81"/>
      <c r="DMD3" s="81"/>
      <c r="DME3" s="82"/>
      <c r="DMF3" s="83"/>
      <c r="DMG3" s="84"/>
      <c r="DMH3" s="85"/>
      <c r="DMI3" s="86"/>
      <c r="DMJ3" s="81"/>
      <c r="DMK3" s="81"/>
      <c r="DML3" s="82"/>
      <c r="DMM3" s="83"/>
      <c r="DMN3" s="84"/>
      <c r="DMO3" s="85"/>
      <c r="DMP3" s="86"/>
      <c r="DMQ3" s="81"/>
      <c r="DMR3" s="81"/>
      <c r="DMS3" s="82"/>
      <c r="DMT3" s="83"/>
      <c r="DMU3" s="84"/>
      <c r="DMV3" s="85"/>
      <c r="DMW3" s="86"/>
      <c r="DMX3" s="81"/>
      <c r="DMY3" s="81"/>
      <c r="DMZ3" s="82"/>
      <c r="DNA3" s="83"/>
      <c r="DNB3" s="84"/>
      <c r="DNC3" s="85"/>
      <c r="DND3" s="86"/>
      <c r="DNE3" s="81"/>
      <c r="DNF3" s="81"/>
      <c r="DNG3" s="82"/>
      <c r="DNH3" s="83"/>
      <c r="DNI3" s="84"/>
      <c r="DNJ3" s="85"/>
      <c r="DNK3" s="86"/>
      <c r="DNL3" s="81"/>
      <c r="DNM3" s="81"/>
      <c r="DNN3" s="82"/>
      <c r="DNO3" s="83"/>
      <c r="DNP3" s="84"/>
      <c r="DNQ3" s="85"/>
      <c r="DNR3" s="86"/>
      <c r="DNS3" s="81"/>
      <c r="DNT3" s="81"/>
      <c r="DNU3" s="82"/>
      <c r="DNV3" s="83"/>
      <c r="DNW3" s="84"/>
      <c r="DNX3" s="85"/>
      <c r="DNY3" s="86"/>
      <c r="DNZ3" s="81"/>
      <c r="DOA3" s="81"/>
      <c r="DOB3" s="82"/>
      <c r="DOC3" s="83"/>
      <c r="DOD3" s="84"/>
      <c r="DOE3" s="85"/>
      <c r="DOF3" s="86"/>
      <c r="DOG3" s="81"/>
      <c r="DOH3" s="81"/>
      <c r="DOI3" s="82"/>
      <c r="DOJ3" s="83"/>
      <c r="DOK3" s="84"/>
      <c r="DOL3" s="85"/>
      <c r="DOM3" s="86"/>
      <c r="DON3" s="81"/>
      <c r="DOO3" s="81"/>
      <c r="DOP3" s="82"/>
      <c r="DOQ3" s="83"/>
      <c r="DOR3" s="84"/>
      <c r="DOS3" s="85"/>
      <c r="DOT3" s="86"/>
      <c r="DOU3" s="81"/>
      <c r="DOV3" s="81"/>
      <c r="DOW3" s="82"/>
      <c r="DOX3" s="83"/>
      <c r="DOY3" s="84"/>
      <c r="DOZ3" s="85"/>
      <c r="DPA3" s="86"/>
      <c r="DPB3" s="81"/>
      <c r="DPC3" s="81"/>
      <c r="DPD3" s="82"/>
      <c r="DPE3" s="83"/>
      <c r="DPF3" s="84"/>
      <c r="DPG3" s="85"/>
      <c r="DPH3" s="86"/>
      <c r="DPI3" s="81"/>
      <c r="DPJ3" s="81"/>
      <c r="DPK3" s="82"/>
      <c r="DPL3" s="83"/>
      <c r="DPM3" s="84"/>
      <c r="DPN3" s="85"/>
      <c r="DPO3" s="86"/>
      <c r="DPP3" s="81"/>
      <c r="DPQ3" s="81"/>
      <c r="DPR3" s="82"/>
      <c r="DPS3" s="83"/>
      <c r="DPT3" s="84"/>
      <c r="DPU3" s="85"/>
      <c r="DPV3" s="86"/>
      <c r="DPW3" s="81"/>
      <c r="DPX3" s="81"/>
      <c r="DPY3" s="82"/>
      <c r="DPZ3" s="83"/>
      <c r="DQA3" s="84"/>
      <c r="DQB3" s="85"/>
      <c r="DQC3" s="86"/>
      <c r="DQD3" s="81"/>
      <c r="DQE3" s="81"/>
      <c r="DQF3" s="82"/>
      <c r="DQG3" s="83"/>
      <c r="DQH3" s="84"/>
      <c r="DQI3" s="85"/>
      <c r="DQJ3" s="86"/>
      <c r="DQK3" s="81"/>
      <c r="DQL3" s="81"/>
      <c r="DQM3" s="82"/>
      <c r="DQN3" s="83"/>
      <c r="DQO3" s="84"/>
      <c r="DQP3" s="85"/>
      <c r="DQQ3" s="86"/>
      <c r="DQR3" s="81"/>
      <c r="DQS3" s="81"/>
      <c r="DQT3" s="82"/>
      <c r="DQU3" s="83"/>
      <c r="DQV3" s="84"/>
      <c r="DQW3" s="85"/>
      <c r="DQX3" s="86"/>
      <c r="DQY3" s="81"/>
      <c r="DQZ3" s="81"/>
      <c r="DRA3" s="82"/>
      <c r="DRB3" s="83"/>
      <c r="DRC3" s="84"/>
      <c r="DRD3" s="85"/>
      <c r="DRE3" s="86"/>
      <c r="DRF3" s="81"/>
      <c r="DRG3" s="81"/>
      <c r="DRH3" s="82"/>
      <c r="DRI3" s="83"/>
      <c r="DRJ3" s="84"/>
      <c r="DRK3" s="85"/>
      <c r="DRL3" s="86"/>
      <c r="DRM3" s="81"/>
      <c r="DRN3" s="81"/>
      <c r="DRO3" s="82"/>
      <c r="DRP3" s="83"/>
      <c r="DRQ3" s="84"/>
      <c r="DRR3" s="85"/>
      <c r="DRS3" s="86"/>
      <c r="DRT3" s="81"/>
      <c r="DRU3" s="81"/>
      <c r="DRV3" s="82"/>
      <c r="DRW3" s="83"/>
      <c r="DRX3" s="84"/>
      <c r="DRY3" s="85"/>
      <c r="DRZ3" s="86"/>
      <c r="DSA3" s="81"/>
      <c r="DSB3" s="81"/>
      <c r="DSC3" s="82"/>
      <c r="DSD3" s="83"/>
      <c r="DSE3" s="84"/>
      <c r="DSF3" s="85"/>
      <c r="DSG3" s="86"/>
      <c r="DSH3" s="81"/>
      <c r="DSI3" s="81"/>
      <c r="DSJ3" s="82"/>
      <c r="DSK3" s="83"/>
      <c r="DSL3" s="84"/>
      <c r="DSM3" s="85"/>
      <c r="DSN3" s="86"/>
      <c r="DSO3" s="81"/>
      <c r="DSP3" s="81"/>
      <c r="DSQ3" s="82"/>
      <c r="DSR3" s="83"/>
      <c r="DSS3" s="84"/>
      <c r="DST3" s="85"/>
      <c r="DSU3" s="86"/>
      <c r="DSV3" s="81"/>
      <c r="DSW3" s="81"/>
      <c r="DSX3" s="82"/>
      <c r="DSY3" s="83"/>
      <c r="DSZ3" s="84"/>
      <c r="DTA3" s="85"/>
      <c r="DTB3" s="86"/>
      <c r="DTC3" s="81"/>
      <c r="DTD3" s="81"/>
      <c r="DTE3" s="82"/>
      <c r="DTF3" s="83"/>
      <c r="DTG3" s="84"/>
      <c r="DTH3" s="85"/>
      <c r="DTI3" s="86"/>
      <c r="DTJ3" s="81"/>
      <c r="DTK3" s="81"/>
      <c r="DTL3" s="82"/>
      <c r="DTM3" s="83"/>
      <c r="DTN3" s="84"/>
      <c r="DTO3" s="85"/>
      <c r="DTP3" s="86"/>
      <c r="DTQ3" s="81"/>
      <c r="DTR3" s="81"/>
      <c r="DTS3" s="82"/>
      <c r="DTT3" s="83"/>
      <c r="DTU3" s="84"/>
      <c r="DTV3" s="85"/>
      <c r="DTW3" s="86"/>
      <c r="DTX3" s="81"/>
      <c r="DTY3" s="81"/>
      <c r="DTZ3" s="82"/>
      <c r="DUA3" s="83"/>
      <c r="DUB3" s="84"/>
      <c r="DUC3" s="85"/>
      <c r="DUD3" s="86"/>
      <c r="DUE3" s="81"/>
      <c r="DUF3" s="81"/>
      <c r="DUG3" s="82"/>
      <c r="DUH3" s="83"/>
      <c r="DUI3" s="84"/>
      <c r="DUJ3" s="85"/>
      <c r="DUK3" s="86"/>
      <c r="DUL3" s="81"/>
      <c r="DUM3" s="81"/>
      <c r="DUN3" s="82"/>
      <c r="DUO3" s="83"/>
      <c r="DUP3" s="84"/>
      <c r="DUQ3" s="85"/>
      <c r="DUR3" s="86"/>
      <c r="DUS3" s="81"/>
      <c r="DUT3" s="81"/>
      <c r="DUU3" s="82"/>
      <c r="DUV3" s="83"/>
      <c r="DUW3" s="84"/>
      <c r="DUX3" s="85"/>
      <c r="DUY3" s="86"/>
      <c r="DUZ3" s="81"/>
      <c r="DVA3" s="81"/>
      <c r="DVB3" s="82"/>
      <c r="DVC3" s="83"/>
      <c r="DVD3" s="84"/>
      <c r="DVE3" s="85"/>
      <c r="DVF3" s="86"/>
      <c r="DVG3" s="81"/>
      <c r="DVH3" s="81"/>
      <c r="DVI3" s="82"/>
      <c r="DVJ3" s="83"/>
      <c r="DVK3" s="84"/>
      <c r="DVL3" s="85"/>
      <c r="DVM3" s="86"/>
      <c r="DVN3" s="81"/>
      <c r="DVO3" s="81"/>
      <c r="DVP3" s="82"/>
      <c r="DVQ3" s="83"/>
      <c r="DVR3" s="84"/>
      <c r="DVS3" s="85"/>
      <c r="DVT3" s="86"/>
      <c r="DVU3" s="81"/>
      <c r="DVV3" s="81"/>
      <c r="DVW3" s="82"/>
      <c r="DVX3" s="83"/>
      <c r="DVY3" s="84"/>
      <c r="DVZ3" s="85"/>
      <c r="DWA3" s="86"/>
      <c r="DWB3" s="81"/>
      <c r="DWC3" s="81"/>
      <c r="DWD3" s="82"/>
      <c r="DWE3" s="83"/>
      <c r="DWF3" s="84"/>
      <c r="DWG3" s="85"/>
      <c r="DWH3" s="86"/>
      <c r="DWI3" s="81"/>
      <c r="DWJ3" s="81"/>
      <c r="DWK3" s="82"/>
      <c r="DWL3" s="83"/>
      <c r="DWM3" s="84"/>
      <c r="DWN3" s="85"/>
      <c r="DWO3" s="86"/>
      <c r="DWP3" s="81"/>
      <c r="DWQ3" s="81"/>
      <c r="DWR3" s="82"/>
      <c r="DWS3" s="83"/>
      <c r="DWT3" s="84"/>
      <c r="DWU3" s="85"/>
      <c r="DWV3" s="86"/>
      <c r="DWW3" s="81"/>
      <c r="DWX3" s="81"/>
      <c r="DWY3" s="82"/>
      <c r="DWZ3" s="83"/>
      <c r="DXA3" s="84"/>
      <c r="DXB3" s="85"/>
      <c r="DXC3" s="86"/>
      <c r="DXD3" s="81"/>
      <c r="DXE3" s="81"/>
      <c r="DXF3" s="82"/>
      <c r="DXG3" s="83"/>
      <c r="DXH3" s="84"/>
      <c r="DXI3" s="85"/>
      <c r="DXJ3" s="86"/>
      <c r="DXK3" s="81"/>
      <c r="DXL3" s="81"/>
      <c r="DXM3" s="82"/>
      <c r="DXN3" s="83"/>
      <c r="DXO3" s="84"/>
      <c r="DXP3" s="85"/>
      <c r="DXQ3" s="86"/>
      <c r="DXR3" s="81"/>
      <c r="DXS3" s="81"/>
      <c r="DXT3" s="82"/>
      <c r="DXU3" s="83"/>
      <c r="DXV3" s="84"/>
      <c r="DXW3" s="85"/>
      <c r="DXX3" s="86"/>
      <c r="DXY3" s="81"/>
      <c r="DXZ3" s="81"/>
      <c r="DYA3" s="82"/>
      <c r="DYB3" s="83"/>
      <c r="DYC3" s="84"/>
      <c r="DYD3" s="85"/>
      <c r="DYE3" s="86"/>
      <c r="DYF3" s="81"/>
      <c r="DYG3" s="81"/>
      <c r="DYH3" s="82"/>
      <c r="DYI3" s="83"/>
      <c r="DYJ3" s="84"/>
      <c r="DYK3" s="85"/>
      <c r="DYL3" s="86"/>
      <c r="DYM3" s="81"/>
      <c r="DYN3" s="81"/>
      <c r="DYO3" s="82"/>
      <c r="DYP3" s="83"/>
      <c r="DYQ3" s="84"/>
      <c r="DYR3" s="85"/>
      <c r="DYS3" s="86"/>
      <c r="DYT3" s="81"/>
      <c r="DYU3" s="81"/>
      <c r="DYV3" s="82"/>
      <c r="DYW3" s="83"/>
      <c r="DYX3" s="84"/>
      <c r="DYY3" s="85"/>
      <c r="DYZ3" s="86"/>
      <c r="DZA3" s="81"/>
      <c r="DZB3" s="81"/>
      <c r="DZC3" s="82"/>
      <c r="DZD3" s="83"/>
      <c r="DZE3" s="84"/>
      <c r="DZF3" s="85"/>
      <c r="DZG3" s="86"/>
      <c r="DZH3" s="81"/>
      <c r="DZI3" s="81"/>
      <c r="DZJ3" s="82"/>
      <c r="DZK3" s="83"/>
      <c r="DZL3" s="84"/>
      <c r="DZM3" s="85"/>
      <c r="DZN3" s="86"/>
      <c r="DZO3" s="81"/>
      <c r="DZP3" s="81"/>
      <c r="DZQ3" s="82"/>
      <c r="DZR3" s="83"/>
      <c r="DZS3" s="84"/>
      <c r="DZT3" s="85"/>
      <c r="DZU3" s="86"/>
      <c r="DZV3" s="81"/>
      <c r="DZW3" s="81"/>
      <c r="DZX3" s="82"/>
      <c r="DZY3" s="83"/>
      <c r="DZZ3" s="84"/>
      <c r="EAA3" s="85"/>
      <c r="EAB3" s="86"/>
      <c r="EAC3" s="81"/>
      <c r="EAD3" s="81"/>
      <c r="EAE3" s="82"/>
      <c r="EAF3" s="83"/>
      <c r="EAG3" s="84"/>
      <c r="EAH3" s="85"/>
      <c r="EAI3" s="86"/>
      <c r="EAJ3" s="81"/>
      <c r="EAK3" s="81"/>
      <c r="EAL3" s="82"/>
      <c r="EAM3" s="83"/>
      <c r="EAN3" s="84"/>
      <c r="EAO3" s="85"/>
      <c r="EAP3" s="86"/>
      <c r="EAQ3" s="81"/>
      <c r="EAR3" s="81"/>
      <c r="EAS3" s="82"/>
      <c r="EAT3" s="83"/>
      <c r="EAU3" s="84"/>
      <c r="EAV3" s="85"/>
      <c r="EAW3" s="86"/>
      <c r="EAX3" s="81"/>
      <c r="EAY3" s="81"/>
      <c r="EAZ3" s="82"/>
      <c r="EBA3" s="83"/>
      <c r="EBB3" s="84"/>
      <c r="EBC3" s="85"/>
      <c r="EBD3" s="86"/>
      <c r="EBE3" s="81"/>
      <c r="EBF3" s="81"/>
      <c r="EBG3" s="82"/>
      <c r="EBH3" s="83"/>
      <c r="EBI3" s="84"/>
      <c r="EBJ3" s="85"/>
      <c r="EBK3" s="86"/>
      <c r="EBL3" s="81"/>
      <c r="EBM3" s="81"/>
      <c r="EBN3" s="82"/>
      <c r="EBO3" s="83"/>
      <c r="EBP3" s="84"/>
      <c r="EBQ3" s="85"/>
      <c r="EBR3" s="86"/>
      <c r="EBS3" s="81"/>
      <c r="EBT3" s="81"/>
      <c r="EBU3" s="82"/>
      <c r="EBV3" s="83"/>
      <c r="EBW3" s="84"/>
      <c r="EBX3" s="85"/>
      <c r="EBY3" s="86"/>
      <c r="EBZ3" s="81"/>
      <c r="ECA3" s="81"/>
      <c r="ECB3" s="82"/>
      <c r="ECC3" s="83"/>
      <c r="ECD3" s="84"/>
      <c r="ECE3" s="85"/>
      <c r="ECF3" s="86"/>
      <c r="ECG3" s="81"/>
      <c r="ECH3" s="81"/>
      <c r="ECI3" s="82"/>
      <c r="ECJ3" s="83"/>
      <c r="ECK3" s="84"/>
      <c r="ECL3" s="85"/>
      <c r="ECM3" s="86"/>
      <c r="ECN3" s="81"/>
      <c r="ECO3" s="81"/>
      <c r="ECP3" s="82"/>
      <c r="ECQ3" s="83"/>
      <c r="ECR3" s="84"/>
      <c r="ECS3" s="85"/>
      <c r="ECT3" s="86"/>
      <c r="ECU3" s="81"/>
      <c r="ECV3" s="81"/>
      <c r="ECW3" s="82"/>
      <c r="ECX3" s="83"/>
      <c r="ECY3" s="84"/>
      <c r="ECZ3" s="85"/>
      <c r="EDA3" s="86"/>
      <c r="EDB3" s="81"/>
      <c r="EDC3" s="81"/>
      <c r="EDD3" s="82"/>
      <c r="EDE3" s="83"/>
      <c r="EDF3" s="84"/>
      <c r="EDG3" s="85"/>
      <c r="EDH3" s="86"/>
      <c r="EDI3" s="81"/>
      <c r="EDJ3" s="81"/>
      <c r="EDK3" s="82"/>
      <c r="EDL3" s="83"/>
      <c r="EDM3" s="84"/>
      <c r="EDN3" s="85"/>
      <c r="EDO3" s="86"/>
      <c r="EDP3" s="81"/>
      <c r="EDQ3" s="81"/>
      <c r="EDR3" s="82"/>
      <c r="EDS3" s="83"/>
      <c r="EDT3" s="84"/>
      <c r="EDU3" s="85"/>
      <c r="EDV3" s="86"/>
      <c r="EDW3" s="81"/>
      <c r="EDX3" s="81"/>
      <c r="EDY3" s="82"/>
      <c r="EDZ3" s="83"/>
      <c r="EEA3" s="84"/>
      <c r="EEB3" s="85"/>
      <c r="EEC3" s="86"/>
      <c r="EED3" s="81"/>
      <c r="EEE3" s="81"/>
      <c r="EEF3" s="82"/>
      <c r="EEG3" s="83"/>
      <c r="EEH3" s="84"/>
      <c r="EEI3" s="85"/>
      <c r="EEJ3" s="86"/>
      <c r="EEK3" s="81"/>
      <c r="EEL3" s="81"/>
      <c r="EEM3" s="82"/>
      <c r="EEN3" s="83"/>
      <c r="EEO3" s="84"/>
      <c r="EEP3" s="85"/>
      <c r="EEQ3" s="86"/>
      <c r="EER3" s="81"/>
      <c r="EES3" s="81"/>
      <c r="EET3" s="82"/>
      <c r="EEU3" s="83"/>
      <c r="EEV3" s="84"/>
      <c r="EEW3" s="85"/>
      <c r="EEX3" s="86"/>
      <c r="EEY3" s="81"/>
      <c r="EEZ3" s="81"/>
      <c r="EFA3" s="82"/>
      <c r="EFB3" s="83"/>
      <c r="EFC3" s="84"/>
      <c r="EFD3" s="85"/>
      <c r="EFE3" s="86"/>
      <c r="EFF3" s="81"/>
      <c r="EFG3" s="81"/>
      <c r="EFH3" s="82"/>
      <c r="EFI3" s="83"/>
      <c r="EFJ3" s="84"/>
      <c r="EFK3" s="85"/>
      <c r="EFL3" s="86"/>
      <c r="EFM3" s="81"/>
      <c r="EFN3" s="81"/>
      <c r="EFO3" s="82"/>
      <c r="EFP3" s="83"/>
      <c r="EFQ3" s="84"/>
      <c r="EFR3" s="85"/>
      <c r="EFS3" s="86"/>
      <c r="EFT3" s="81"/>
      <c r="EFU3" s="81"/>
      <c r="EFV3" s="82"/>
      <c r="EFW3" s="83"/>
      <c r="EFX3" s="84"/>
      <c r="EFY3" s="85"/>
      <c r="EFZ3" s="86"/>
      <c r="EGA3" s="81"/>
      <c r="EGB3" s="81"/>
      <c r="EGC3" s="82"/>
      <c r="EGD3" s="83"/>
      <c r="EGE3" s="84"/>
      <c r="EGF3" s="85"/>
      <c r="EGG3" s="86"/>
      <c r="EGH3" s="81"/>
      <c r="EGI3" s="81"/>
      <c r="EGJ3" s="82"/>
      <c r="EGK3" s="83"/>
      <c r="EGL3" s="84"/>
      <c r="EGM3" s="85"/>
      <c r="EGN3" s="86"/>
      <c r="EGO3" s="81"/>
      <c r="EGP3" s="81"/>
      <c r="EGQ3" s="82"/>
      <c r="EGR3" s="83"/>
      <c r="EGS3" s="84"/>
      <c r="EGT3" s="85"/>
      <c r="EGU3" s="86"/>
      <c r="EGV3" s="81"/>
      <c r="EGW3" s="81"/>
      <c r="EGX3" s="82"/>
      <c r="EGY3" s="83"/>
      <c r="EGZ3" s="84"/>
      <c r="EHA3" s="85"/>
      <c r="EHB3" s="86"/>
      <c r="EHC3" s="81"/>
      <c r="EHD3" s="81"/>
      <c r="EHE3" s="82"/>
      <c r="EHF3" s="83"/>
      <c r="EHG3" s="84"/>
      <c r="EHH3" s="85"/>
      <c r="EHI3" s="86"/>
      <c r="EHJ3" s="81"/>
      <c r="EHK3" s="81"/>
      <c r="EHL3" s="82"/>
      <c r="EHM3" s="83"/>
      <c r="EHN3" s="84"/>
      <c r="EHO3" s="85"/>
      <c r="EHP3" s="86"/>
      <c r="EHQ3" s="81"/>
      <c r="EHR3" s="81"/>
      <c r="EHS3" s="82"/>
      <c r="EHT3" s="83"/>
      <c r="EHU3" s="84"/>
      <c r="EHV3" s="85"/>
      <c r="EHW3" s="86"/>
      <c r="EHX3" s="81"/>
      <c r="EHY3" s="81"/>
      <c r="EHZ3" s="82"/>
      <c r="EIA3" s="83"/>
      <c r="EIB3" s="84"/>
      <c r="EIC3" s="85"/>
      <c r="EID3" s="86"/>
      <c r="EIE3" s="81"/>
      <c r="EIF3" s="81"/>
      <c r="EIG3" s="82"/>
      <c r="EIH3" s="83"/>
      <c r="EII3" s="84"/>
      <c r="EIJ3" s="85"/>
      <c r="EIK3" s="86"/>
      <c r="EIL3" s="81"/>
      <c r="EIM3" s="81"/>
      <c r="EIN3" s="82"/>
      <c r="EIO3" s="83"/>
      <c r="EIP3" s="84"/>
      <c r="EIQ3" s="85"/>
      <c r="EIR3" s="86"/>
      <c r="EIS3" s="81"/>
      <c r="EIT3" s="81"/>
      <c r="EIU3" s="82"/>
      <c r="EIV3" s="83"/>
      <c r="EIW3" s="84"/>
      <c r="EIX3" s="85"/>
      <c r="EIY3" s="86"/>
      <c r="EIZ3" s="81"/>
      <c r="EJA3" s="81"/>
      <c r="EJB3" s="82"/>
      <c r="EJC3" s="83"/>
      <c r="EJD3" s="84"/>
      <c r="EJE3" s="85"/>
      <c r="EJF3" s="86"/>
      <c r="EJG3" s="81"/>
      <c r="EJH3" s="81"/>
      <c r="EJI3" s="82"/>
      <c r="EJJ3" s="83"/>
      <c r="EJK3" s="84"/>
      <c r="EJL3" s="85"/>
      <c r="EJM3" s="86"/>
      <c r="EJN3" s="81"/>
      <c r="EJO3" s="81"/>
      <c r="EJP3" s="82"/>
      <c r="EJQ3" s="83"/>
      <c r="EJR3" s="84"/>
      <c r="EJS3" s="85"/>
      <c r="EJT3" s="86"/>
      <c r="EJU3" s="81"/>
      <c r="EJV3" s="81"/>
      <c r="EJW3" s="82"/>
      <c r="EJX3" s="83"/>
      <c r="EJY3" s="84"/>
      <c r="EJZ3" s="85"/>
      <c r="EKA3" s="86"/>
      <c r="EKB3" s="81"/>
      <c r="EKC3" s="81"/>
      <c r="EKD3" s="82"/>
      <c r="EKE3" s="83"/>
      <c r="EKF3" s="84"/>
      <c r="EKG3" s="85"/>
      <c r="EKH3" s="86"/>
      <c r="EKI3" s="81"/>
      <c r="EKJ3" s="81"/>
      <c r="EKK3" s="82"/>
      <c r="EKL3" s="83"/>
      <c r="EKM3" s="84"/>
      <c r="EKN3" s="85"/>
      <c r="EKO3" s="86"/>
      <c r="EKP3" s="81"/>
      <c r="EKQ3" s="81"/>
      <c r="EKR3" s="82"/>
      <c r="EKS3" s="83"/>
      <c r="EKT3" s="84"/>
      <c r="EKU3" s="85"/>
      <c r="EKV3" s="86"/>
      <c r="EKW3" s="81"/>
      <c r="EKX3" s="81"/>
      <c r="EKY3" s="82"/>
      <c r="EKZ3" s="83"/>
      <c r="ELA3" s="84"/>
      <c r="ELB3" s="85"/>
      <c r="ELC3" s="86"/>
      <c r="ELD3" s="81"/>
      <c r="ELE3" s="81"/>
      <c r="ELF3" s="82"/>
      <c r="ELG3" s="83"/>
      <c r="ELH3" s="84"/>
      <c r="ELI3" s="85"/>
      <c r="ELJ3" s="86"/>
      <c r="ELK3" s="81"/>
      <c r="ELL3" s="81"/>
      <c r="ELM3" s="82"/>
      <c r="ELN3" s="83"/>
      <c r="ELO3" s="84"/>
      <c r="ELP3" s="85"/>
      <c r="ELQ3" s="86"/>
      <c r="ELR3" s="81"/>
      <c r="ELS3" s="81"/>
      <c r="ELT3" s="82"/>
      <c r="ELU3" s="83"/>
      <c r="ELV3" s="84"/>
      <c r="ELW3" s="85"/>
      <c r="ELX3" s="86"/>
      <c r="ELY3" s="81"/>
      <c r="ELZ3" s="81"/>
      <c r="EMA3" s="82"/>
      <c r="EMB3" s="83"/>
      <c r="EMC3" s="84"/>
      <c r="EMD3" s="85"/>
      <c r="EME3" s="86"/>
      <c r="EMF3" s="81"/>
      <c r="EMG3" s="81"/>
      <c r="EMH3" s="82"/>
      <c r="EMI3" s="83"/>
      <c r="EMJ3" s="84"/>
      <c r="EMK3" s="85"/>
      <c r="EML3" s="86"/>
      <c r="EMM3" s="81"/>
      <c r="EMN3" s="81"/>
      <c r="EMO3" s="82"/>
      <c r="EMP3" s="83"/>
      <c r="EMQ3" s="84"/>
      <c r="EMR3" s="85"/>
      <c r="EMS3" s="86"/>
      <c r="EMT3" s="81"/>
      <c r="EMU3" s="81"/>
      <c r="EMV3" s="82"/>
      <c r="EMW3" s="83"/>
      <c r="EMX3" s="84"/>
      <c r="EMY3" s="85"/>
      <c r="EMZ3" s="86"/>
      <c r="ENA3" s="81"/>
      <c r="ENB3" s="81"/>
      <c r="ENC3" s="82"/>
      <c r="END3" s="83"/>
      <c r="ENE3" s="84"/>
      <c r="ENF3" s="85"/>
      <c r="ENG3" s="86"/>
      <c r="ENH3" s="81"/>
      <c r="ENI3" s="81"/>
      <c r="ENJ3" s="82"/>
      <c r="ENK3" s="83"/>
      <c r="ENL3" s="84"/>
      <c r="ENM3" s="85"/>
      <c r="ENN3" s="86"/>
      <c r="ENO3" s="81"/>
      <c r="ENP3" s="81"/>
      <c r="ENQ3" s="82"/>
      <c r="ENR3" s="83"/>
      <c r="ENS3" s="84"/>
      <c r="ENT3" s="85"/>
      <c r="ENU3" s="86"/>
      <c r="ENV3" s="81"/>
      <c r="ENW3" s="81"/>
      <c r="ENX3" s="82"/>
      <c r="ENY3" s="83"/>
      <c r="ENZ3" s="84"/>
      <c r="EOA3" s="85"/>
      <c r="EOB3" s="86"/>
      <c r="EOC3" s="81"/>
      <c r="EOD3" s="81"/>
      <c r="EOE3" s="82"/>
      <c r="EOF3" s="83"/>
      <c r="EOG3" s="84"/>
      <c r="EOH3" s="85"/>
      <c r="EOI3" s="86"/>
      <c r="EOJ3" s="81"/>
      <c r="EOK3" s="81"/>
      <c r="EOL3" s="82"/>
      <c r="EOM3" s="83"/>
      <c r="EON3" s="84"/>
      <c r="EOO3" s="85"/>
      <c r="EOP3" s="86"/>
      <c r="EOQ3" s="81"/>
      <c r="EOR3" s="81"/>
      <c r="EOS3" s="82"/>
      <c r="EOT3" s="83"/>
      <c r="EOU3" s="84"/>
      <c r="EOV3" s="85"/>
      <c r="EOW3" s="86"/>
      <c r="EOX3" s="81"/>
      <c r="EOY3" s="81"/>
      <c r="EOZ3" s="82"/>
      <c r="EPA3" s="83"/>
      <c r="EPB3" s="84"/>
      <c r="EPC3" s="85"/>
      <c r="EPD3" s="86"/>
      <c r="EPE3" s="81"/>
      <c r="EPF3" s="81"/>
      <c r="EPG3" s="82"/>
      <c r="EPH3" s="83"/>
      <c r="EPI3" s="84"/>
      <c r="EPJ3" s="85"/>
      <c r="EPK3" s="86"/>
      <c r="EPL3" s="81"/>
      <c r="EPM3" s="81"/>
      <c r="EPN3" s="82"/>
      <c r="EPO3" s="83"/>
      <c r="EPP3" s="84"/>
      <c r="EPQ3" s="85"/>
      <c r="EPR3" s="86"/>
      <c r="EPS3" s="81"/>
      <c r="EPT3" s="81"/>
      <c r="EPU3" s="82"/>
      <c r="EPV3" s="83"/>
      <c r="EPW3" s="84"/>
      <c r="EPX3" s="85"/>
      <c r="EPY3" s="86"/>
      <c r="EPZ3" s="81"/>
      <c r="EQA3" s="81"/>
      <c r="EQB3" s="82"/>
      <c r="EQC3" s="83"/>
      <c r="EQD3" s="84"/>
      <c r="EQE3" s="85"/>
      <c r="EQF3" s="86"/>
      <c r="EQG3" s="81"/>
      <c r="EQH3" s="81"/>
      <c r="EQI3" s="82"/>
      <c r="EQJ3" s="83"/>
      <c r="EQK3" s="84"/>
      <c r="EQL3" s="85"/>
      <c r="EQM3" s="86"/>
      <c r="EQN3" s="81"/>
      <c r="EQO3" s="81"/>
      <c r="EQP3" s="82"/>
      <c r="EQQ3" s="83"/>
      <c r="EQR3" s="84"/>
      <c r="EQS3" s="85"/>
      <c r="EQT3" s="86"/>
      <c r="EQU3" s="81"/>
      <c r="EQV3" s="81"/>
      <c r="EQW3" s="82"/>
      <c r="EQX3" s="83"/>
      <c r="EQY3" s="84"/>
      <c r="EQZ3" s="85"/>
      <c r="ERA3" s="86"/>
      <c r="ERB3" s="81"/>
      <c r="ERC3" s="81"/>
      <c r="ERD3" s="82"/>
      <c r="ERE3" s="83"/>
      <c r="ERF3" s="84"/>
      <c r="ERG3" s="85"/>
      <c r="ERH3" s="86"/>
      <c r="ERI3" s="81"/>
      <c r="ERJ3" s="81"/>
      <c r="ERK3" s="82"/>
      <c r="ERL3" s="83"/>
      <c r="ERM3" s="84"/>
      <c r="ERN3" s="85"/>
      <c r="ERO3" s="86"/>
      <c r="ERP3" s="81"/>
      <c r="ERQ3" s="81"/>
      <c r="ERR3" s="82"/>
      <c r="ERS3" s="83"/>
      <c r="ERT3" s="84"/>
      <c r="ERU3" s="85"/>
      <c r="ERV3" s="86"/>
      <c r="ERW3" s="81"/>
      <c r="ERX3" s="81"/>
      <c r="ERY3" s="82"/>
      <c r="ERZ3" s="83"/>
      <c r="ESA3" s="84"/>
      <c r="ESB3" s="85"/>
      <c r="ESC3" s="86"/>
      <c r="ESD3" s="81"/>
      <c r="ESE3" s="81"/>
      <c r="ESF3" s="82"/>
      <c r="ESG3" s="83"/>
      <c r="ESH3" s="84"/>
      <c r="ESI3" s="85"/>
      <c r="ESJ3" s="86"/>
      <c r="ESK3" s="81"/>
      <c r="ESL3" s="81"/>
      <c r="ESM3" s="82"/>
      <c r="ESN3" s="83"/>
      <c r="ESO3" s="84"/>
      <c r="ESP3" s="85"/>
      <c r="ESQ3" s="86"/>
      <c r="ESR3" s="81"/>
      <c r="ESS3" s="81"/>
      <c r="EST3" s="82"/>
      <c r="ESU3" s="83"/>
      <c r="ESV3" s="84"/>
      <c r="ESW3" s="85"/>
      <c r="ESX3" s="86"/>
      <c r="ESY3" s="81"/>
      <c r="ESZ3" s="81"/>
      <c r="ETA3" s="82"/>
      <c r="ETB3" s="83"/>
      <c r="ETC3" s="84"/>
      <c r="ETD3" s="85"/>
      <c r="ETE3" s="86"/>
      <c r="ETF3" s="81"/>
      <c r="ETG3" s="81"/>
      <c r="ETH3" s="82"/>
      <c r="ETI3" s="83"/>
      <c r="ETJ3" s="84"/>
      <c r="ETK3" s="85"/>
      <c r="ETL3" s="86"/>
      <c r="ETM3" s="81"/>
      <c r="ETN3" s="81"/>
      <c r="ETO3" s="82"/>
      <c r="ETP3" s="83"/>
      <c r="ETQ3" s="84"/>
      <c r="ETR3" s="85"/>
      <c r="ETS3" s="86"/>
      <c r="ETT3" s="81"/>
      <c r="ETU3" s="81"/>
      <c r="ETV3" s="82"/>
      <c r="ETW3" s="83"/>
      <c r="ETX3" s="84"/>
      <c r="ETY3" s="85"/>
      <c r="ETZ3" s="86"/>
      <c r="EUA3" s="81"/>
      <c r="EUB3" s="81"/>
      <c r="EUC3" s="82"/>
      <c r="EUD3" s="83"/>
      <c r="EUE3" s="84"/>
      <c r="EUF3" s="85"/>
      <c r="EUG3" s="86"/>
      <c r="EUH3" s="81"/>
      <c r="EUI3" s="81"/>
      <c r="EUJ3" s="82"/>
      <c r="EUK3" s="83"/>
      <c r="EUL3" s="84"/>
      <c r="EUM3" s="85"/>
      <c r="EUN3" s="86"/>
      <c r="EUO3" s="81"/>
      <c r="EUP3" s="81"/>
      <c r="EUQ3" s="82"/>
      <c r="EUR3" s="83"/>
      <c r="EUS3" s="84"/>
      <c r="EUT3" s="85"/>
      <c r="EUU3" s="86"/>
      <c r="EUV3" s="81"/>
      <c r="EUW3" s="81"/>
      <c r="EUX3" s="82"/>
      <c r="EUY3" s="83"/>
      <c r="EUZ3" s="84"/>
      <c r="EVA3" s="85"/>
      <c r="EVB3" s="86"/>
      <c r="EVC3" s="81"/>
      <c r="EVD3" s="81"/>
      <c r="EVE3" s="82"/>
      <c r="EVF3" s="83"/>
      <c r="EVG3" s="84"/>
      <c r="EVH3" s="85"/>
      <c r="EVI3" s="86"/>
      <c r="EVJ3" s="81"/>
      <c r="EVK3" s="81"/>
      <c r="EVL3" s="82"/>
      <c r="EVM3" s="83"/>
      <c r="EVN3" s="84"/>
      <c r="EVO3" s="85"/>
      <c r="EVP3" s="86"/>
      <c r="EVQ3" s="81"/>
      <c r="EVR3" s="81"/>
      <c r="EVS3" s="82"/>
      <c r="EVT3" s="83"/>
      <c r="EVU3" s="84"/>
      <c r="EVV3" s="85"/>
      <c r="EVW3" s="86"/>
      <c r="EVX3" s="81"/>
      <c r="EVY3" s="81"/>
      <c r="EVZ3" s="82"/>
      <c r="EWA3" s="83"/>
      <c r="EWB3" s="84"/>
      <c r="EWC3" s="85"/>
      <c r="EWD3" s="86"/>
      <c r="EWE3" s="81"/>
      <c r="EWF3" s="81"/>
      <c r="EWG3" s="82"/>
      <c r="EWH3" s="83"/>
      <c r="EWI3" s="84"/>
      <c r="EWJ3" s="85"/>
      <c r="EWK3" s="86"/>
      <c r="EWL3" s="81"/>
      <c r="EWM3" s="81"/>
      <c r="EWN3" s="82"/>
      <c r="EWO3" s="83"/>
      <c r="EWP3" s="84"/>
      <c r="EWQ3" s="85"/>
      <c r="EWR3" s="86"/>
      <c r="EWS3" s="81"/>
      <c r="EWT3" s="81"/>
      <c r="EWU3" s="82"/>
      <c r="EWV3" s="83"/>
      <c r="EWW3" s="84"/>
      <c r="EWX3" s="85"/>
      <c r="EWY3" s="86"/>
      <c r="EWZ3" s="81"/>
      <c r="EXA3" s="81"/>
      <c r="EXB3" s="82"/>
      <c r="EXC3" s="83"/>
      <c r="EXD3" s="84"/>
      <c r="EXE3" s="85"/>
      <c r="EXF3" s="86"/>
      <c r="EXG3" s="81"/>
      <c r="EXH3" s="81"/>
      <c r="EXI3" s="82"/>
      <c r="EXJ3" s="83"/>
      <c r="EXK3" s="84"/>
      <c r="EXL3" s="85"/>
      <c r="EXM3" s="86"/>
      <c r="EXN3" s="81"/>
      <c r="EXO3" s="81"/>
      <c r="EXP3" s="82"/>
      <c r="EXQ3" s="83"/>
      <c r="EXR3" s="84"/>
      <c r="EXS3" s="85"/>
      <c r="EXT3" s="86"/>
      <c r="EXU3" s="81"/>
      <c r="EXV3" s="81"/>
      <c r="EXW3" s="82"/>
      <c r="EXX3" s="83"/>
      <c r="EXY3" s="84"/>
      <c r="EXZ3" s="85"/>
      <c r="EYA3" s="86"/>
      <c r="EYB3" s="81"/>
      <c r="EYC3" s="81"/>
      <c r="EYD3" s="82"/>
      <c r="EYE3" s="83"/>
      <c r="EYF3" s="84"/>
      <c r="EYG3" s="85"/>
      <c r="EYH3" s="86"/>
      <c r="EYI3" s="81"/>
      <c r="EYJ3" s="81"/>
      <c r="EYK3" s="82"/>
      <c r="EYL3" s="83"/>
      <c r="EYM3" s="84"/>
      <c r="EYN3" s="85"/>
      <c r="EYO3" s="86"/>
      <c r="EYP3" s="81"/>
      <c r="EYQ3" s="81"/>
      <c r="EYR3" s="82"/>
      <c r="EYS3" s="83"/>
      <c r="EYT3" s="84"/>
      <c r="EYU3" s="85"/>
      <c r="EYV3" s="86"/>
      <c r="EYW3" s="81"/>
      <c r="EYX3" s="81"/>
      <c r="EYY3" s="82"/>
      <c r="EYZ3" s="83"/>
      <c r="EZA3" s="84"/>
      <c r="EZB3" s="85"/>
      <c r="EZC3" s="86"/>
      <c r="EZD3" s="81"/>
      <c r="EZE3" s="81"/>
      <c r="EZF3" s="82"/>
      <c r="EZG3" s="83"/>
      <c r="EZH3" s="84"/>
      <c r="EZI3" s="85"/>
      <c r="EZJ3" s="86"/>
      <c r="EZK3" s="81"/>
      <c r="EZL3" s="81"/>
      <c r="EZM3" s="82"/>
      <c r="EZN3" s="83"/>
      <c r="EZO3" s="84"/>
      <c r="EZP3" s="85"/>
      <c r="EZQ3" s="86"/>
      <c r="EZR3" s="81"/>
      <c r="EZS3" s="81"/>
      <c r="EZT3" s="82"/>
      <c r="EZU3" s="83"/>
      <c r="EZV3" s="84"/>
      <c r="EZW3" s="85"/>
      <c r="EZX3" s="86"/>
      <c r="EZY3" s="81"/>
      <c r="EZZ3" s="81"/>
      <c r="FAA3" s="82"/>
      <c r="FAB3" s="83"/>
      <c r="FAC3" s="84"/>
      <c r="FAD3" s="85"/>
      <c r="FAE3" s="86"/>
      <c r="FAF3" s="81"/>
      <c r="FAG3" s="81"/>
      <c r="FAH3" s="82"/>
      <c r="FAI3" s="83"/>
      <c r="FAJ3" s="84"/>
      <c r="FAK3" s="85"/>
      <c r="FAL3" s="86"/>
      <c r="FAM3" s="81"/>
      <c r="FAN3" s="81"/>
      <c r="FAO3" s="82"/>
      <c r="FAP3" s="83"/>
      <c r="FAQ3" s="84"/>
      <c r="FAR3" s="85"/>
      <c r="FAS3" s="86"/>
      <c r="FAT3" s="81"/>
      <c r="FAU3" s="81"/>
      <c r="FAV3" s="82"/>
      <c r="FAW3" s="83"/>
      <c r="FAX3" s="84"/>
      <c r="FAY3" s="85"/>
      <c r="FAZ3" s="86"/>
      <c r="FBA3" s="81"/>
      <c r="FBB3" s="81"/>
      <c r="FBC3" s="82"/>
      <c r="FBD3" s="83"/>
      <c r="FBE3" s="84"/>
      <c r="FBF3" s="85"/>
      <c r="FBG3" s="86"/>
      <c r="FBH3" s="81"/>
      <c r="FBI3" s="81"/>
      <c r="FBJ3" s="82"/>
      <c r="FBK3" s="83"/>
      <c r="FBL3" s="84"/>
      <c r="FBM3" s="85"/>
      <c r="FBN3" s="86"/>
      <c r="FBO3" s="81"/>
      <c r="FBP3" s="81"/>
      <c r="FBQ3" s="82"/>
      <c r="FBR3" s="83"/>
      <c r="FBS3" s="84"/>
      <c r="FBT3" s="85"/>
      <c r="FBU3" s="86"/>
      <c r="FBV3" s="81"/>
      <c r="FBW3" s="81"/>
      <c r="FBX3" s="82"/>
      <c r="FBY3" s="83"/>
      <c r="FBZ3" s="84"/>
      <c r="FCA3" s="85"/>
      <c r="FCB3" s="86"/>
      <c r="FCC3" s="81"/>
      <c r="FCD3" s="81"/>
      <c r="FCE3" s="82"/>
      <c r="FCF3" s="83"/>
      <c r="FCG3" s="84"/>
      <c r="FCH3" s="85"/>
      <c r="FCI3" s="86"/>
      <c r="FCJ3" s="81"/>
      <c r="FCK3" s="81"/>
      <c r="FCL3" s="82"/>
      <c r="FCM3" s="83"/>
      <c r="FCN3" s="84"/>
      <c r="FCO3" s="85"/>
      <c r="FCP3" s="86"/>
      <c r="FCQ3" s="81"/>
      <c r="FCR3" s="81"/>
      <c r="FCS3" s="82"/>
      <c r="FCT3" s="83"/>
      <c r="FCU3" s="84"/>
      <c r="FCV3" s="85"/>
      <c r="FCW3" s="86"/>
      <c r="FCX3" s="81"/>
      <c r="FCY3" s="81"/>
      <c r="FCZ3" s="82"/>
      <c r="FDA3" s="83"/>
      <c r="FDB3" s="84"/>
      <c r="FDC3" s="85"/>
      <c r="FDD3" s="86"/>
      <c r="FDE3" s="81"/>
      <c r="FDF3" s="81"/>
      <c r="FDG3" s="82"/>
      <c r="FDH3" s="83"/>
      <c r="FDI3" s="84"/>
      <c r="FDJ3" s="85"/>
      <c r="FDK3" s="86"/>
      <c r="FDL3" s="81"/>
      <c r="FDM3" s="81"/>
      <c r="FDN3" s="82"/>
      <c r="FDO3" s="83"/>
      <c r="FDP3" s="84"/>
      <c r="FDQ3" s="85"/>
      <c r="FDR3" s="86"/>
      <c r="FDS3" s="81"/>
      <c r="FDT3" s="81"/>
      <c r="FDU3" s="82"/>
      <c r="FDV3" s="83"/>
      <c r="FDW3" s="84"/>
      <c r="FDX3" s="85"/>
      <c r="FDY3" s="86"/>
      <c r="FDZ3" s="81"/>
      <c r="FEA3" s="81"/>
      <c r="FEB3" s="82"/>
      <c r="FEC3" s="83"/>
      <c r="FED3" s="84"/>
      <c r="FEE3" s="85"/>
      <c r="FEF3" s="86"/>
      <c r="FEG3" s="81"/>
      <c r="FEH3" s="81"/>
      <c r="FEI3" s="82"/>
      <c r="FEJ3" s="83"/>
      <c r="FEK3" s="84"/>
      <c r="FEL3" s="85"/>
      <c r="FEM3" s="86"/>
      <c r="FEN3" s="81"/>
      <c r="FEO3" s="81"/>
      <c r="FEP3" s="82"/>
      <c r="FEQ3" s="83"/>
      <c r="FER3" s="84"/>
      <c r="FES3" s="85"/>
      <c r="FET3" s="86"/>
      <c r="FEU3" s="81"/>
      <c r="FEV3" s="81"/>
      <c r="FEW3" s="82"/>
      <c r="FEX3" s="83"/>
      <c r="FEY3" s="84"/>
      <c r="FEZ3" s="85"/>
      <c r="FFA3" s="86"/>
      <c r="FFB3" s="81"/>
      <c r="FFC3" s="81"/>
      <c r="FFD3" s="82"/>
      <c r="FFE3" s="83"/>
      <c r="FFF3" s="84"/>
      <c r="FFG3" s="85"/>
      <c r="FFH3" s="86"/>
      <c r="FFI3" s="81"/>
      <c r="FFJ3" s="81"/>
      <c r="FFK3" s="82"/>
      <c r="FFL3" s="83"/>
      <c r="FFM3" s="84"/>
      <c r="FFN3" s="85"/>
      <c r="FFO3" s="86"/>
      <c r="FFP3" s="81"/>
      <c r="FFQ3" s="81"/>
      <c r="FFR3" s="82"/>
      <c r="FFS3" s="83"/>
      <c r="FFT3" s="84"/>
      <c r="FFU3" s="85"/>
      <c r="FFV3" s="86"/>
      <c r="FFW3" s="81"/>
      <c r="FFX3" s="81"/>
      <c r="FFY3" s="82"/>
      <c r="FFZ3" s="83"/>
      <c r="FGA3" s="84"/>
      <c r="FGB3" s="85"/>
      <c r="FGC3" s="86"/>
      <c r="FGD3" s="81"/>
      <c r="FGE3" s="81"/>
      <c r="FGF3" s="82"/>
      <c r="FGG3" s="83"/>
      <c r="FGH3" s="84"/>
      <c r="FGI3" s="85"/>
      <c r="FGJ3" s="86"/>
      <c r="FGK3" s="81"/>
      <c r="FGL3" s="81"/>
      <c r="FGM3" s="82"/>
      <c r="FGN3" s="83"/>
      <c r="FGO3" s="84"/>
      <c r="FGP3" s="85"/>
      <c r="FGQ3" s="86"/>
      <c r="FGR3" s="81"/>
      <c r="FGS3" s="81"/>
      <c r="FGT3" s="82"/>
      <c r="FGU3" s="83"/>
      <c r="FGV3" s="84"/>
      <c r="FGW3" s="85"/>
      <c r="FGX3" s="86"/>
      <c r="FGY3" s="81"/>
      <c r="FGZ3" s="81"/>
      <c r="FHA3" s="82"/>
      <c r="FHB3" s="83"/>
      <c r="FHC3" s="84"/>
      <c r="FHD3" s="85"/>
      <c r="FHE3" s="86"/>
      <c r="FHF3" s="81"/>
      <c r="FHG3" s="81"/>
      <c r="FHH3" s="82"/>
      <c r="FHI3" s="83"/>
      <c r="FHJ3" s="84"/>
      <c r="FHK3" s="85"/>
      <c r="FHL3" s="86"/>
      <c r="FHM3" s="81"/>
      <c r="FHN3" s="81"/>
      <c r="FHO3" s="82"/>
      <c r="FHP3" s="83"/>
      <c r="FHQ3" s="84"/>
      <c r="FHR3" s="85"/>
      <c r="FHS3" s="86"/>
      <c r="FHT3" s="81"/>
      <c r="FHU3" s="81"/>
      <c r="FHV3" s="82"/>
      <c r="FHW3" s="83"/>
      <c r="FHX3" s="84"/>
      <c r="FHY3" s="85"/>
      <c r="FHZ3" s="86"/>
      <c r="FIA3" s="81"/>
      <c r="FIB3" s="81"/>
      <c r="FIC3" s="82"/>
      <c r="FID3" s="83"/>
      <c r="FIE3" s="84"/>
      <c r="FIF3" s="85"/>
      <c r="FIG3" s="86"/>
      <c r="FIH3" s="81"/>
      <c r="FII3" s="81"/>
      <c r="FIJ3" s="82"/>
      <c r="FIK3" s="83"/>
      <c r="FIL3" s="84"/>
      <c r="FIM3" s="85"/>
      <c r="FIN3" s="86"/>
      <c r="FIO3" s="81"/>
      <c r="FIP3" s="81"/>
      <c r="FIQ3" s="82"/>
      <c r="FIR3" s="83"/>
      <c r="FIS3" s="84"/>
      <c r="FIT3" s="85"/>
      <c r="FIU3" s="86"/>
      <c r="FIV3" s="81"/>
      <c r="FIW3" s="81"/>
      <c r="FIX3" s="82"/>
      <c r="FIY3" s="83"/>
      <c r="FIZ3" s="84"/>
      <c r="FJA3" s="85"/>
      <c r="FJB3" s="86"/>
      <c r="FJC3" s="81"/>
      <c r="FJD3" s="81"/>
      <c r="FJE3" s="82"/>
      <c r="FJF3" s="83"/>
      <c r="FJG3" s="84"/>
      <c r="FJH3" s="85"/>
      <c r="FJI3" s="86"/>
      <c r="FJJ3" s="81"/>
      <c r="FJK3" s="81"/>
      <c r="FJL3" s="82"/>
      <c r="FJM3" s="83"/>
      <c r="FJN3" s="84"/>
      <c r="FJO3" s="85"/>
      <c r="FJP3" s="86"/>
      <c r="FJQ3" s="81"/>
      <c r="FJR3" s="81"/>
      <c r="FJS3" s="82"/>
      <c r="FJT3" s="83"/>
      <c r="FJU3" s="84"/>
      <c r="FJV3" s="85"/>
      <c r="FJW3" s="86"/>
      <c r="FJX3" s="81"/>
      <c r="FJY3" s="81"/>
      <c r="FJZ3" s="82"/>
      <c r="FKA3" s="83"/>
      <c r="FKB3" s="84"/>
      <c r="FKC3" s="85"/>
      <c r="FKD3" s="86"/>
      <c r="FKE3" s="81"/>
      <c r="FKF3" s="81"/>
      <c r="FKG3" s="82"/>
      <c r="FKH3" s="83"/>
      <c r="FKI3" s="84"/>
      <c r="FKJ3" s="85"/>
      <c r="FKK3" s="86"/>
      <c r="FKL3" s="81"/>
      <c r="FKM3" s="81"/>
      <c r="FKN3" s="82"/>
      <c r="FKO3" s="83"/>
      <c r="FKP3" s="84"/>
      <c r="FKQ3" s="85"/>
      <c r="FKR3" s="86"/>
      <c r="FKS3" s="81"/>
      <c r="FKT3" s="81"/>
      <c r="FKU3" s="82"/>
      <c r="FKV3" s="83"/>
      <c r="FKW3" s="84"/>
      <c r="FKX3" s="85"/>
      <c r="FKY3" s="86"/>
      <c r="FKZ3" s="81"/>
      <c r="FLA3" s="81"/>
      <c r="FLB3" s="82"/>
      <c r="FLC3" s="83"/>
      <c r="FLD3" s="84"/>
      <c r="FLE3" s="85"/>
      <c r="FLF3" s="86"/>
      <c r="FLG3" s="81"/>
      <c r="FLH3" s="81"/>
      <c r="FLI3" s="82"/>
      <c r="FLJ3" s="83"/>
      <c r="FLK3" s="84"/>
      <c r="FLL3" s="85"/>
      <c r="FLM3" s="86"/>
      <c r="FLN3" s="81"/>
      <c r="FLO3" s="81"/>
      <c r="FLP3" s="82"/>
      <c r="FLQ3" s="83"/>
      <c r="FLR3" s="84"/>
      <c r="FLS3" s="85"/>
      <c r="FLT3" s="86"/>
      <c r="FLU3" s="81"/>
      <c r="FLV3" s="81"/>
      <c r="FLW3" s="82"/>
      <c r="FLX3" s="83"/>
      <c r="FLY3" s="84"/>
      <c r="FLZ3" s="85"/>
      <c r="FMA3" s="86"/>
      <c r="FMB3" s="81"/>
      <c r="FMC3" s="81"/>
      <c r="FMD3" s="82"/>
      <c r="FME3" s="83"/>
      <c r="FMF3" s="84"/>
      <c r="FMG3" s="85"/>
      <c r="FMH3" s="86"/>
      <c r="FMI3" s="81"/>
      <c r="FMJ3" s="81"/>
      <c r="FMK3" s="82"/>
      <c r="FML3" s="83"/>
      <c r="FMM3" s="84"/>
      <c r="FMN3" s="85"/>
      <c r="FMO3" s="86"/>
      <c r="FMP3" s="81"/>
      <c r="FMQ3" s="81"/>
      <c r="FMR3" s="82"/>
      <c r="FMS3" s="83"/>
      <c r="FMT3" s="84"/>
      <c r="FMU3" s="85"/>
      <c r="FMV3" s="86"/>
      <c r="FMW3" s="81"/>
      <c r="FMX3" s="81"/>
      <c r="FMY3" s="82"/>
      <c r="FMZ3" s="83"/>
      <c r="FNA3" s="84"/>
      <c r="FNB3" s="85"/>
      <c r="FNC3" s="86"/>
      <c r="FND3" s="81"/>
      <c r="FNE3" s="81"/>
      <c r="FNF3" s="82"/>
      <c r="FNG3" s="83"/>
      <c r="FNH3" s="84"/>
      <c r="FNI3" s="85"/>
      <c r="FNJ3" s="86"/>
      <c r="FNK3" s="81"/>
      <c r="FNL3" s="81"/>
      <c r="FNM3" s="82"/>
      <c r="FNN3" s="83"/>
      <c r="FNO3" s="84"/>
      <c r="FNP3" s="85"/>
      <c r="FNQ3" s="86"/>
      <c r="FNR3" s="81"/>
      <c r="FNS3" s="81"/>
      <c r="FNT3" s="82"/>
      <c r="FNU3" s="83"/>
      <c r="FNV3" s="84"/>
      <c r="FNW3" s="85"/>
      <c r="FNX3" s="86"/>
      <c r="FNY3" s="81"/>
      <c r="FNZ3" s="81"/>
      <c r="FOA3" s="82"/>
      <c r="FOB3" s="83"/>
      <c r="FOC3" s="84"/>
      <c r="FOD3" s="85"/>
      <c r="FOE3" s="86"/>
      <c r="FOF3" s="81"/>
      <c r="FOG3" s="81"/>
      <c r="FOH3" s="82"/>
      <c r="FOI3" s="83"/>
      <c r="FOJ3" s="84"/>
      <c r="FOK3" s="85"/>
      <c r="FOL3" s="86"/>
      <c r="FOM3" s="81"/>
      <c r="FON3" s="81"/>
      <c r="FOO3" s="82"/>
      <c r="FOP3" s="83"/>
      <c r="FOQ3" s="84"/>
      <c r="FOR3" s="85"/>
      <c r="FOS3" s="86"/>
      <c r="FOT3" s="81"/>
      <c r="FOU3" s="81"/>
      <c r="FOV3" s="82"/>
      <c r="FOW3" s="83"/>
      <c r="FOX3" s="84"/>
      <c r="FOY3" s="85"/>
      <c r="FOZ3" s="86"/>
      <c r="FPA3" s="81"/>
      <c r="FPB3" s="81"/>
      <c r="FPC3" s="82"/>
      <c r="FPD3" s="83"/>
      <c r="FPE3" s="84"/>
      <c r="FPF3" s="85"/>
      <c r="FPG3" s="86"/>
      <c r="FPH3" s="81"/>
      <c r="FPI3" s="81"/>
      <c r="FPJ3" s="82"/>
      <c r="FPK3" s="83"/>
      <c r="FPL3" s="84"/>
      <c r="FPM3" s="85"/>
      <c r="FPN3" s="86"/>
      <c r="FPO3" s="81"/>
      <c r="FPP3" s="81"/>
      <c r="FPQ3" s="82"/>
      <c r="FPR3" s="83"/>
      <c r="FPS3" s="84"/>
      <c r="FPT3" s="85"/>
      <c r="FPU3" s="86"/>
      <c r="FPV3" s="81"/>
      <c r="FPW3" s="81"/>
      <c r="FPX3" s="82"/>
      <c r="FPY3" s="83"/>
      <c r="FPZ3" s="84"/>
      <c r="FQA3" s="85"/>
      <c r="FQB3" s="86"/>
      <c r="FQC3" s="81"/>
      <c r="FQD3" s="81"/>
      <c r="FQE3" s="82"/>
      <c r="FQF3" s="83"/>
      <c r="FQG3" s="84"/>
      <c r="FQH3" s="85"/>
      <c r="FQI3" s="86"/>
      <c r="FQJ3" s="81"/>
      <c r="FQK3" s="81"/>
      <c r="FQL3" s="82"/>
      <c r="FQM3" s="83"/>
      <c r="FQN3" s="84"/>
      <c r="FQO3" s="85"/>
      <c r="FQP3" s="86"/>
      <c r="FQQ3" s="81"/>
      <c r="FQR3" s="81"/>
      <c r="FQS3" s="82"/>
      <c r="FQT3" s="83"/>
      <c r="FQU3" s="84"/>
      <c r="FQV3" s="85"/>
      <c r="FQW3" s="86"/>
      <c r="FQX3" s="81"/>
      <c r="FQY3" s="81"/>
      <c r="FQZ3" s="82"/>
      <c r="FRA3" s="83"/>
      <c r="FRB3" s="84"/>
      <c r="FRC3" s="85"/>
      <c r="FRD3" s="86"/>
      <c r="FRE3" s="81"/>
      <c r="FRF3" s="81"/>
      <c r="FRG3" s="82"/>
      <c r="FRH3" s="83"/>
      <c r="FRI3" s="84"/>
      <c r="FRJ3" s="85"/>
      <c r="FRK3" s="86"/>
      <c r="FRL3" s="81"/>
      <c r="FRM3" s="81"/>
      <c r="FRN3" s="82"/>
      <c r="FRO3" s="83"/>
      <c r="FRP3" s="84"/>
      <c r="FRQ3" s="85"/>
      <c r="FRR3" s="86"/>
      <c r="FRS3" s="81"/>
      <c r="FRT3" s="81"/>
      <c r="FRU3" s="82"/>
      <c r="FRV3" s="83"/>
      <c r="FRW3" s="84"/>
      <c r="FRX3" s="85"/>
      <c r="FRY3" s="86"/>
      <c r="FRZ3" s="81"/>
      <c r="FSA3" s="81"/>
      <c r="FSB3" s="82"/>
      <c r="FSC3" s="83"/>
      <c r="FSD3" s="84"/>
      <c r="FSE3" s="85"/>
      <c r="FSF3" s="86"/>
      <c r="FSG3" s="81"/>
      <c r="FSH3" s="81"/>
      <c r="FSI3" s="82"/>
      <c r="FSJ3" s="83"/>
      <c r="FSK3" s="84"/>
      <c r="FSL3" s="85"/>
      <c r="FSM3" s="86"/>
      <c r="FSN3" s="81"/>
      <c r="FSO3" s="81"/>
      <c r="FSP3" s="82"/>
      <c r="FSQ3" s="83"/>
      <c r="FSR3" s="84"/>
      <c r="FSS3" s="85"/>
      <c r="FST3" s="86"/>
      <c r="FSU3" s="81"/>
      <c r="FSV3" s="81"/>
      <c r="FSW3" s="82"/>
      <c r="FSX3" s="83"/>
      <c r="FSY3" s="84"/>
      <c r="FSZ3" s="85"/>
      <c r="FTA3" s="86"/>
      <c r="FTB3" s="81"/>
      <c r="FTC3" s="81"/>
      <c r="FTD3" s="82"/>
      <c r="FTE3" s="83"/>
      <c r="FTF3" s="84"/>
      <c r="FTG3" s="85"/>
      <c r="FTH3" s="86"/>
      <c r="FTI3" s="81"/>
      <c r="FTJ3" s="81"/>
      <c r="FTK3" s="82"/>
      <c r="FTL3" s="83"/>
      <c r="FTM3" s="84"/>
      <c r="FTN3" s="85"/>
      <c r="FTO3" s="86"/>
      <c r="FTP3" s="81"/>
      <c r="FTQ3" s="81"/>
      <c r="FTR3" s="82"/>
      <c r="FTS3" s="83"/>
      <c r="FTT3" s="84"/>
      <c r="FTU3" s="85"/>
      <c r="FTV3" s="86"/>
      <c r="FTW3" s="81"/>
      <c r="FTX3" s="81"/>
      <c r="FTY3" s="82"/>
      <c r="FTZ3" s="83"/>
      <c r="FUA3" s="84"/>
      <c r="FUB3" s="85"/>
      <c r="FUC3" s="86"/>
      <c r="FUD3" s="81"/>
      <c r="FUE3" s="81"/>
      <c r="FUF3" s="82"/>
      <c r="FUG3" s="83"/>
      <c r="FUH3" s="84"/>
      <c r="FUI3" s="85"/>
      <c r="FUJ3" s="86"/>
      <c r="FUK3" s="81"/>
      <c r="FUL3" s="81"/>
      <c r="FUM3" s="82"/>
      <c r="FUN3" s="83"/>
      <c r="FUO3" s="84"/>
      <c r="FUP3" s="85"/>
      <c r="FUQ3" s="86"/>
      <c r="FUR3" s="81"/>
      <c r="FUS3" s="81"/>
      <c r="FUT3" s="82"/>
      <c r="FUU3" s="83"/>
      <c r="FUV3" s="84"/>
      <c r="FUW3" s="85"/>
      <c r="FUX3" s="86"/>
      <c r="FUY3" s="81"/>
      <c r="FUZ3" s="81"/>
      <c r="FVA3" s="82"/>
      <c r="FVB3" s="83"/>
      <c r="FVC3" s="84"/>
      <c r="FVD3" s="85"/>
      <c r="FVE3" s="86"/>
      <c r="FVF3" s="81"/>
      <c r="FVG3" s="81"/>
      <c r="FVH3" s="82"/>
      <c r="FVI3" s="83"/>
      <c r="FVJ3" s="84"/>
      <c r="FVK3" s="85"/>
      <c r="FVL3" s="86"/>
      <c r="FVM3" s="81"/>
      <c r="FVN3" s="81"/>
      <c r="FVO3" s="82"/>
      <c r="FVP3" s="83"/>
      <c r="FVQ3" s="84"/>
      <c r="FVR3" s="85"/>
      <c r="FVS3" s="86"/>
      <c r="FVT3" s="81"/>
      <c r="FVU3" s="81"/>
      <c r="FVV3" s="82"/>
      <c r="FVW3" s="83"/>
      <c r="FVX3" s="84"/>
      <c r="FVY3" s="85"/>
      <c r="FVZ3" s="86"/>
      <c r="FWA3" s="81"/>
      <c r="FWB3" s="81"/>
      <c r="FWC3" s="82"/>
      <c r="FWD3" s="83"/>
      <c r="FWE3" s="84"/>
      <c r="FWF3" s="85"/>
      <c r="FWG3" s="86"/>
      <c r="FWH3" s="81"/>
      <c r="FWI3" s="81"/>
      <c r="FWJ3" s="82"/>
      <c r="FWK3" s="83"/>
      <c r="FWL3" s="84"/>
      <c r="FWM3" s="85"/>
      <c r="FWN3" s="86"/>
      <c r="FWO3" s="81"/>
      <c r="FWP3" s="81"/>
      <c r="FWQ3" s="82"/>
      <c r="FWR3" s="83"/>
      <c r="FWS3" s="84"/>
      <c r="FWT3" s="85"/>
      <c r="FWU3" s="86"/>
      <c r="FWV3" s="81"/>
      <c r="FWW3" s="81"/>
      <c r="FWX3" s="82"/>
      <c r="FWY3" s="83"/>
      <c r="FWZ3" s="84"/>
      <c r="FXA3" s="85"/>
      <c r="FXB3" s="86"/>
      <c r="FXC3" s="81"/>
      <c r="FXD3" s="81"/>
      <c r="FXE3" s="82"/>
      <c r="FXF3" s="83"/>
      <c r="FXG3" s="84"/>
      <c r="FXH3" s="85"/>
      <c r="FXI3" s="86"/>
      <c r="FXJ3" s="81"/>
      <c r="FXK3" s="81"/>
      <c r="FXL3" s="82"/>
      <c r="FXM3" s="83"/>
      <c r="FXN3" s="84"/>
      <c r="FXO3" s="85"/>
      <c r="FXP3" s="86"/>
      <c r="FXQ3" s="81"/>
      <c r="FXR3" s="81"/>
      <c r="FXS3" s="82"/>
      <c r="FXT3" s="83"/>
      <c r="FXU3" s="84"/>
      <c r="FXV3" s="85"/>
      <c r="FXW3" s="86"/>
      <c r="FXX3" s="81"/>
      <c r="FXY3" s="81"/>
      <c r="FXZ3" s="82"/>
      <c r="FYA3" s="83"/>
      <c r="FYB3" s="84"/>
      <c r="FYC3" s="85"/>
      <c r="FYD3" s="86"/>
      <c r="FYE3" s="81"/>
      <c r="FYF3" s="81"/>
      <c r="FYG3" s="82"/>
      <c r="FYH3" s="83"/>
      <c r="FYI3" s="84"/>
      <c r="FYJ3" s="85"/>
      <c r="FYK3" s="86"/>
      <c r="FYL3" s="81"/>
      <c r="FYM3" s="81"/>
      <c r="FYN3" s="82"/>
      <c r="FYO3" s="83"/>
      <c r="FYP3" s="84"/>
      <c r="FYQ3" s="85"/>
      <c r="FYR3" s="86"/>
      <c r="FYS3" s="81"/>
      <c r="FYT3" s="81"/>
      <c r="FYU3" s="82"/>
      <c r="FYV3" s="83"/>
      <c r="FYW3" s="84"/>
      <c r="FYX3" s="85"/>
      <c r="FYY3" s="86"/>
      <c r="FYZ3" s="81"/>
      <c r="FZA3" s="81"/>
      <c r="FZB3" s="82"/>
      <c r="FZC3" s="83"/>
      <c r="FZD3" s="84"/>
      <c r="FZE3" s="85"/>
      <c r="FZF3" s="86"/>
      <c r="FZG3" s="81"/>
      <c r="FZH3" s="81"/>
      <c r="FZI3" s="82"/>
      <c r="FZJ3" s="83"/>
      <c r="FZK3" s="84"/>
      <c r="FZL3" s="85"/>
      <c r="FZM3" s="86"/>
      <c r="FZN3" s="81"/>
      <c r="FZO3" s="81"/>
      <c r="FZP3" s="82"/>
      <c r="FZQ3" s="83"/>
      <c r="FZR3" s="84"/>
      <c r="FZS3" s="85"/>
      <c r="FZT3" s="86"/>
      <c r="FZU3" s="81"/>
      <c r="FZV3" s="81"/>
      <c r="FZW3" s="82"/>
      <c r="FZX3" s="83"/>
      <c r="FZY3" s="84"/>
      <c r="FZZ3" s="85"/>
      <c r="GAA3" s="86"/>
      <c r="GAB3" s="81"/>
      <c r="GAC3" s="81"/>
      <c r="GAD3" s="82"/>
      <c r="GAE3" s="83"/>
      <c r="GAF3" s="84"/>
      <c r="GAG3" s="85"/>
      <c r="GAH3" s="86"/>
      <c r="GAI3" s="81"/>
      <c r="GAJ3" s="81"/>
      <c r="GAK3" s="82"/>
      <c r="GAL3" s="83"/>
      <c r="GAM3" s="84"/>
      <c r="GAN3" s="85"/>
      <c r="GAO3" s="86"/>
      <c r="GAP3" s="81"/>
      <c r="GAQ3" s="81"/>
      <c r="GAR3" s="82"/>
      <c r="GAS3" s="83"/>
      <c r="GAT3" s="84"/>
      <c r="GAU3" s="85"/>
      <c r="GAV3" s="86"/>
      <c r="GAW3" s="81"/>
      <c r="GAX3" s="81"/>
      <c r="GAY3" s="82"/>
      <c r="GAZ3" s="83"/>
      <c r="GBA3" s="84"/>
      <c r="GBB3" s="85"/>
      <c r="GBC3" s="86"/>
      <c r="GBD3" s="81"/>
      <c r="GBE3" s="81"/>
      <c r="GBF3" s="82"/>
      <c r="GBG3" s="83"/>
      <c r="GBH3" s="84"/>
      <c r="GBI3" s="85"/>
      <c r="GBJ3" s="86"/>
      <c r="GBK3" s="81"/>
      <c r="GBL3" s="81"/>
      <c r="GBM3" s="82"/>
      <c r="GBN3" s="83"/>
      <c r="GBO3" s="84"/>
      <c r="GBP3" s="85"/>
      <c r="GBQ3" s="86"/>
      <c r="GBR3" s="81"/>
      <c r="GBS3" s="81"/>
      <c r="GBT3" s="82"/>
      <c r="GBU3" s="83"/>
      <c r="GBV3" s="84"/>
      <c r="GBW3" s="85"/>
      <c r="GBX3" s="86"/>
      <c r="GBY3" s="81"/>
      <c r="GBZ3" s="81"/>
      <c r="GCA3" s="82"/>
      <c r="GCB3" s="83"/>
      <c r="GCC3" s="84"/>
      <c r="GCD3" s="85"/>
      <c r="GCE3" s="86"/>
      <c r="GCF3" s="81"/>
      <c r="GCG3" s="81"/>
      <c r="GCH3" s="82"/>
      <c r="GCI3" s="83"/>
      <c r="GCJ3" s="84"/>
      <c r="GCK3" s="85"/>
      <c r="GCL3" s="86"/>
      <c r="GCM3" s="81"/>
      <c r="GCN3" s="81"/>
      <c r="GCO3" s="82"/>
      <c r="GCP3" s="83"/>
      <c r="GCQ3" s="84"/>
      <c r="GCR3" s="85"/>
      <c r="GCS3" s="86"/>
      <c r="GCT3" s="81"/>
      <c r="GCU3" s="81"/>
      <c r="GCV3" s="82"/>
      <c r="GCW3" s="83"/>
      <c r="GCX3" s="84"/>
      <c r="GCY3" s="85"/>
      <c r="GCZ3" s="86"/>
      <c r="GDA3" s="81"/>
      <c r="GDB3" s="81"/>
      <c r="GDC3" s="82"/>
      <c r="GDD3" s="83"/>
      <c r="GDE3" s="84"/>
      <c r="GDF3" s="85"/>
      <c r="GDG3" s="86"/>
      <c r="GDH3" s="81"/>
      <c r="GDI3" s="81"/>
      <c r="GDJ3" s="82"/>
      <c r="GDK3" s="83"/>
      <c r="GDL3" s="84"/>
      <c r="GDM3" s="85"/>
      <c r="GDN3" s="86"/>
      <c r="GDO3" s="81"/>
      <c r="GDP3" s="81"/>
      <c r="GDQ3" s="82"/>
      <c r="GDR3" s="83"/>
      <c r="GDS3" s="84"/>
      <c r="GDT3" s="85"/>
      <c r="GDU3" s="86"/>
      <c r="GDV3" s="81"/>
      <c r="GDW3" s="81"/>
      <c r="GDX3" s="82"/>
      <c r="GDY3" s="83"/>
      <c r="GDZ3" s="84"/>
      <c r="GEA3" s="85"/>
      <c r="GEB3" s="86"/>
      <c r="GEC3" s="81"/>
      <c r="GED3" s="81"/>
      <c r="GEE3" s="82"/>
      <c r="GEF3" s="83"/>
      <c r="GEG3" s="84"/>
      <c r="GEH3" s="85"/>
      <c r="GEI3" s="86"/>
      <c r="GEJ3" s="81"/>
      <c r="GEK3" s="81"/>
      <c r="GEL3" s="82"/>
      <c r="GEM3" s="83"/>
      <c r="GEN3" s="84"/>
      <c r="GEO3" s="85"/>
      <c r="GEP3" s="86"/>
      <c r="GEQ3" s="81"/>
      <c r="GER3" s="81"/>
      <c r="GES3" s="82"/>
      <c r="GET3" s="83"/>
      <c r="GEU3" s="84"/>
      <c r="GEV3" s="85"/>
      <c r="GEW3" s="86"/>
      <c r="GEX3" s="81"/>
      <c r="GEY3" s="81"/>
      <c r="GEZ3" s="82"/>
      <c r="GFA3" s="83"/>
      <c r="GFB3" s="84"/>
      <c r="GFC3" s="85"/>
      <c r="GFD3" s="86"/>
      <c r="GFE3" s="81"/>
      <c r="GFF3" s="81"/>
      <c r="GFG3" s="82"/>
      <c r="GFH3" s="83"/>
      <c r="GFI3" s="84"/>
      <c r="GFJ3" s="85"/>
      <c r="GFK3" s="86"/>
      <c r="GFL3" s="81"/>
      <c r="GFM3" s="81"/>
      <c r="GFN3" s="82"/>
      <c r="GFO3" s="83"/>
      <c r="GFP3" s="84"/>
      <c r="GFQ3" s="85"/>
      <c r="GFR3" s="86"/>
      <c r="GFS3" s="81"/>
      <c r="GFT3" s="81"/>
      <c r="GFU3" s="82"/>
      <c r="GFV3" s="83"/>
      <c r="GFW3" s="84"/>
      <c r="GFX3" s="85"/>
      <c r="GFY3" s="86"/>
      <c r="GFZ3" s="81"/>
      <c r="GGA3" s="81"/>
      <c r="GGB3" s="82"/>
      <c r="GGC3" s="83"/>
      <c r="GGD3" s="84"/>
      <c r="GGE3" s="85"/>
      <c r="GGF3" s="86"/>
      <c r="GGG3" s="81"/>
      <c r="GGH3" s="81"/>
      <c r="GGI3" s="82"/>
      <c r="GGJ3" s="83"/>
      <c r="GGK3" s="84"/>
      <c r="GGL3" s="85"/>
      <c r="GGM3" s="86"/>
      <c r="GGN3" s="81"/>
      <c r="GGO3" s="81"/>
      <c r="GGP3" s="82"/>
      <c r="GGQ3" s="83"/>
      <c r="GGR3" s="84"/>
      <c r="GGS3" s="85"/>
      <c r="GGT3" s="86"/>
      <c r="GGU3" s="81"/>
      <c r="GGV3" s="81"/>
      <c r="GGW3" s="82"/>
      <c r="GGX3" s="83"/>
      <c r="GGY3" s="84"/>
      <c r="GGZ3" s="85"/>
      <c r="GHA3" s="86"/>
      <c r="GHB3" s="81"/>
      <c r="GHC3" s="81"/>
      <c r="GHD3" s="82"/>
      <c r="GHE3" s="83"/>
      <c r="GHF3" s="84"/>
      <c r="GHG3" s="85"/>
      <c r="GHH3" s="86"/>
      <c r="GHI3" s="81"/>
      <c r="GHJ3" s="81"/>
      <c r="GHK3" s="82"/>
      <c r="GHL3" s="83"/>
      <c r="GHM3" s="84"/>
      <c r="GHN3" s="85"/>
      <c r="GHO3" s="86"/>
      <c r="GHP3" s="81"/>
      <c r="GHQ3" s="81"/>
      <c r="GHR3" s="82"/>
      <c r="GHS3" s="83"/>
      <c r="GHT3" s="84"/>
      <c r="GHU3" s="85"/>
      <c r="GHV3" s="86"/>
      <c r="GHW3" s="81"/>
      <c r="GHX3" s="81"/>
      <c r="GHY3" s="82"/>
      <c r="GHZ3" s="83"/>
      <c r="GIA3" s="84"/>
      <c r="GIB3" s="85"/>
      <c r="GIC3" s="86"/>
      <c r="GID3" s="81"/>
      <c r="GIE3" s="81"/>
      <c r="GIF3" s="82"/>
      <c r="GIG3" s="83"/>
      <c r="GIH3" s="84"/>
      <c r="GII3" s="85"/>
      <c r="GIJ3" s="86"/>
      <c r="GIK3" s="81"/>
      <c r="GIL3" s="81"/>
      <c r="GIM3" s="82"/>
      <c r="GIN3" s="83"/>
      <c r="GIO3" s="84"/>
      <c r="GIP3" s="85"/>
      <c r="GIQ3" s="86"/>
      <c r="GIR3" s="81"/>
      <c r="GIS3" s="81"/>
      <c r="GIT3" s="82"/>
      <c r="GIU3" s="83"/>
      <c r="GIV3" s="84"/>
      <c r="GIW3" s="85"/>
      <c r="GIX3" s="86"/>
      <c r="GIY3" s="81"/>
      <c r="GIZ3" s="81"/>
      <c r="GJA3" s="82"/>
      <c r="GJB3" s="83"/>
      <c r="GJC3" s="84"/>
      <c r="GJD3" s="85"/>
      <c r="GJE3" s="86"/>
      <c r="GJF3" s="81"/>
      <c r="GJG3" s="81"/>
      <c r="GJH3" s="82"/>
      <c r="GJI3" s="83"/>
      <c r="GJJ3" s="84"/>
      <c r="GJK3" s="85"/>
      <c r="GJL3" s="86"/>
      <c r="GJM3" s="81"/>
      <c r="GJN3" s="81"/>
      <c r="GJO3" s="82"/>
      <c r="GJP3" s="83"/>
      <c r="GJQ3" s="84"/>
      <c r="GJR3" s="85"/>
      <c r="GJS3" s="86"/>
      <c r="GJT3" s="81"/>
      <c r="GJU3" s="81"/>
      <c r="GJV3" s="82"/>
      <c r="GJW3" s="83"/>
      <c r="GJX3" s="84"/>
      <c r="GJY3" s="85"/>
      <c r="GJZ3" s="86"/>
      <c r="GKA3" s="81"/>
      <c r="GKB3" s="81"/>
      <c r="GKC3" s="82"/>
      <c r="GKD3" s="83"/>
      <c r="GKE3" s="84"/>
      <c r="GKF3" s="85"/>
      <c r="GKG3" s="86"/>
      <c r="GKH3" s="81"/>
      <c r="GKI3" s="81"/>
      <c r="GKJ3" s="82"/>
      <c r="GKK3" s="83"/>
      <c r="GKL3" s="84"/>
      <c r="GKM3" s="85"/>
      <c r="GKN3" s="86"/>
      <c r="GKO3" s="81"/>
      <c r="GKP3" s="81"/>
      <c r="GKQ3" s="82"/>
      <c r="GKR3" s="83"/>
      <c r="GKS3" s="84"/>
      <c r="GKT3" s="85"/>
      <c r="GKU3" s="86"/>
      <c r="GKV3" s="81"/>
      <c r="GKW3" s="81"/>
      <c r="GKX3" s="82"/>
      <c r="GKY3" s="83"/>
      <c r="GKZ3" s="84"/>
      <c r="GLA3" s="85"/>
      <c r="GLB3" s="86"/>
      <c r="GLC3" s="81"/>
      <c r="GLD3" s="81"/>
      <c r="GLE3" s="82"/>
      <c r="GLF3" s="83"/>
      <c r="GLG3" s="84"/>
      <c r="GLH3" s="85"/>
      <c r="GLI3" s="86"/>
      <c r="GLJ3" s="81"/>
      <c r="GLK3" s="81"/>
      <c r="GLL3" s="82"/>
      <c r="GLM3" s="83"/>
      <c r="GLN3" s="84"/>
      <c r="GLO3" s="85"/>
      <c r="GLP3" s="86"/>
      <c r="GLQ3" s="81"/>
      <c r="GLR3" s="81"/>
      <c r="GLS3" s="82"/>
      <c r="GLT3" s="83"/>
      <c r="GLU3" s="84"/>
      <c r="GLV3" s="85"/>
      <c r="GLW3" s="86"/>
      <c r="GLX3" s="81"/>
      <c r="GLY3" s="81"/>
      <c r="GLZ3" s="82"/>
      <c r="GMA3" s="83"/>
      <c r="GMB3" s="84"/>
      <c r="GMC3" s="85"/>
      <c r="GMD3" s="86"/>
      <c r="GME3" s="81"/>
      <c r="GMF3" s="81"/>
      <c r="GMG3" s="82"/>
      <c r="GMH3" s="83"/>
      <c r="GMI3" s="84"/>
      <c r="GMJ3" s="85"/>
      <c r="GMK3" s="86"/>
      <c r="GML3" s="81"/>
      <c r="GMM3" s="81"/>
      <c r="GMN3" s="82"/>
      <c r="GMO3" s="83"/>
      <c r="GMP3" s="84"/>
      <c r="GMQ3" s="85"/>
      <c r="GMR3" s="86"/>
      <c r="GMS3" s="81"/>
      <c r="GMT3" s="81"/>
      <c r="GMU3" s="82"/>
      <c r="GMV3" s="83"/>
      <c r="GMW3" s="84"/>
      <c r="GMX3" s="85"/>
      <c r="GMY3" s="86"/>
      <c r="GMZ3" s="81"/>
      <c r="GNA3" s="81"/>
      <c r="GNB3" s="82"/>
      <c r="GNC3" s="83"/>
      <c r="GND3" s="84"/>
      <c r="GNE3" s="85"/>
      <c r="GNF3" s="86"/>
      <c r="GNG3" s="81"/>
      <c r="GNH3" s="81"/>
      <c r="GNI3" s="82"/>
      <c r="GNJ3" s="83"/>
      <c r="GNK3" s="84"/>
      <c r="GNL3" s="85"/>
      <c r="GNM3" s="86"/>
      <c r="GNN3" s="81"/>
      <c r="GNO3" s="81"/>
      <c r="GNP3" s="82"/>
      <c r="GNQ3" s="83"/>
      <c r="GNR3" s="84"/>
      <c r="GNS3" s="85"/>
      <c r="GNT3" s="86"/>
      <c r="GNU3" s="81"/>
      <c r="GNV3" s="81"/>
      <c r="GNW3" s="82"/>
      <c r="GNX3" s="83"/>
      <c r="GNY3" s="84"/>
      <c r="GNZ3" s="85"/>
      <c r="GOA3" s="86"/>
      <c r="GOB3" s="81"/>
      <c r="GOC3" s="81"/>
      <c r="GOD3" s="82"/>
      <c r="GOE3" s="83"/>
      <c r="GOF3" s="84"/>
      <c r="GOG3" s="85"/>
      <c r="GOH3" s="86"/>
      <c r="GOI3" s="81"/>
      <c r="GOJ3" s="81"/>
      <c r="GOK3" s="82"/>
      <c r="GOL3" s="83"/>
      <c r="GOM3" s="84"/>
      <c r="GON3" s="85"/>
      <c r="GOO3" s="86"/>
      <c r="GOP3" s="81"/>
      <c r="GOQ3" s="81"/>
      <c r="GOR3" s="82"/>
      <c r="GOS3" s="83"/>
      <c r="GOT3" s="84"/>
      <c r="GOU3" s="85"/>
      <c r="GOV3" s="86"/>
      <c r="GOW3" s="81"/>
      <c r="GOX3" s="81"/>
      <c r="GOY3" s="82"/>
      <c r="GOZ3" s="83"/>
      <c r="GPA3" s="84"/>
      <c r="GPB3" s="85"/>
      <c r="GPC3" s="86"/>
      <c r="GPD3" s="81"/>
      <c r="GPE3" s="81"/>
      <c r="GPF3" s="82"/>
      <c r="GPG3" s="83"/>
      <c r="GPH3" s="84"/>
      <c r="GPI3" s="85"/>
      <c r="GPJ3" s="86"/>
      <c r="GPK3" s="81"/>
      <c r="GPL3" s="81"/>
      <c r="GPM3" s="82"/>
      <c r="GPN3" s="83"/>
      <c r="GPO3" s="84"/>
      <c r="GPP3" s="85"/>
      <c r="GPQ3" s="86"/>
      <c r="GPR3" s="81"/>
      <c r="GPS3" s="81"/>
      <c r="GPT3" s="82"/>
      <c r="GPU3" s="83"/>
      <c r="GPV3" s="84"/>
      <c r="GPW3" s="85"/>
      <c r="GPX3" s="86"/>
      <c r="GPY3" s="81"/>
      <c r="GPZ3" s="81"/>
      <c r="GQA3" s="82"/>
      <c r="GQB3" s="83"/>
      <c r="GQC3" s="84"/>
      <c r="GQD3" s="85"/>
      <c r="GQE3" s="86"/>
      <c r="GQF3" s="81"/>
      <c r="GQG3" s="81"/>
      <c r="GQH3" s="82"/>
      <c r="GQI3" s="83"/>
      <c r="GQJ3" s="84"/>
      <c r="GQK3" s="85"/>
      <c r="GQL3" s="86"/>
      <c r="GQM3" s="81"/>
      <c r="GQN3" s="81"/>
      <c r="GQO3" s="82"/>
      <c r="GQP3" s="83"/>
      <c r="GQQ3" s="84"/>
      <c r="GQR3" s="85"/>
      <c r="GQS3" s="86"/>
      <c r="GQT3" s="81"/>
      <c r="GQU3" s="81"/>
      <c r="GQV3" s="82"/>
      <c r="GQW3" s="83"/>
      <c r="GQX3" s="84"/>
      <c r="GQY3" s="85"/>
      <c r="GQZ3" s="86"/>
      <c r="GRA3" s="81"/>
      <c r="GRB3" s="81"/>
      <c r="GRC3" s="82"/>
      <c r="GRD3" s="83"/>
      <c r="GRE3" s="84"/>
      <c r="GRF3" s="85"/>
      <c r="GRG3" s="86"/>
      <c r="GRH3" s="81"/>
      <c r="GRI3" s="81"/>
      <c r="GRJ3" s="82"/>
      <c r="GRK3" s="83"/>
      <c r="GRL3" s="84"/>
      <c r="GRM3" s="85"/>
      <c r="GRN3" s="86"/>
      <c r="GRO3" s="81"/>
      <c r="GRP3" s="81"/>
      <c r="GRQ3" s="82"/>
      <c r="GRR3" s="83"/>
      <c r="GRS3" s="84"/>
      <c r="GRT3" s="85"/>
      <c r="GRU3" s="86"/>
      <c r="GRV3" s="81"/>
      <c r="GRW3" s="81"/>
      <c r="GRX3" s="82"/>
      <c r="GRY3" s="83"/>
      <c r="GRZ3" s="84"/>
      <c r="GSA3" s="85"/>
      <c r="GSB3" s="86"/>
      <c r="GSC3" s="81"/>
      <c r="GSD3" s="81"/>
      <c r="GSE3" s="82"/>
      <c r="GSF3" s="83"/>
      <c r="GSG3" s="84"/>
      <c r="GSH3" s="85"/>
      <c r="GSI3" s="86"/>
      <c r="GSJ3" s="81"/>
      <c r="GSK3" s="81"/>
      <c r="GSL3" s="82"/>
      <c r="GSM3" s="83"/>
      <c r="GSN3" s="84"/>
      <c r="GSO3" s="85"/>
      <c r="GSP3" s="86"/>
      <c r="GSQ3" s="81"/>
      <c r="GSR3" s="81"/>
      <c r="GSS3" s="82"/>
      <c r="GST3" s="83"/>
      <c r="GSU3" s="84"/>
      <c r="GSV3" s="85"/>
      <c r="GSW3" s="86"/>
      <c r="GSX3" s="81"/>
      <c r="GSY3" s="81"/>
      <c r="GSZ3" s="82"/>
      <c r="GTA3" s="83"/>
      <c r="GTB3" s="84"/>
      <c r="GTC3" s="85"/>
      <c r="GTD3" s="86"/>
      <c r="GTE3" s="81"/>
      <c r="GTF3" s="81"/>
      <c r="GTG3" s="82"/>
      <c r="GTH3" s="83"/>
      <c r="GTI3" s="84"/>
      <c r="GTJ3" s="85"/>
      <c r="GTK3" s="86"/>
      <c r="GTL3" s="81"/>
      <c r="GTM3" s="81"/>
      <c r="GTN3" s="82"/>
      <c r="GTO3" s="83"/>
      <c r="GTP3" s="84"/>
      <c r="GTQ3" s="85"/>
      <c r="GTR3" s="86"/>
      <c r="GTS3" s="81"/>
      <c r="GTT3" s="81"/>
      <c r="GTU3" s="82"/>
      <c r="GTV3" s="83"/>
      <c r="GTW3" s="84"/>
      <c r="GTX3" s="85"/>
      <c r="GTY3" s="86"/>
      <c r="GTZ3" s="81"/>
      <c r="GUA3" s="81"/>
      <c r="GUB3" s="82"/>
      <c r="GUC3" s="83"/>
      <c r="GUD3" s="84"/>
      <c r="GUE3" s="85"/>
      <c r="GUF3" s="86"/>
      <c r="GUG3" s="81"/>
      <c r="GUH3" s="81"/>
      <c r="GUI3" s="82"/>
      <c r="GUJ3" s="83"/>
      <c r="GUK3" s="84"/>
      <c r="GUL3" s="85"/>
      <c r="GUM3" s="86"/>
      <c r="GUN3" s="81"/>
      <c r="GUO3" s="81"/>
      <c r="GUP3" s="82"/>
      <c r="GUQ3" s="83"/>
      <c r="GUR3" s="84"/>
      <c r="GUS3" s="85"/>
      <c r="GUT3" s="86"/>
      <c r="GUU3" s="81"/>
      <c r="GUV3" s="81"/>
      <c r="GUW3" s="82"/>
      <c r="GUX3" s="83"/>
      <c r="GUY3" s="84"/>
      <c r="GUZ3" s="85"/>
      <c r="GVA3" s="86"/>
      <c r="GVB3" s="81"/>
      <c r="GVC3" s="81"/>
      <c r="GVD3" s="82"/>
      <c r="GVE3" s="83"/>
      <c r="GVF3" s="84"/>
      <c r="GVG3" s="85"/>
      <c r="GVH3" s="86"/>
      <c r="GVI3" s="81"/>
      <c r="GVJ3" s="81"/>
      <c r="GVK3" s="82"/>
      <c r="GVL3" s="83"/>
      <c r="GVM3" s="84"/>
      <c r="GVN3" s="85"/>
      <c r="GVO3" s="86"/>
      <c r="GVP3" s="81"/>
      <c r="GVQ3" s="81"/>
      <c r="GVR3" s="82"/>
      <c r="GVS3" s="83"/>
      <c r="GVT3" s="84"/>
      <c r="GVU3" s="85"/>
      <c r="GVV3" s="86"/>
      <c r="GVW3" s="81"/>
      <c r="GVX3" s="81"/>
      <c r="GVY3" s="82"/>
      <c r="GVZ3" s="83"/>
      <c r="GWA3" s="84"/>
      <c r="GWB3" s="85"/>
      <c r="GWC3" s="86"/>
      <c r="GWD3" s="81"/>
      <c r="GWE3" s="81"/>
      <c r="GWF3" s="82"/>
      <c r="GWG3" s="83"/>
      <c r="GWH3" s="84"/>
      <c r="GWI3" s="85"/>
      <c r="GWJ3" s="86"/>
      <c r="GWK3" s="81"/>
      <c r="GWL3" s="81"/>
      <c r="GWM3" s="82"/>
      <c r="GWN3" s="83"/>
      <c r="GWO3" s="84"/>
      <c r="GWP3" s="85"/>
      <c r="GWQ3" s="86"/>
      <c r="GWR3" s="81"/>
      <c r="GWS3" s="81"/>
      <c r="GWT3" s="82"/>
      <c r="GWU3" s="83"/>
      <c r="GWV3" s="84"/>
      <c r="GWW3" s="85"/>
      <c r="GWX3" s="86"/>
      <c r="GWY3" s="81"/>
      <c r="GWZ3" s="81"/>
      <c r="GXA3" s="82"/>
      <c r="GXB3" s="83"/>
      <c r="GXC3" s="84"/>
      <c r="GXD3" s="85"/>
      <c r="GXE3" s="86"/>
      <c r="GXF3" s="81"/>
      <c r="GXG3" s="81"/>
      <c r="GXH3" s="82"/>
      <c r="GXI3" s="83"/>
      <c r="GXJ3" s="84"/>
      <c r="GXK3" s="85"/>
      <c r="GXL3" s="86"/>
      <c r="GXM3" s="81"/>
      <c r="GXN3" s="81"/>
      <c r="GXO3" s="82"/>
      <c r="GXP3" s="83"/>
      <c r="GXQ3" s="84"/>
      <c r="GXR3" s="85"/>
      <c r="GXS3" s="86"/>
      <c r="GXT3" s="81"/>
      <c r="GXU3" s="81"/>
      <c r="GXV3" s="82"/>
      <c r="GXW3" s="83"/>
      <c r="GXX3" s="84"/>
      <c r="GXY3" s="85"/>
      <c r="GXZ3" s="86"/>
      <c r="GYA3" s="81"/>
      <c r="GYB3" s="81"/>
      <c r="GYC3" s="82"/>
      <c r="GYD3" s="83"/>
      <c r="GYE3" s="84"/>
      <c r="GYF3" s="85"/>
      <c r="GYG3" s="86"/>
      <c r="GYH3" s="81"/>
      <c r="GYI3" s="81"/>
      <c r="GYJ3" s="82"/>
      <c r="GYK3" s="83"/>
      <c r="GYL3" s="84"/>
      <c r="GYM3" s="85"/>
      <c r="GYN3" s="86"/>
      <c r="GYO3" s="81"/>
      <c r="GYP3" s="81"/>
      <c r="GYQ3" s="82"/>
      <c r="GYR3" s="83"/>
      <c r="GYS3" s="84"/>
      <c r="GYT3" s="85"/>
      <c r="GYU3" s="86"/>
      <c r="GYV3" s="81"/>
      <c r="GYW3" s="81"/>
      <c r="GYX3" s="82"/>
      <c r="GYY3" s="83"/>
      <c r="GYZ3" s="84"/>
      <c r="GZA3" s="85"/>
      <c r="GZB3" s="86"/>
      <c r="GZC3" s="81"/>
      <c r="GZD3" s="81"/>
      <c r="GZE3" s="82"/>
      <c r="GZF3" s="83"/>
      <c r="GZG3" s="84"/>
      <c r="GZH3" s="85"/>
      <c r="GZI3" s="86"/>
      <c r="GZJ3" s="81"/>
      <c r="GZK3" s="81"/>
      <c r="GZL3" s="82"/>
      <c r="GZM3" s="83"/>
      <c r="GZN3" s="84"/>
      <c r="GZO3" s="85"/>
      <c r="GZP3" s="86"/>
      <c r="GZQ3" s="81"/>
      <c r="GZR3" s="81"/>
      <c r="GZS3" s="82"/>
      <c r="GZT3" s="83"/>
      <c r="GZU3" s="84"/>
      <c r="GZV3" s="85"/>
      <c r="GZW3" s="86"/>
      <c r="GZX3" s="81"/>
      <c r="GZY3" s="81"/>
      <c r="GZZ3" s="82"/>
      <c r="HAA3" s="83"/>
      <c r="HAB3" s="84"/>
      <c r="HAC3" s="85"/>
      <c r="HAD3" s="86"/>
      <c r="HAE3" s="81"/>
      <c r="HAF3" s="81"/>
      <c r="HAG3" s="82"/>
      <c r="HAH3" s="83"/>
      <c r="HAI3" s="84"/>
      <c r="HAJ3" s="85"/>
      <c r="HAK3" s="86"/>
      <c r="HAL3" s="81"/>
      <c r="HAM3" s="81"/>
      <c r="HAN3" s="82"/>
      <c r="HAO3" s="83"/>
      <c r="HAP3" s="84"/>
      <c r="HAQ3" s="85"/>
      <c r="HAR3" s="86"/>
      <c r="HAS3" s="81"/>
      <c r="HAT3" s="81"/>
      <c r="HAU3" s="82"/>
      <c r="HAV3" s="83"/>
      <c r="HAW3" s="84"/>
      <c r="HAX3" s="85"/>
      <c r="HAY3" s="86"/>
      <c r="HAZ3" s="81"/>
      <c r="HBA3" s="81"/>
      <c r="HBB3" s="82"/>
      <c r="HBC3" s="83"/>
      <c r="HBD3" s="84"/>
      <c r="HBE3" s="85"/>
      <c r="HBF3" s="86"/>
      <c r="HBG3" s="81"/>
      <c r="HBH3" s="81"/>
      <c r="HBI3" s="82"/>
      <c r="HBJ3" s="83"/>
      <c r="HBK3" s="84"/>
      <c r="HBL3" s="85"/>
      <c r="HBM3" s="86"/>
      <c r="HBN3" s="81"/>
      <c r="HBO3" s="81"/>
      <c r="HBP3" s="82"/>
      <c r="HBQ3" s="83"/>
      <c r="HBR3" s="84"/>
      <c r="HBS3" s="85"/>
      <c r="HBT3" s="86"/>
      <c r="HBU3" s="81"/>
      <c r="HBV3" s="81"/>
      <c r="HBW3" s="82"/>
      <c r="HBX3" s="83"/>
      <c r="HBY3" s="84"/>
      <c r="HBZ3" s="85"/>
      <c r="HCA3" s="86"/>
      <c r="HCB3" s="81"/>
      <c r="HCC3" s="81"/>
      <c r="HCD3" s="82"/>
      <c r="HCE3" s="83"/>
      <c r="HCF3" s="84"/>
      <c r="HCG3" s="85"/>
      <c r="HCH3" s="86"/>
      <c r="HCI3" s="81"/>
      <c r="HCJ3" s="81"/>
      <c r="HCK3" s="82"/>
      <c r="HCL3" s="83"/>
      <c r="HCM3" s="84"/>
      <c r="HCN3" s="85"/>
      <c r="HCO3" s="86"/>
      <c r="HCP3" s="81"/>
      <c r="HCQ3" s="81"/>
      <c r="HCR3" s="82"/>
      <c r="HCS3" s="83"/>
      <c r="HCT3" s="84"/>
      <c r="HCU3" s="85"/>
      <c r="HCV3" s="86"/>
      <c r="HCW3" s="81"/>
      <c r="HCX3" s="81"/>
      <c r="HCY3" s="82"/>
      <c r="HCZ3" s="83"/>
      <c r="HDA3" s="84"/>
      <c r="HDB3" s="85"/>
      <c r="HDC3" s="86"/>
      <c r="HDD3" s="81"/>
      <c r="HDE3" s="81"/>
      <c r="HDF3" s="82"/>
      <c r="HDG3" s="83"/>
      <c r="HDH3" s="84"/>
      <c r="HDI3" s="85"/>
      <c r="HDJ3" s="86"/>
      <c r="HDK3" s="81"/>
      <c r="HDL3" s="81"/>
      <c r="HDM3" s="82"/>
      <c r="HDN3" s="83"/>
      <c r="HDO3" s="84"/>
      <c r="HDP3" s="85"/>
      <c r="HDQ3" s="86"/>
      <c r="HDR3" s="81"/>
      <c r="HDS3" s="81"/>
      <c r="HDT3" s="82"/>
      <c r="HDU3" s="83"/>
      <c r="HDV3" s="84"/>
      <c r="HDW3" s="85"/>
      <c r="HDX3" s="86"/>
      <c r="HDY3" s="81"/>
      <c r="HDZ3" s="81"/>
      <c r="HEA3" s="82"/>
      <c r="HEB3" s="83"/>
      <c r="HEC3" s="84"/>
      <c r="HED3" s="85"/>
      <c r="HEE3" s="86"/>
      <c r="HEF3" s="81"/>
      <c r="HEG3" s="81"/>
      <c r="HEH3" s="82"/>
      <c r="HEI3" s="83"/>
      <c r="HEJ3" s="84"/>
      <c r="HEK3" s="85"/>
      <c r="HEL3" s="86"/>
      <c r="HEM3" s="81"/>
      <c r="HEN3" s="81"/>
      <c r="HEO3" s="82"/>
      <c r="HEP3" s="83"/>
      <c r="HEQ3" s="84"/>
      <c r="HER3" s="85"/>
      <c r="HES3" s="86"/>
      <c r="HET3" s="81"/>
      <c r="HEU3" s="81"/>
      <c r="HEV3" s="82"/>
      <c r="HEW3" s="83"/>
      <c r="HEX3" s="84"/>
      <c r="HEY3" s="85"/>
      <c r="HEZ3" s="86"/>
      <c r="HFA3" s="81"/>
      <c r="HFB3" s="81"/>
      <c r="HFC3" s="82"/>
      <c r="HFD3" s="83"/>
      <c r="HFE3" s="84"/>
      <c r="HFF3" s="85"/>
      <c r="HFG3" s="86"/>
      <c r="HFH3" s="81"/>
      <c r="HFI3" s="81"/>
      <c r="HFJ3" s="82"/>
      <c r="HFK3" s="83"/>
      <c r="HFL3" s="84"/>
      <c r="HFM3" s="85"/>
      <c r="HFN3" s="86"/>
      <c r="HFO3" s="81"/>
      <c r="HFP3" s="81"/>
      <c r="HFQ3" s="82"/>
      <c r="HFR3" s="83"/>
      <c r="HFS3" s="84"/>
      <c r="HFT3" s="85"/>
      <c r="HFU3" s="86"/>
      <c r="HFV3" s="81"/>
      <c r="HFW3" s="81"/>
      <c r="HFX3" s="82"/>
      <c r="HFY3" s="83"/>
      <c r="HFZ3" s="84"/>
      <c r="HGA3" s="85"/>
      <c r="HGB3" s="86"/>
      <c r="HGC3" s="81"/>
      <c r="HGD3" s="81"/>
      <c r="HGE3" s="82"/>
      <c r="HGF3" s="83"/>
      <c r="HGG3" s="84"/>
      <c r="HGH3" s="85"/>
      <c r="HGI3" s="86"/>
      <c r="HGJ3" s="81"/>
      <c r="HGK3" s="81"/>
      <c r="HGL3" s="82"/>
      <c r="HGM3" s="83"/>
      <c r="HGN3" s="84"/>
      <c r="HGO3" s="85"/>
      <c r="HGP3" s="86"/>
      <c r="HGQ3" s="81"/>
      <c r="HGR3" s="81"/>
      <c r="HGS3" s="82"/>
      <c r="HGT3" s="83"/>
      <c r="HGU3" s="84"/>
      <c r="HGV3" s="85"/>
      <c r="HGW3" s="86"/>
      <c r="HGX3" s="81"/>
      <c r="HGY3" s="81"/>
      <c r="HGZ3" s="82"/>
      <c r="HHA3" s="83"/>
      <c r="HHB3" s="84"/>
      <c r="HHC3" s="85"/>
      <c r="HHD3" s="86"/>
      <c r="HHE3" s="81"/>
      <c r="HHF3" s="81"/>
      <c r="HHG3" s="82"/>
      <c r="HHH3" s="83"/>
      <c r="HHI3" s="84"/>
      <c r="HHJ3" s="85"/>
      <c r="HHK3" s="86"/>
      <c r="HHL3" s="81"/>
      <c r="HHM3" s="81"/>
      <c r="HHN3" s="82"/>
      <c r="HHO3" s="83"/>
      <c r="HHP3" s="84"/>
      <c r="HHQ3" s="85"/>
      <c r="HHR3" s="86"/>
      <c r="HHS3" s="81"/>
      <c r="HHT3" s="81"/>
      <c r="HHU3" s="82"/>
      <c r="HHV3" s="83"/>
      <c r="HHW3" s="84"/>
      <c r="HHX3" s="85"/>
      <c r="HHY3" s="86"/>
      <c r="HHZ3" s="81"/>
      <c r="HIA3" s="81"/>
      <c r="HIB3" s="82"/>
      <c r="HIC3" s="83"/>
      <c r="HID3" s="84"/>
      <c r="HIE3" s="85"/>
      <c r="HIF3" s="86"/>
      <c r="HIG3" s="81"/>
      <c r="HIH3" s="81"/>
      <c r="HII3" s="82"/>
      <c r="HIJ3" s="83"/>
      <c r="HIK3" s="84"/>
      <c r="HIL3" s="85"/>
      <c r="HIM3" s="86"/>
      <c r="HIN3" s="81"/>
      <c r="HIO3" s="81"/>
      <c r="HIP3" s="82"/>
      <c r="HIQ3" s="83"/>
      <c r="HIR3" s="84"/>
      <c r="HIS3" s="85"/>
      <c r="HIT3" s="86"/>
      <c r="HIU3" s="81"/>
      <c r="HIV3" s="81"/>
      <c r="HIW3" s="82"/>
      <c r="HIX3" s="83"/>
      <c r="HIY3" s="84"/>
      <c r="HIZ3" s="85"/>
      <c r="HJA3" s="86"/>
      <c r="HJB3" s="81"/>
      <c r="HJC3" s="81"/>
      <c r="HJD3" s="82"/>
      <c r="HJE3" s="83"/>
      <c r="HJF3" s="84"/>
      <c r="HJG3" s="85"/>
      <c r="HJH3" s="86"/>
      <c r="HJI3" s="81"/>
      <c r="HJJ3" s="81"/>
      <c r="HJK3" s="82"/>
      <c r="HJL3" s="83"/>
      <c r="HJM3" s="84"/>
      <c r="HJN3" s="85"/>
      <c r="HJO3" s="86"/>
      <c r="HJP3" s="81"/>
      <c r="HJQ3" s="81"/>
      <c r="HJR3" s="82"/>
      <c r="HJS3" s="83"/>
      <c r="HJT3" s="84"/>
      <c r="HJU3" s="85"/>
      <c r="HJV3" s="86"/>
      <c r="HJW3" s="81"/>
      <c r="HJX3" s="81"/>
      <c r="HJY3" s="82"/>
      <c r="HJZ3" s="83"/>
      <c r="HKA3" s="84"/>
      <c r="HKB3" s="85"/>
      <c r="HKC3" s="86"/>
      <c r="HKD3" s="81"/>
      <c r="HKE3" s="81"/>
      <c r="HKF3" s="82"/>
      <c r="HKG3" s="83"/>
      <c r="HKH3" s="84"/>
      <c r="HKI3" s="85"/>
      <c r="HKJ3" s="86"/>
      <c r="HKK3" s="81"/>
      <c r="HKL3" s="81"/>
      <c r="HKM3" s="82"/>
      <c r="HKN3" s="83"/>
      <c r="HKO3" s="84"/>
      <c r="HKP3" s="85"/>
      <c r="HKQ3" s="86"/>
      <c r="HKR3" s="81"/>
      <c r="HKS3" s="81"/>
      <c r="HKT3" s="82"/>
      <c r="HKU3" s="83"/>
      <c r="HKV3" s="84"/>
      <c r="HKW3" s="85"/>
      <c r="HKX3" s="86"/>
      <c r="HKY3" s="81"/>
      <c r="HKZ3" s="81"/>
      <c r="HLA3" s="82"/>
      <c r="HLB3" s="83"/>
      <c r="HLC3" s="84"/>
      <c r="HLD3" s="85"/>
      <c r="HLE3" s="86"/>
      <c r="HLF3" s="81"/>
      <c r="HLG3" s="81"/>
      <c r="HLH3" s="82"/>
      <c r="HLI3" s="83"/>
      <c r="HLJ3" s="84"/>
      <c r="HLK3" s="85"/>
      <c r="HLL3" s="86"/>
      <c r="HLM3" s="81"/>
      <c r="HLN3" s="81"/>
      <c r="HLO3" s="82"/>
      <c r="HLP3" s="83"/>
      <c r="HLQ3" s="84"/>
      <c r="HLR3" s="85"/>
      <c r="HLS3" s="86"/>
      <c r="HLT3" s="81"/>
      <c r="HLU3" s="81"/>
      <c r="HLV3" s="82"/>
      <c r="HLW3" s="83"/>
      <c r="HLX3" s="84"/>
      <c r="HLY3" s="85"/>
      <c r="HLZ3" s="86"/>
      <c r="HMA3" s="81"/>
      <c r="HMB3" s="81"/>
      <c r="HMC3" s="82"/>
      <c r="HMD3" s="83"/>
      <c r="HME3" s="84"/>
      <c r="HMF3" s="85"/>
      <c r="HMG3" s="86"/>
      <c r="HMH3" s="81"/>
      <c r="HMI3" s="81"/>
      <c r="HMJ3" s="82"/>
      <c r="HMK3" s="83"/>
      <c r="HML3" s="84"/>
      <c r="HMM3" s="85"/>
      <c r="HMN3" s="86"/>
      <c r="HMO3" s="81"/>
      <c r="HMP3" s="81"/>
      <c r="HMQ3" s="82"/>
      <c r="HMR3" s="83"/>
      <c r="HMS3" s="84"/>
      <c r="HMT3" s="85"/>
      <c r="HMU3" s="86"/>
      <c r="HMV3" s="81"/>
      <c r="HMW3" s="81"/>
      <c r="HMX3" s="82"/>
      <c r="HMY3" s="83"/>
      <c r="HMZ3" s="84"/>
      <c r="HNA3" s="85"/>
      <c r="HNB3" s="86"/>
      <c r="HNC3" s="81"/>
      <c r="HND3" s="81"/>
      <c r="HNE3" s="82"/>
      <c r="HNF3" s="83"/>
      <c r="HNG3" s="84"/>
      <c r="HNH3" s="85"/>
      <c r="HNI3" s="86"/>
      <c r="HNJ3" s="81"/>
      <c r="HNK3" s="81"/>
      <c r="HNL3" s="82"/>
      <c r="HNM3" s="83"/>
      <c r="HNN3" s="84"/>
      <c r="HNO3" s="85"/>
      <c r="HNP3" s="86"/>
      <c r="HNQ3" s="81"/>
      <c r="HNR3" s="81"/>
      <c r="HNS3" s="82"/>
      <c r="HNT3" s="83"/>
      <c r="HNU3" s="84"/>
      <c r="HNV3" s="85"/>
      <c r="HNW3" s="86"/>
      <c r="HNX3" s="81"/>
      <c r="HNY3" s="81"/>
      <c r="HNZ3" s="82"/>
      <c r="HOA3" s="83"/>
      <c r="HOB3" s="84"/>
      <c r="HOC3" s="85"/>
      <c r="HOD3" s="86"/>
      <c r="HOE3" s="81"/>
      <c r="HOF3" s="81"/>
      <c r="HOG3" s="82"/>
      <c r="HOH3" s="83"/>
      <c r="HOI3" s="84"/>
      <c r="HOJ3" s="85"/>
      <c r="HOK3" s="86"/>
      <c r="HOL3" s="81"/>
      <c r="HOM3" s="81"/>
      <c r="HON3" s="82"/>
      <c r="HOO3" s="83"/>
      <c r="HOP3" s="84"/>
      <c r="HOQ3" s="85"/>
      <c r="HOR3" s="86"/>
      <c r="HOS3" s="81"/>
      <c r="HOT3" s="81"/>
      <c r="HOU3" s="82"/>
      <c r="HOV3" s="83"/>
      <c r="HOW3" s="84"/>
      <c r="HOX3" s="85"/>
      <c r="HOY3" s="86"/>
      <c r="HOZ3" s="81"/>
      <c r="HPA3" s="81"/>
      <c r="HPB3" s="82"/>
      <c r="HPC3" s="83"/>
      <c r="HPD3" s="84"/>
      <c r="HPE3" s="85"/>
      <c r="HPF3" s="86"/>
      <c r="HPG3" s="81"/>
      <c r="HPH3" s="81"/>
      <c r="HPI3" s="82"/>
      <c r="HPJ3" s="83"/>
      <c r="HPK3" s="84"/>
      <c r="HPL3" s="85"/>
      <c r="HPM3" s="86"/>
      <c r="HPN3" s="81"/>
      <c r="HPO3" s="81"/>
      <c r="HPP3" s="82"/>
      <c r="HPQ3" s="83"/>
      <c r="HPR3" s="84"/>
      <c r="HPS3" s="85"/>
      <c r="HPT3" s="86"/>
      <c r="HPU3" s="81"/>
      <c r="HPV3" s="81"/>
      <c r="HPW3" s="82"/>
      <c r="HPX3" s="83"/>
      <c r="HPY3" s="84"/>
      <c r="HPZ3" s="85"/>
      <c r="HQA3" s="86"/>
      <c r="HQB3" s="81"/>
      <c r="HQC3" s="81"/>
      <c r="HQD3" s="82"/>
      <c r="HQE3" s="83"/>
      <c r="HQF3" s="84"/>
      <c r="HQG3" s="85"/>
      <c r="HQH3" s="86"/>
      <c r="HQI3" s="81"/>
      <c r="HQJ3" s="81"/>
      <c r="HQK3" s="82"/>
      <c r="HQL3" s="83"/>
      <c r="HQM3" s="84"/>
      <c r="HQN3" s="85"/>
      <c r="HQO3" s="86"/>
      <c r="HQP3" s="81"/>
      <c r="HQQ3" s="81"/>
      <c r="HQR3" s="82"/>
      <c r="HQS3" s="83"/>
      <c r="HQT3" s="84"/>
      <c r="HQU3" s="85"/>
      <c r="HQV3" s="86"/>
      <c r="HQW3" s="81"/>
      <c r="HQX3" s="81"/>
      <c r="HQY3" s="82"/>
      <c r="HQZ3" s="83"/>
      <c r="HRA3" s="84"/>
      <c r="HRB3" s="85"/>
      <c r="HRC3" s="86"/>
      <c r="HRD3" s="81"/>
      <c r="HRE3" s="81"/>
      <c r="HRF3" s="82"/>
      <c r="HRG3" s="83"/>
      <c r="HRH3" s="84"/>
      <c r="HRI3" s="85"/>
      <c r="HRJ3" s="86"/>
      <c r="HRK3" s="81"/>
      <c r="HRL3" s="81"/>
      <c r="HRM3" s="82"/>
      <c r="HRN3" s="83"/>
      <c r="HRO3" s="84"/>
      <c r="HRP3" s="85"/>
      <c r="HRQ3" s="86"/>
      <c r="HRR3" s="81"/>
      <c r="HRS3" s="81"/>
      <c r="HRT3" s="82"/>
      <c r="HRU3" s="83"/>
      <c r="HRV3" s="84"/>
      <c r="HRW3" s="85"/>
      <c r="HRX3" s="86"/>
      <c r="HRY3" s="81"/>
      <c r="HRZ3" s="81"/>
      <c r="HSA3" s="82"/>
      <c r="HSB3" s="83"/>
      <c r="HSC3" s="84"/>
      <c r="HSD3" s="85"/>
      <c r="HSE3" s="86"/>
      <c r="HSF3" s="81"/>
      <c r="HSG3" s="81"/>
      <c r="HSH3" s="82"/>
      <c r="HSI3" s="83"/>
      <c r="HSJ3" s="84"/>
      <c r="HSK3" s="85"/>
      <c r="HSL3" s="86"/>
      <c r="HSM3" s="81"/>
      <c r="HSN3" s="81"/>
      <c r="HSO3" s="82"/>
      <c r="HSP3" s="83"/>
      <c r="HSQ3" s="84"/>
      <c r="HSR3" s="85"/>
      <c r="HSS3" s="86"/>
      <c r="HST3" s="81"/>
      <c r="HSU3" s="81"/>
      <c r="HSV3" s="82"/>
      <c r="HSW3" s="83"/>
      <c r="HSX3" s="84"/>
      <c r="HSY3" s="85"/>
      <c r="HSZ3" s="86"/>
      <c r="HTA3" s="81"/>
      <c r="HTB3" s="81"/>
      <c r="HTC3" s="82"/>
      <c r="HTD3" s="83"/>
      <c r="HTE3" s="84"/>
      <c r="HTF3" s="85"/>
      <c r="HTG3" s="86"/>
      <c r="HTH3" s="81"/>
      <c r="HTI3" s="81"/>
      <c r="HTJ3" s="82"/>
      <c r="HTK3" s="83"/>
      <c r="HTL3" s="84"/>
      <c r="HTM3" s="85"/>
      <c r="HTN3" s="86"/>
      <c r="HTO3" s="81"/>
      <c r="HTP3" s="81"/>
      <c r="HTQ3" s="82"/>
      <c r="HTR3" s="83"/>
      <c r="HTS3" s="84"/>
      <c r="HTT3" s="85"/>
      <c r="HTU3" s="86"/>
      <c r="HTV3" s="81"/>
      <c r="HTW3" s="81"/>
      <c r="HTX3" s="82"/>
      <c r="HTY3" s="83"/>
      <c r="HTZ3" s="84"/>
      <c r="HUA3" s="85"/>
      <c r="HUB3" s="86"/>
      <c r="HUC3" s="81"/>
      <c r="HUD3" s="81"/>
      <c r="HUE3" s="82"/>
      <c r="HUF3" s="83"/>
      <c r="HUG3" s="84"/>
      <c r="HUH3" s="85"/>
      <c r="HUI3" s="86"/>
      <c r="HUJ3" s="81"/>
      <c r="HUK3" s="81"/>
      <c r="HUL3" s="82"/>
      <c r="HUM3" s="83"/>
      <c r="HUN3" s="84"/>
      <c r="HUO3" s="85"/>
      <c r="HUP3" s="86"/>
      <c r="HUQ3" s="81"/>
      <c r="HUR3" s="81"/>
      <c r="HUS3" s="82"/>
      <c r="HUT3" s="83"/>
      <c r="HUU3" s="84"/>
      <c r="HUV3" s="85"/>
      <c r="HUW3" s="86"/>
      <c r="HUX3" s="81"/>
      <c r="HUY3" s="81"/>
      <c r="HUZ3" s="82"/>
      <c r="HVA3" s="83"/>
      <c r="HVB3" s="84"/>
      <c r="HVC3" s="85"/>
      <c r="HVD3" s="86"/>
      <c r="HVE3" s="81"/>
      <c r="HVF3" s="81"/>
      <c r="HVG3" s="82"/>
      <c r="HVH3" s="83"/>
      <c r="HVI3" s="84"/>
      <c r="HVJ3" s="85"/>
      <c r="HVK3" s="86"/>
      <c r="HVL3" s="81"/>
      <c r="HVM3" s="81"/>
      <c r="HVN3" s="82"/>
      <c r="HVO3" s="83"/>
      <c r="HVP3" s="84"/>
      <c r="HVQ3" s="85"/>
      <c r="HVR3" s="86"/>
      <c r="HVS3" s="81"/>
      <c r="HVT3" s="81"/>
      <c r="HVU3" s="82"/>
      <c r="HVV3" s="83"/>
      <c r="HVW3" s="84"/>
      <c r="HVX3" s="85"/>
      <c r="HVY3" s="86"/>
      <c r="HVZ3" s="81"/>
      <c r="HWA3" s="81"/>
      <c r="HWB3" s="82"/>
      <c r="HWC3" s="83"/>
      <c r="HWD3" s="84"/>
      <c r="HWE3" s="85"/>
      <c r="HWF3" s="86"/>
      <c r="HWG3" s="81"/>
      <c r="HWH3" s="81"/>
      <c r="HWI3" s="82"/>
      <c r="HWJ3" s="83"/>
      <c r="HWK3" s="84"/>
      <c r="HWL3" s="85"/>
      <c r="HWM3" s="86"/>
      <c r="HWN3" s="81"/>
      <c r="HWO3" s="81"/>
      <c r="HWP3" s="82"/>
      <c r="HWQ3" s="83"/>
      <c r="HWR3" s="84"/>
      <c r="HWS3" s="85"/>
      <c r="HWT3" s="86"/>
      <c r="HWU3" s="81"/>
      <c r="HWV3" s="81"/>
      <c r="HWW3" s="82"/>
      <c r="HWX3" s="83"/>
      <c r="HWY3" s="84"/>
      <c r="HWZ3" s="85"/>
      <c r="HXA3" s="86"/>
      <c r="HXB3" s="81"/>
      <c r="HXC3" s="81"/>
      <c r="HXD3" s="82"/>
      <c r="HXE3" s="83"/>
      <c r="HXF3" s="84"/>
      <c r="HXG3" s="85"/>
      <c r="HXH3" s="86"/>
      <c r="HXI3" s="81"/>
      <c r="HXJ3" s="81"/>
      <c r="HXK3" s="82"/>
      <c r="HXL3" s="83"/>
      <c r="HXM3" s="84"/>
      <c r="HXN3" s="85"/>
      <c r="HXO3" s="86"/>
      <c r="HXP3" s="81"/>
      <c r="HXQ3" s="81"/>
      <c r="HXR3" s="82"/>
      <c r="HXS3" s="83"/>
      <c r="HXT3" s="84"/>
      <c r="HXU3" s="85"/>
      <c r="HXV3" s="86"/>
      <c r="HXW3" s="81"/>
      <c r="HXX3" s="81"/>
      <c r="HXY3" s="82"/>
      <c r="HXZ3" s="83"/>
      <c r="HYA3" s="84"/>
      <c r="HYB3" s="85"/>
      <c r="HYC3" s="86"/>
      <c r="HYD3" s="81"/>
      <c r="HYE3" s="81"/>
      <c r="HYF3" s="82"/>
      <c r="HYG3" s="83"/>
      <c r="HYH3" s="84"/>
      <c r="HYI3" s="85"/>
      <c r="HYJ3" s="86"/>
      <c r="HYK3" s="81"/>
      <c r="HYL3" s="81"/>
      <c r="HYM3" s="82"/>
      <c r="HYN3" s="83"/>
      <c r="HYO3" s="84"/>
      <c r="HYP3" s="85"/>
      <c r="HYQ3" s="86"/>
      <c r="HYR3" s="81"/>
      <c r="HYS3" s="81"/>
      <c r="HYT3" s="82"/>
      <c r="HYU3" s="83"/>
      <c r="HYV3" s="84"/>
      <c r="HYW3" s="85"/>
      <c r="HYX3" s="86"/>
      <c r="HYY3" s="81"/>
      <c r="HYZ3" s="81"/>
      <c r="HZA3" s="82"/>
      <c r="HZB3" s="83"/>
      <c r="HZC3" s="84"/>
      <c r="HZD3" s="85"/>
      <c r="HZE3" s="86"/>
      <c r="HZF3" s="81"/>
      <c r="HZG3" s="81"/>
      <c r="HZH3" s="82"/>
      <c r="HZI3" s="83"/>
      <c r="HZJ3" s="84"/>
      <c r="HZK3" s="85"/>
      <c r="HZL3" s="86"/>
      <c r="HZM3" s="81"/>
      <c r="HZN3" s="81"/>
      <c r="HZO3" s="82"/>
      <c r="HZP3" s="83"/>
      <c r="HZQ3" s="84"/>
      <c r="HZR3" s="85"/>
      <c r="HZS3" s="86"/>
      <c r="HZT3" s="81"/>
      <c r="HZU3" s="81"/>
      <c r="HZV3" s="82"/>
      <c r="HZW3" s="83"/>
      <c r="HZX3" s="84"/>
      <c r="HZY3" s="85"/>
      <c r="HZZ3" s="86"/>
      <c r="IAA3" s="81"/>
      <c r="IAB3" s="81"/>
      <c r="IAC3" s="82"/>
      <c r="IAD3" s="83"/>
      <c r="IAE3" s="84"/>
      <c r="IAF3" s="85"/>
      <c r="IAG3" s="86"/>
      <c r="IAH3" s="81"/>
      <c r="IAI3" s="81"/>
      <c r="IAJ3" s="82"/>
      <c r="IAK3" s="83"/>
      <c r="IAL3" s="84"/>
      <c r="IAM3" s="85"/>
      <c r="IAN3" s="86"/>
      <c r="IAO3" s="81"/>
      <c r="IAP3" s="81"/>
      <c r="IAQ3" s="82"/>
      <c r="IAR3" s="83"/>
      <c r="IAS3" s="84"/>
      <c r="IAT3" s="85"/>
      <c r="IAU3" s="86"/>
      <c r="IAV3" s="81"/>
      <c r="IAW3" s="81"/>
      <c r="IAX3" s="82"/>
      <c r="IAY3" s="83"/>
      <c r="IAZ3" s="84"/>
      <c r="IBA3" s="85"/>
      <c r="IBB3" s="86"/>
      <c r="IBC3" s="81"/>
      <c r="IBD3" s="81"/>
      <c r="IBE3" s="82"/>
      <c r="IBF3" s="83"/>
      <c r="IBG3" s="84"/>
      <c r="IBH3" s="85"/>
      <c r="IBI3" s="86"/>
      <c r="IBJ3" s="81"/>
      <c r="IBK3" s="81"/>
      <c r="IBL3" s="82"/>
      <c r="IBM3" s="83"/>
      <c r="IBN3" s="84"/>
      <c r="IBO3" s="85"/>
      <c r="IBP3" s="86"/>
      <c r="IBQ3" s="81"/>
      <c r="IBR3" s="81"/>
      <c r="IBS3" s="82"/>
      <c r="IBT3" s="83"/>
      <c r="IBU3" s="84"/>
      <c r="IBV3" s="85"/>
      <c r="IBW3" s="86"/>
      <c r="IBX3" s="81"/>
      <c r="IBY3" s="81"/>
      <c r="IBZ3" s="82"/>
      <c r="ICA3" s="83"/>
      <c r="ICB3" s="84"/>
      <c r="ICC3" s="85"/>
      <c r="ICD3" s="86"/>
      <c r="ICE3" s="81"/>
      <c r="ICF3" s="81"/>
      <c r="ICG3" s="82"/>
      <c r="ICH3" s="83"/>
      <c r="ICI3" s="84"/>
      <c r="ICJ3" s="85"/>
      <c r="ICK3" s="86"/>
      <c r="ICL3" s="81"/>
      <c r="ICM3" s="81"/>
      <c r="ICN3" s="82"/>
      <c r="ICO3" s="83"/>
      <c r="ICP3" s="84"/>
      <c r="ICQ3" s="85"/>
      <c r="ICR3" s="86"/>
      <c r="ICS3" s="81"/>
      <c r="ICT3" s="81"/>
      <c r="ICU3" s="82"/>
      <c r="ICV3" s="83"/>
      <c r="ICW3" s="84"/>
      <c r="ICX3" s="85"/>
      <c r="ICY3" s="86"/>
      <c r="ICZ3" s="81"/>
      <c r="IDA3" s="81"/>
      <c r="IDB3" s="82"/>
      <c r="IDC3" s="83"/>
      <c r="IDD3" s="84"/>
      <c r="IDE3" s="85"/>
      <c r="IDF3" s="86"/>
      <c r="IDG3" s="81"/>
      <c r="IDH3" s="81"/>
      <c r="IDI3" s="82"/>
      <c r="IDJ3" s="83"/>
      <c r="IDK3" s="84"/>
      <c r="IDL3" s="85"/>
      <c r="IDM3" s="86"/>
      <c r="IDN3" s="81"/>
      <c r="IDO3" s="81"/>
      <c r="IDP3" s="82"/>
      <c r="IDQ3" s="83"/>
      <c r="IDR3" s="84"/>
      <c r="IDS3" s="85"/>
      <c r="IDT3" s="86"/>
      <c r="IDU3" s="81"/>
      <c r="IDV3" s="81"/>
      <c r="IDW3" s="82"/>
      <c r="IDX3" s="83"/>
      <c r="IDY3" s="84"/>
      <c r="IDZ3" s="85"/>
      <c r="IEA3" s="86"/>
      <c r="IEB3" s="81"/>
      <c r="IEC3" s="81"/>
      <c r="IED3" s="82"/>
      <c r="IEE3" s="83"/>
      <c r="IEF3" s="84"/>
      <c r="IEG3" s="85"/>
      <c r="IEH3" s="86"/>
      <c r="IEI3" s="81"/>
      <c r="IEJ3" s="81"/>
      <c r="IEK3" s="82"/>
      <c r="IEL3" s="83"/>
      <c r="IEM3" s="84"/>
      <c r="IEN3" s="85"/>
      <c r="IEO3" s="86"/>
      <c r="IEP3" s="81"/>
      <c r="IEQ3" s="81"/>
      <c r="IER3" s="82"/>
      <c r="IES3" s="83"/>
      <c r="IET3" s="84"/>
      <c r="IEU3" s="85"/>
      <c r="IEV3" s="86"/>
      <c r="IEW3" s="81"/>
      <c r="IEX3" s="81"/>
      <c r="IEY3" s="82"/>
      <c r="IEZ3" s="83"/>
      <c r="IFA3" s="84"/>
      <c r="IFB3" s="85"/>
      <c r="IFC3" s="86"/>
      <c r="IFD3" s="81"/>
      <c r="IFE3" s="81"/>
      <c r="IFF3" s="82"/>
      <c r="IFG3" s="83"/>
      <c r="IFH3" s="84"/>
      <c r="IFI3" s="85"/>
      <c r="IFJ3" s="86"/>
      <c r="IFK3" s="81"/>
      <c r="IFL3" s="81"/>
      <c r="IFM3" s="82"/>
      <c r="IFN3" s="83"/>
      <c r="IFO3" s="84"/>
      <c r="IFP3" s="85"/>
      <c r="IFQ3" s="86"/>
      <c r="IFR3" s="81"/>
      <c r="IFS3" s="81"/>
      <c r="IFT3" s="82"/>
      <c r="IFU3" s="83"/>
      <c r="IFV3" s="84"/>
      <c r="IFW3" s="85"/>
      <c r="IFX3" s="86"/>
      <c r="IFY3" s="81"/>
      <c r="IFZ3" s="81"/>
      <c r="IGA3" s="82"/>
      <c r="IGB3" s="83"/>
      <c r="IGC3" s="84"/>
      <c r="IGD3" s="85"/>
      <c r="IGE3" s="86"/>
      <c r="IGF3" s="81"/>
      <c r="IGG3" s="81"/>
      <c r="IGH3" s="82"/>
      <c r="IGI3" s="83"/>
      <c r="IGJ3" s="84"/>
      <c r="IGK3" s="85"/>
      <c r="IGL3" s="86"/>
      <c r="IGM3" s="81"/>
      <c r="IGN3" s="81"/>
      <c r="IGO3" s="82"/>
      <c r="IGP3" s="83"/>
      <c r="IGQ3" s="84"/>
      <c r="IGR3" s="85"/>
      <c r="IGS3" s="86"/>
      <c r="IGT3" s="81"/>
      <c r="IGU3" s="81"/>
      <c r="IGV3" s="82"/>
      <c r="IGW3" s="83"/>
      <c r="IGX3" s="84"/>
      <c r="IGY3" s="85"/>
      <c r="IGZ3" s="86"/>
      <c r="IHA3" s="81"/>
      <c r="IHB3" s="81"/>
      <c r="IHC3" s="82"/>
      <c r="IHD3" s="83"/>
      <c r="IHE3" s="84"/>
      <c r="IHF3" s="85"/>
      <c r="IHG3" s="86"/>
      <c r="IHH3" s="81"/>
      <c r="IHI3" s="81"/>
      <c r="IHJ3" s="82"/>
      <c r="IHK3" s="83"/>
      <c r="IHL3" s="84"/>
      <c r="IHM3" s="85"/>
      <c r="IHN3" s="86"/>
      <c r="IHO3" s="81"/>
      <c r="IHP3" s="81"/>
      <c r="IHQ3" s="82"/>
      <c r="IHR3" s="83"/>
      <c r="IHS3" s="84"/>
      <c r="IHT3" s="85"/>
      <c r="IHU3" s="86"/>
      <c r="IHV3" s="81"/>
      <c r="IHW3" s="81"/>
      <c r="IHX3" s="82"/>
      <c r="IHY3" s="83"/>
      <c r="IHZ3" s="84"/>
      <c r="IIA3" s="85"/>
      <c r="IIB3" s="86"/>
      <c r="IIC3" s="81"/>
      <c r="IID3" s="81"/>
      <c r="IIE3" s="82"/>
      <c r="IIF3" s="83"/>
      <c r="IIG3" s="84"/>
      <c r="IIH3" s="85"/>
      <c r="III3" s="86"/>
      <c r="IIJ3" s="81"/>
      <c r="IIK3" s="81"/>
      <c r="IIL3" s="82"/>
      <c r="IIM3" s="83"/>
      <c r="IIN3" s="84"/>
      <c r="IIO3" s="85"/>
      <c r="IIP3" s="86"/>
      <c r="IIQ3" s="81"/>
      <c r="IIR3" s="81"/>
      <c r="IIS3" s="82"/>
      <c r="IIT3" s="83"/>
      <c r="IIU3" s="84"/>
      <c r="IIV3" s="85"/>
      <c r="IIW3" s="86"/>
      <c r="IIX3" s="81"/>
      <c r="IIY3" s="81"/>
      <c r="IIZ3" s="82"/>
      <c r="IJA3" s="83"/>
      <c r="IJB3" s="84"/>
      <c r="IJC3" s="85"/>
      <c r="IJD3" s="86"/>
      <c r="IJE3" s="81"/>
      <c r="IJF3" s="81"/>
      <c r="IJG3" s="82"/>
      <c r="IJH3" s="83"/>
      <c r="IJI3" s="84"/>
      <c r="IJJ3" s="85"/>
      <c r="IJK3" s="86"/>
      <c r="IJL3" s="81"/>
      <c r="IJM3" s="81"/>
      <c r="IJN3" s="82"/>
      <c r="IJO3" s="83"/>
      <c r="IJP3" s="84"/>
      <c r="IJQ3" s="85"/>
      <c r="IJR3" s="86"/>
      <c r="IJS3" s="81"/>
      <c r="IJT3" s="81"/>
      <c r="IJU3" s="82"/>
      <c r="IJV3" s="83"/>
      <c r="IJW3" s="84"/>
      <c r="IJX3" s="85"/>
      <c r="IJY3" s="86"/>
      <c r="IJZ3" s="81"/>
      <c r="IKA3" s="81"/>
      <c r="IKB3" s="82"/>
      <c r="IKC3" s="83"/>
      <c r="IKD3" s="84"/>
      <c r="IKE3" s="85"/>
      <c r="IKF3" s="86"/>
      <c r="IKG3" s="81"/>
      <c r="IKH3" s="81"/>
      <c r="IKI3" s="82"/>
      <c r="IKJ3" s="83"/>
      <c r="IKK3" s="84"/>
      <c r="IKL3" s="85"/>
      <c r="IKM3" s="86"/>
      <c r="IKN3" s="81"/>
      <c r="IKO3" s="81"/>
      <c r="IKP3" s="82"/>
      <c r="IKQ3" s="83"/>
      <c r="IKR3" s="84"/>
      <c r="IKS3" s="85"/>
      <c r="IKT3" s="86"/>
      <c r="IKU3" s="81"/>
      <c r="IKV3" s="81"/>
      <c r="IKW3" s="82"/>
      <c r="IKX3" s="83"/>
      <c r="IKY3" s="84"/>
      <c r="IKZ3" s="85"/>
      <c r="ILA3" s="86"/>
      <c r="ILB3" s="81"/>
      <c r="ILC3" s="81"/>
      <c r="ILD3" s="82"/>
      <c r="ILE3" s="83"/>
      <c r="ILF3" s="84"/>
      <c r="ILG3" s="85"/>
      <c r="ILH3" s="86"/>
      <c r="ILI3" s="81"/>
      <c r="ILJ3" s="81"/>
      <c r="ILK3" s="82"/>
      <c r="ILL3" s="83"/>
      <c r="ILM3" s="84"/>
      <c r="ILN3" s="85"/>
      <c r="ILO3" s="86"/>
      <c r="ILP3" s="81"/>
      <c r="ILQ3" s="81"/>
      <c r="ILR3" s="82"/>
      <c r="ILS3" s="83"/>
      <c r="ILT3" s="84"/>
      <c r="ILU3" s="85"/>
      <c r="ILV3" s="86"/>
      <c r="ILW3" s="81"/>
      <c r="ILX3" s="81"/>
      <c r="ILY3" s="82"/>
      <c r="ILZ3" s="83"/>
      <c r="IMA3" s="84"/>
      <c r="IMB3" s="85"/>
      <c r="IMC3" s="86"/>
      <c r="IMD3" s="81"/>
      <c r="IME3" s="81"/>
      <c r="IMF3" s="82"/>
      <c r="IMG3" s="83"/>
      <c r="IMH3" s="84"/>
      <c r="IMI3" s="85"/>
      <c r="IMJ3" s="86"/>
      <c r="IMK3" s="81"/>
      <c r="IML3" s="81"/>
      <c r="IMM3" s="82"/>
      <c r="IMN3" s="83"/>
      <c r="IMO3" s="84"/>
      <c r="IMP3" s="85"/>
      <c r="IMQ3" s="86"/>
      <c r="IMR3" s="81"/>
      <c r="IMS3" s="81"/>
      <c r="IMT3" s="82"/>
      <c r="IMU3" s="83"/>
      <c r="IMV3" s="84"/>
      <c r="IMW3" s="85"/>
      <c r="IMX3" s="86"/>
      <c r="IMY3" s="81"/>
      <c r="IMZ3" s="81"/>
      <c r="INA3" s="82"/>
      <c r="INB3" s="83"/>
      <c r="INC3" s="84"/>
      <c r="IND3" s="85"/>
      <c r="INE3" s="86"/>
      <c r="INF3" s="81"/>
      <c r="ING3" s="81"/>
      <c r="INH3" s="82"/>
      <c r="INI3" s="83"/>
      <c r="INJ3" s="84"/>
      <c r="INK3" s="85"/>
      <c r="INL3" s="86"/>
      <c r="INM3" s="81"/>
      <c r="INN3" s="81"/>
      <c r="INO3" s="82"/>
      <c r="INP3" s="83"/>
      <c r="INQ3" s="84"/>
      <c r="INR3" s="85"/>
      <c r="INS3" s="86"/>
      <c r="INT3" s="81"/>
      <c r="INU3" s="81"/>
      <c r="INV3" s="82"/>
      <c r="INW3" s="83"/>
      <c r="INX3" s="84"/>
      <c r="INY3" s="85"/>
      <c r="INZ3" s="86"/>
      <c r="IOA3" s="81"/>
      <c r="IOB3" s="81"/>
      <c r="IOC3" s="82"/>
      <c r="IOD3" s="83"/>
      <c r="IOE3" s="84"/>
      <c r="IOF3" s="85"/>
      <c r="IOG3" s="86"/>
      <c r="IOH3" s="81"/>
      <c r="IOI3" s="81"/>
      <c r="IOJ3" s="82"/>
      <c r="IOK3" s="83"/>
      <c r="IOL3" s="84"/>
      <c r="IOM3" s="85"/>
      <c r="ION3" s="86"/>
      <c r="IOO3" s="81"/>
      <c r="IOP3" s="81"/>
      <c r="IOQ3" s="82"/>
      <c r="IOR3" s="83"/>
      <c r="IOS3" s="84"/>
      <c r="IOT3" s="85"/>
      <c r="IOU3" s="86"/>
      <c r="IOV3" s="81"/>
      <c r="IOW3" s="81"/>
      <c r="IOX3" s="82"/>
      <c r="IOY3" s="83"/>
      <c r="IOZ3" s="84"/>
      <c r="IPA3" s="85"/>
      <c r="IPB3" s="86"/>
      <c r="IPC3" s="81"/>
      <c r="IPD3" s="81"/>
      <c r="IPE3" s="82"/>
      <c r="IPF3" s="83"/>
      <c r="IPG3" s="84"/>
      <c r="IPH3" s="85"/>
      <c r="IPI3" s="86"/>
      <c r="IPJ3" s="81"/>
      <c r="IPK3" s="81"/>
      <c r="IPL3" s="82"/>
      <c r="IPM3" s="83"/>
      <c r="IPN3" s="84"/>
      <c r="IPO3" s="85"/>
      <c r="IPP3" s="86"/>
      <c r="IPQ3" s="81"/>
      <c r="IPR3" s="81"/>
      <c r="IPS3" s="82"/>
      <c r="IPT3" s="83"/>
      <c r="IPU3" s="84"/>
      <c r="IPV3" s="85"/>
      <c r="IPW3" s="86"/>
      <c r="IPX3" s="81"/>
      <c r="IPY3" s="81"/>
      <c r="IPZ3" s="82"/>
      <c r="IQA3" s="83"/>
      <c r="IQB3" s="84"/>
      <c r="IQC3" s="85"/>
      <c r="IQD3" s="86"/>
      <c r="IQE3" s="81"/>
      <c r="IQF3" s="81"/>
      <c r="IQG3" s="82"/>
      <c r="IQH3" s="83"/>
      <c r="IQI3" s="84"/>
      <c r="IQJ3" s="85"/>
      <c r="IQK3" s="86"/>
      <c r="IQL3" s="81"/>
      <c r="IQM3" s="81"/>
      <c r="IQN3" s="82"/>
      <c r="IQO3" s="83"/>
      <c r="IQP3" s="84"/>
      <c r="IQQ3" s="85"/>
      <c r="IQR3" s="86"/>
      <c r="IQS3" s="81"/>
      <c r="IQT3" s="81"/>
      <c r="IQU3" s="82"/>
      <c r="IQV3" s="83"/>
      <c r="IQW3" s="84"/>
      <c r="IQX3" s="85"/>
      <c r="IQY3" s="86"/>
      <c r="IQZ3" s="81"/>
      <c r="IRA3" s="81"/>
      <c r="IRB3" s="82"/>
      <c r="IRC3" s="83"/>
      <c r="IRD3" s="84"/>
      <c r="IRE3" s="85"/>
      <c r="IRF3" s="86"/>
      <c r="IRG3" s="81"/>
      <c r="IRH3" s="81"/>
      <c r="IRI3" s="82"/>
      <c r="IRJ3" s="83"/>
      <c r="IRK3" s="84"/>
      <c r="IRL3" s="85"/>
      <c r="IRM3" s="86"/>
      <c r="IRN3" s="81"/>
      <c r="IRO3" s="81"/>
      <c r="IRP3" s="82"/>
      <c r="IRQ3" s="83"/>
      <c r="IRR3" s="84"/>
      <c r="IRS3" s="85"/>
      <c r="IRT3" s="86"/>
      <c r="IRU3" s="81"/>
      <c r="IRV3" s="81"/>
      <c r="IRW3" s="82"/>
      <c r="IRX3" s="83"/>
      <c r="IRY3" s="84"/>
      <c r="IRZ3" s="85"/>
      <c r="ISA3" s="86"/>
      <c r="ISB3" s="81"/>
      <c r="ISC3" s="81"/>
      <c r="ISD3" s="82"/>
      <c r="ISE3" s="83"/>
      <c r="ISF3" s="84"/>
      <c r="ISG3" s="85"/>
      <c r="ISH3" s="86"/>
      <c r="ISI3" s="81"/>
      <c r="ISJ3" s="81"/>
      <c r="ISK3" s="82"/>
      <c r="ISL3" s="83"/>
      <c r="ISM3" s="84"/>
      <c r="ISN3" s="85"/>
      <c r="ISO3" s="86"/>
      <c r="ISP3" s="81"/>
      <c r="ISQ3" s="81"/>
      <c r="ISR3" s="82"/>
      <c r="ISS3" s="83"/>
      <c r="IST3" s="84"/>
      <c r="ISU3" s="85"/>
      <c r="ISV3" s="86"/>
      <c r="ISW3" s="81"/>
      <c r="ISX3" s="81"/>
      <c r="ISY3" s="82"/>
      <c r="ISZ3" s="83"/>
      <c r="ITA3" s="84"/>
      <c r="ITB3" s="85"/>
      <c r="ITC3" s="86"/>
      <c r="ITD3" s="81"/>
      <c r="ITE3" s="81"/>
      <c r="ITF3" s="82"/>
      <c r="ITG3" s="83"/>
      <c r="ITH3" s="84"/>
      <c r="ITI3" s="85"/>
      <c r="ITJ3" s="86"/>
      <c r="ITK3" s="81"/>
      <c r="ITL3" s="81"/>
      <c r="ITM3" s="82"/>
      <c r="ITN3" s="83"/>
      <c r="ITO3" s="84"/>
      <c r="ITP3" s="85"/>
      <c r="ITQ3" s="86"/>
      <c r="ITR3" s="81"/>
      <c r="ITS3" s="81"/>
      <c r="ITT3" s="82"/>
      <c r="ITU3" s="83"/>
      <c r="ITV3" s="84"/>
      <c r="ITW3" s="85"/>
      <c r="ITX3" s="86"/>
      <c r="ITY3" s="81"/>
      <c r="ITZ3" s="81"/>
      <c r="IUA3" s="82"/>
      <c r="IUB3" s="83"/>
      <c r="IUC3" s="84"/>
      <c r="IUD3" s="85"/>
      <c r="IUE3" s="86"/>
      <c r="IUF3" s="81"/>
      <c r="IUG3" s="81"/>
      <c r="IUH3" s="82"/>
      <c r="IUI3" s="83"/>
      <c r="IUJ3" s="84"/>
      <c r="IUK3" s="85"/>
      <c r="IUL3" s="86"/>
      <c r="IUM3" s="81"/>
      <c r="IUN3" s="81"/>
      <c r="IUO3" s="82"/>
      <c r="IUP3" s="83"/>
      <c r="IUQ3" s="84"/>
      <c r="IUR3" s="85"/>
      <c r="IUS3" s="86"/>
      <c r="IUT3" s="81"/>
      <c r="IUU3" s="81"/>
      <c r="IUV3" s="82"/>
      <c r="IUW3" s="83"/>
      <c r="IUX3" s="84"/>
      <c r="IUY3" s="85"/>
      <c r="IUZ3" s="86"/>
      <c r="IVA3" s="81"/>
      <c r="IVB3" s="81"/>
      <c r="IVC3" s="82"/>
      <c r="IVD3" s="83"/>
      <c r="IVE3" s="84"/>
      <c r="IVF3" s="85"/>
      <c r="IVG3" s="86"/>
      <c r="IVH3" s="81"/>
      <c r="IVI3" s="81"/>
      <c r="IVJ3" s="82"/>
      <c r="IVK3" s="83"/>
      <c r="IVL3" s="84"/>
      <c r="IVM3" s="85"/>
      <c r="IVN3" s="86"/>
      <c r="IVO3" s="81"/>
      <c r="IVP3" s="81"/>
      <c r="IVQ3" s="82"/>
      <c r="IVR3" s="83"/>
      <c r="IVS3" s="84"/>
      <c r="IVT3" s="85"/>
      <c r="IVU3" s="86"/>
      <c r="IVV3" s="81"/>
      <c r="IVW3" s="81"/>
      <c r="IVX3" s="82"/>
      <c r="IVY3" s="83"/>
      <c r="IVZ3" s="84"/>
      <c r="IWA3" s="85"/>
      <c r="IWB3" s="86"/>
      <c r="IWC3" s="81"/>
      <c r="IWD3" s="81"/>
      <c r="IWE3" s="82"/>
      <c r="IWF3" s="83"/>
      <c r="IWG3" s="84"/>
      <c r="IWH3" s="85"/>
      <c r="IWI3" s="86"/>
      <c r="IWJ3" s="81"/>
      <c r="IWK3" s="81"/>
      <c r="IWL3" s="82"/>
      <c r="IWM3" s="83"/>
      <c r="IWN3" s="84"/>
      <c r="IWO3" s="85"/>
      <c r="IWP3" s="86"/>
      <c r="IWQ3" s="81"/>
      <c r="IWR3" s="81"/>
      <c r="IWS3" s="82"/>
      <c r="IWT3" s="83"/>
      <c r="IWU3" s="84"/>
      <c r="IWV3" s="85"/>
      <c r="IWW3" s="86"/>
      <c r="IWX3" s="81"/>
      <c r="IWY3" s="81"/>
      <c r="IWZ3" s="82"/>
      <c r="IXA3" s="83"/>
      <c r="IXB3" s="84"/>
      <c r="IXC3" s="85"/>
      <c r="IXD3" s="86"/>
      <c r="IXE3" s="81"/>
      <c r="IXF3" s="81"/>
      <c r="IXG3" s="82"/>
      <c r="IXH3" s="83"/>
      <c r="IXI3" s="84"/>
      <c r="IXJ3" s="85"/>
      <c r="IXK3" s="86"/>
      <c r="IXL3" s="81"/>
      <c r="IXM3" s="81"/>
      <c r="IXN3" s="82"/>
      <c r="IXO3" s="83"/>
      <c r="IXP3" s="84"/>
      <c r="IXQ3" s="85"/>
      <c r="IXR3" s="86"/>
      <c r="IXS3" s="81"/>
      <c r="IXT3" s="81"/>
      <c r="IXU3" s="82"/>
      <c r="IXV3" s="83"/>
      <c r="IXW3" s="84"/>
      <c r="IXX3" s="85"/>
      <c r="IXY3" s="86"/>
      <c r="IXZ3" s="81"/>
      <c r="IYA3" s="81"/>
      <c r="IYB3" s="82"/>
      <c r="IYC3" s="83"/>
      <c r="IYD3" s="84"/>
      <c r="IYE3" s="85"/>
      <c r="IYF3" s="86"/>
      <c r="IYG3" s="81"/>
      <c r="IYH3" s="81"/>
      <c r="IYI3" s="82"/>
      <c r="IYJ3" s="83"/>
      <c r="IYK3" s="84"/>
      <c r="IYL3" s="85"/>
      <c r="IYM3" s="86"/>
      <c r="IYN3" s="81"/>
      <c r="IYO3" s="81"/>
      <c r="IYP3" s="82"/>
      <c r="IYQ3" s="83"/>
      <c r="IYR3" s="84"/>
      <c r="IYS3" s="85"/>
      <c r="IYT3" s="86"/>
      <c r="IYU3" s="81"/>
      <c r="IYV3" s="81"/>
      <c r="IYW3" s="82"/>
      <c r="IYX3" s="83"/>
      <c r="IYY3" s="84"/>
      <c r="IYZ3" s="85"/>
      <c r="IZA3" s="86"/>
      <c r="IZB3" s="81"/>
      <c r="IZC3" s="81"/>
      <c r="IZD3" s="82"/>
      <c r="IZE3" s="83"/>
      <c r="IZF3" s="84"/>
      <c r="IZG3" s="85"/>
      <c r="IZH3" s="86"/>
      <c r="IZI3" s="81"/>
      <c r="IZJ3" s="81"/>
      <c r="IZK3" s="82"/>
      <c r="IZL3" s="83"/>
      <c r="IZM3" s="84"/>
      <c r="IZN3" s="85"/>
      <c r="IZO3" s="86"/>
      <c r="IZP3" s="81"/>
      <c r="IZQ3" s="81"/>
      <c r="IZR3" s="82"/>
      <c r="IZS3" s="83"/>
      <c r="IZT3" s="84"/>
      <c r="IZU3" s="85"/>
      <c r="IZV3" s="86"/>
      <c r="IZW3" s="81"/>
      <c r="IZX3" s="81"/>
      <c r="IZY3" s="82"/>
      <c r="IZZ3" s="83"/>
      <c r="JAA3" s="84"/>
      <c r="JAB3" s="85"/>
      <c r="JAC3" s="86"/>
      <c r="JAD3" s="81"/>
      <c r="JAE3" s="81"/>
      <c r="JAF3" s="82"/>
      <c r="JAG3" s="83"/>
      <c r="JAH3" s="84"/>
      <c r="JAI3" s="85"/>
      <c r="JAJ3" s="86"/>
      <c r="JAK3" s="81"/>
      <c r="JAL3" s="81"/>
      <c r="JAM3" s="82"/>
      <c r="JAN3" s="83"/>
      <c r="JAO3" s="84"/>
      <c r="JAP3" s="85"/>
      <c r="JAQ3" s="86"/>
      <c r="JAR3" s="81"/>
      <c r="JAS3" s="81"/>
      <c r="JAT3" s="82"/>
      <c r="JAU3" s="83"/>
      <c r="JAV3" s="84"/>
      <c r="JAW3" s="85"/>
      <c r="JAX3" s="86"/>
      <c r="JAY3" s="81"/>
      <c r="JAZ3" s="81"/>
      <c r="JBA3" s="82"/>
      <c r="JBB3" s="83"/>
      <c r="JBC3" s="84"/>
      <c r="JBD3" s="85"/>
      <c r="JBE3" s="86"/>
      <c r="JBF3" s="81"/>
      <c r="JBG3" s="81"/>
      <c r="JBH3" s="82"/>
      <c r="JBI3" s="83"/>
      <c r="JBJ3" s="84"/>
      <c r="JBK3" s="85"/>
      <c r="JBL3" s="86"/>
      <c r="JBM3" s="81"/>
      <c r="JBN3" s="81"/>
      <c r="JBO3" s="82"/>
      <c r="JBP3" s="83"/>
      <c r="JBQ3" s="84"/>
      <c r="JBR3" s="85"/>
      <c r="JBS3" s="86"/>
      <c r="JBT3" s="81"/>
      <c r="JBU3" s="81"/>
      <c r="JBV3" s="82"/>
      <c r="JBW3" s="83"/>
      <c r="JBX3" s="84"/>
      <c r="JBY3" s="85"/>
      <c r="JBZ3" s="86"/>
      <c r="JCA3" s="81"/>
      <c r="JCB3" s="81"/>
      <c r="JCC3" s="82"/>
      <c r="JCD3" s="83"/>
      <c r="JCE3" s="84"/>
      <c r="JCF3" s="85"/>
      <c r="JCG3" s="86"/>
      <c r="JCH3" s="81"/>
      <c r="JCI3" s="81"/>
      <c r="JCJ3" s="82"/>
      <c r="JCK3" s="83"/>
      <c r="JCL3" s="84"/>
      <c r="JCM3" s="85"/>
      <c r="JCN3" s="86"/>
      <c r="JCO3" s="81"/>
      <c r="JCP3" s="81"/>
      <c r="JCQ3" s="82"/>
      <c r="JCR3" s="83"/>
      <c r="JCS3" s="84"/>
      <c r="JCT3" s="85"/>
      <c r="JCU3" s="86"/>
      <c r="JCV3" s="81"/>
      <c r="JCW3" s="81"/>
      <c r="JCX3" s="82"/>
      <c r="JCY3" s="83"/>
      <c r="JCZ3" s="84"/>
      <c r="JDA3" s="85"/>
      <c r="JDB3" s="86"/>
      <c r="JDC3" s="81"/>
      <c r="JDD3" s="81"/>
      <c r="JDE3" s="82"/>
      <c r="JDF3" s="83"/>
      <c r="JDG3" s="84"/>
      <c r="JDH3" s="85"/>
      <c r="JDI3" s="86"/>
      <c r="JDJ3" s="81"/>
      <c r="JDK3" s="81"/>
      <c r="JDL3" s="82"/>
      <c r="JDM3" s="83"/>
      <c r="JDN3" s="84"/>
      <c r="JDO3" s="85"/>
      <c r="JDP3" s="86"/>
      <c r="JDQ3" s="81"/>
      <c r="JDR3" s="81"/>
      <c r="JDS3" s="82"/>
      <c r="JDT3" s="83"/>
      <c r="JDU3" s="84"/>
      <c r="JDV3" s="85"/>
      <c r="JDW3" s="86"/>
      <c r="JDX3" s="81"/>
      <c r="JDY3" s="81"/>
      <c r="JDZ3" s="82"/>
      <c r="JEA3" s="83"/>
      <c r="JEB3" s="84"/>
      <c r="JEC3" s="85"/>
      <c r="JED3" s="86"/>
      <c r="JEE3" s="81"/>
      <c r="JEF3" s="81"/>
      <c r="JEG3" s="82"/>
      <c r="JEH3" s="83"/>
      <c r="JEI3" s="84"/>
      <c r="JEJ3" s="85"/>
      <c r="JEK3" s="86"/>
      <c r="JEL3" s="81"/>
      <c r="JEM3" s="81"/>
      <c r="JEN3" s="82"/>
      <c r="JEO3" s="83"/>
      <c r="JEP3" s="84"/>
      <c r="JEQ3" s="85"/>
      <c r="JER3" s="86"/>
      <c r="JES3" s="81"/>
      <c r="JET3" s="81"/>
      <c r="JEU3" s="82"/>
      <c r="JEV3" s="83"/>
      <c r="JEW3" s="84"/>
      <c r="JEX3" s="85"/>
      <c r="JEY3" s="86"/>
      <c r="JEZ3" s="81"/>
      <c r="JFA3" s="81"/>
      <c r="JFB3" s="82"/>
      <c r="JFC3" s="83"/>
      <c r="JFD3" s="84"/>
      <c r="JFE3" s="85"/>
      <c r="JFF3" s="86"/>
      <c r="JFG3" s="81"/>
      <c r="JFH3" s="81"/>
      <c r="JFI3" s="82"/>
      <c r="JFJ3" s="83"/>
      <c r="JFK3" s="84"/>
      <c r="JFL3" s="85"/>
      <c r="JFM3" s="86"/>
      <c r="JFN3" s="81"/>
      <c r="JFO3" s="81"/>
      <c r="JFP3" s="82"/>
      <c r="JFQ3" s="83"/>
      <c r="JFR3" s="84"/>
      <c r="JFS3" s="85"/>
      <c r="JFT3" s="86"/>
      <c r="JFU3" s="81"/>
      <c r="JFV3" s="81"/>
      <c r="JFW3" s="82"/>
      <c r="JFX3" s="83"/>
      <c r="JFY3" s="84"/>
      <c r="JFZ3" s="85"/>
      <c r="JGA3" s="86"/>
      <c r="JGB3" s="81"/>
      <c r="JGC3" s="81"/>
      <c r="JGD3" s="82"/>
      <c r="JGE3" s="83"/>
      <c r="JGF3" s="84"/>
      <c r="JGG3" s="85"/>
      <c r="JGH3" s="86"/>
      <c r="JGI3" s="81"/>
      <c r="JGJ3" s="81"/>
      <c r="JGK3" s="82"/>
      <c r="JGL3" s="83"/>
      <c r="JGM3" s="84"/>
      <c r="JGN3" s="85"/>
      <c r="JGO3" s="86"/>
      <c r="JGP3" s="81"/>
      <c r="JGQ3" s="81"/>
      <c r="JGR3" s="82"/>
      <c r="JGS3" s="83"/>
      <c r="JGT3" s="84"/>
      <c r="JGU3" s="85"/>
      <c r="JGV3" s="86"/>
      <c r="JGW3" s="81"/>
      <c r="JGX3" s="81"/>
      <c r="JGY3" s="82"/>
      <c r="JGZ3" s="83"/>
      <c r="JHA3" s="84"/>
      <c r="JHB3" s="85"/>
      <c r="JHC3" s="86"/>
      <c r="JHD3" s="81"/>
      <c r="JHE3" s="81"/>
      <c r="JHF3" s="82"/>
      <c r="JHG3" s="83"/>
      <c r="JHH3" s="84"/>
      <c r="JHI3" s="85"/>
      <c r="JHJ3" s="86"/>
      <c r="JHK3" s="81"/>
      <c r="JHL3" s="81"/>
      <c r="JHM3" s="82"/>
      <c r="JHN3" s="83"/>
      <c r="JHO3" s="84"/>
      <c r="JHP3" s="85"/>
      <c r="JHQ3" s="86"/>
      <c r="JHR3" s="81"/>
      <c r="JHS3" s="81"/>
      <c r="JHT3" s="82"/>
      <c r="JHU3" s="83"/>
      <c r="JHV3" s="84"/>
      <c r="JHW3" s="85"/>
      <c r="JHX3" s="86"/>
      <c r="JHY3" s="81"/>
      <c r="JHZ3" s="81"/>
      <c r="JIA3" s="82"/>
      <c r="JIB3" s="83"/>
      <c r="JIC3" s="84"/>
      <c r="JID3" s="85"/>
      <c r="JIE3" s="86"/>
      <c r="JIF3" s="81"/>
      <c r="JIG3" s="81"/>
      <c r="JIH3" s="82"/>
      <c r="JII3" s="83"/>
      <c r="JIJ3" s="84"/>
      <c r="JIK3" s="85"/>
      <c r="JIL3" s="86"/>
      <c r="JIM3" s="81"/>
      <c r="JIN3" s="81"/>
      <c r="JIO3" s="82"/>
      <c r="JIP3" s="83"/>
      <c r="JIQ3" s="84"/>
      <c r="JIR3" s="85"/>
      <c r="JIS3" s="86"/>
      <c r="JIT3" s="81"/>
      <c r="JIU3" s="81"/>
      <c r="JIV3" s="82"/>
      <c r="JIW3" s="83"/>
      <c r="JIX3" s="84"/>
      <c r="JIY3" s="85"/>
      <c r="JIZ3" s="86"/>
      <c r="JJA3" s="81"/>
      <c r="JJB3" s="81"/>
      <c r="JJC3" s="82"/>
      <c r="JJD3" s="83"/>
      <c r="JJE3" s="84"/>
      <c r="JJF3" s="85"/>
      <c r="JJG3" s="86"/>
      <c r="JJH3" s="81"/>
      <c r="JJI3" s="81"/>
      <c r="JJJ3" s="82"/>
      <c r="JJK3" s="83"/>
      <c r="JJL3" s="84"/>
      <c r="JJM3" s="85"/>
      <c r="JJN3" s="86"/>
      <c r="JJO3" s="81"/>
      <c r="JJP3" s="81"/>
      <c r="JJQ3" s="82"/>
      <c r="JJR3" s="83"/>
      <c r="JJS3" s="84"/>
      <c r="JJT3" s="85"/>
      <c r="JJU3" s="86"/>
      <c r="JJV3" s="81"/>
      <c r="JJW3" s="81"/>
      <c r="JJX3" s="82"/>
      <c r="JJY3" s="83"/>
      <c r="JJZ3" s="84"/>
      <c r="JKA3" s="85"/>
      <c r="JKB3" s="86"/>
      <c r="JKC3" s="81"/>
      <c r="JKD3" s="81"/>
      <c r="JKE3" s="82"/>
      <c r="JKF3" s="83"/>
      <c r="JKG3" s="84"/>
      <c r="JKH3" s="85"/>
      <c r="JKI3" s="86"/>
      <c r="JKJ3" s="81"/>
      <c r="JKK3" s="81"/>
      <c r="JKL3" s="82"/>
      <c r="JKM3" s="83"/>
      <c r="JKN3" s="84"/>
      <c r="JKO3" s="85"/>
      <c r="JKP3" s="86"/>
      <c r="JKQ3" s="81"/>
      <c r="JKR3" s="81"/>
      <c r="JKS3" s="82"/>
      <c r="JKT3" s="83"/>
      <c r="JKU3" s="84"/>
      <c r="JKV3" s="85"/>
      <c r="JKW3" s="86"/>
      <c r="JKX3" s="81"/>
      <c r="JKY3" s="81"/>
      <c r="JKZ3" s="82"/>
      <c r="JLA3" s="83"/>
      <c r="JLB3" s="84"/>
      <c r="JLC3" s="85"/>
      <c r="JLD3" s="86"/>
      <c r="JLE3" s="81"/>
      <c r="JLF3" s="81"/>
      <c r="JLG3" s="82"/>
      <c r="JLH3" s="83"/>
      <c r="JLI3" s="84"/>
      <c r="JLJ3" s="85"/>
      <c r="JLK3" s="86"/>
      <c r="JLL3" s="81"/>
      <c r="JLM3" s="81"/>
      <c r="JLN3" s="82"/>
      <c r="JLO3" s="83"/>
      <c r="JLP3" s="84"/>
      <c r="JLQ3" s="85"/>
      <c r="JLR3" s="86"/>
      <c r="JLS3" s="81"/>
      <c r="JLT3" s="81"/>
      <c r="JLU3" s="82"/>
      <c r="JLV3" s="83"/>
      <c r="JLW3" s="84"/>
      <c r="JLX3" s="85"/>
      <c r="JLY3" s="86"/>
      <c r="JLZ3" s="81"/>
      <c r="JMA3" s="81"/>
      <c r="JMB3" s="82"/>
      <c r="JMC3" s="83"/>
      <c r="JMD3" s="84"/>
      <c r="JME3" s="85"/>
      <c r="JMF3" s="86"/>
      <c r="JMG3" s="81"/>
      <c r="JMH3" s="81"/>
      <c r="JMI3" s="82"/>
      <c r="JMJ3" s="83"/>
      <c r="JMK3" s="84"/>
      <c r="JML3" s="85"/>
      <c r="JMM3" s="86"/>
      <c r="JMN3" s="81"/>
      <c r="JMO3" s="81"/>
      <c r="JMP3" s="82"/>
      <c r="JMQ3" s="83"/>
      <c r="JMR3" s="84"/>
      <c r="JMS3" s="85"/>
      <c r="JMT3" s="86"/>
      <c r="JMU3" s="81"/>
      <c r="JMV3" s="81"/>
      <c r="JMW3" s="82"/>
      <c r="JMX3" s="83"/>
      <c r="JMY3" s="84"/>
      <c r="JMZ3" s="85"/>
      <c r="JNA3" s="86"/>
      <c r="JNB3" s="81"/>
      <c r="JNC3" s="81"/>
      <c r="JND3" s="82"/>
      <c r="JNE3" s="83"/>
      <c r="JNF3" s="84"/>
      <c r="JNG3" s="85"/>
      <c r="JNH3" s="86"/>
      <c r="JNI3" s="81"/>
      <c r="JNJ3" s="81"/>
      <c r="JNK3" s="82"/>
      <c r="JNL3" s="83"/>
      <c r="JNM3" s="84"/>
      <c r="JNN3" s="85"/>
      <c r="JNO3" s="86"/>
      <c r="JNP3" s="81"/>
      <c r="JNQ3" s="81"/>
      <c r="JNR3" s="82"/>
      <c r="JNS3" s="83"/>
      <c r="JNT3" s="84"/>
      <c r="JNU3" s="85"/>
      <c r="JNV3" s="86"/>
      <c r="JNW3" s="81"/>
      <c r="JNX3" s="81"/>
      <c r="JNY3" s="82"/>
      <c r="JNZ3" s="83"/>
      <c r="JOA3" s="84"/>
      <c r="JOB3" s="85"/>
      <c r="JOC3" s="86"/>
      <c r="JOD3" s="81"/>
      <c r="JOE3" s="81"/>
      <c r="JOF3" s="82"/>
      <c r="JOG3" s="83"/>
      <c r="JOH3" s="84"/>
      <c r="JOI3" s="85"/>
      <c r="JOJ3" s="86"/>
      <c r="JOK3" s="81"/>
      <c r="JOL3" s="81"/>
      <c r="JOM3" s="82"/>
      <c r="JON3" s="83"/>
      <c r="JOO3" s="84"/>
      <c r="JOP3" s="85"/>
      <c r="JOQ3" s="86"/>
      <c r="JOR3" s="81"/>
      <c r="JOS3" s="81"/>
      <c r="JOT3" s="82"/>
      <c r="JOU3" s="83"/>
      <c r="JOV3" s="84"/>
      <c r="JOW3" s="85"/>
      <c r="JOX3" s="86"/>
      <c r="JOY3" s="81"/>
      <c r="JOZ3" s="81"/>
      <c r="JPA3" s="82"/>
      <c r="JPB3" s="83"/>
      <c r="JPC3" s="84"/>
      <c r="JPD3" s="85"/>
      <c r="JPE3" s="86"/>
      <c r="JPF3" s="81"/>
      <c r="JPG3" s="81"/>
      <c r="JPH3" s="82"/>
      <c r="JPI3" s="83"/>
      <c r="JPJ3" s="84"/>
      <c r="JPK3" s="85"/>
      <c r="JPL3" s="86"/>
      <c r="JPM3" s="81"/>
      <c r="JPN3" s="81"/>
      <c r="JPO3" s="82"/>
      <c r="JPP3" s="83"/>
      <c r="JPQ3" s="84"/>
      <c r="JPR3" s="85"/>
      <c r="JPS3" s="86"/>
      <c r="JPT3" s="81"/>
      <c r="JPU3" s="81"/>
      <c r="JPV3" s="82"/>
      <c r="JPW3" s="83"/>
      <c r="JPX3" s="84"/>
      <c r="JPY3" s="85"/>
      <c r="JPZ3" s="86"/>
      <c r="JQA3" s="81"/>
      <c r="JQB3" s="81"/>
      <c r="JQC3" s="82"/>
      <c r="JQD3" s="83"/>
      <c r="JQE3" s="84"/>
      <c r="JQF3" s="85"/>
      <c r="JQG3" s="86"/>
      <c r="JQH3" s="81"/>
      <c r="JQI3" s="81"/>
      <c r="JQJ3" s="82"/>
      <c r="JQK3" s="83"/>
      <c r="JQL3" s="84"/>
      <c r="JQM3" s="85"/>
      <c r="JQN3" s="86"/>
      <c r="JQO3" s="81"/>
      <c r="JQP3" s="81"/>
      <c r="JQQ3" s="82"/>
      <c r="JQR3" s="83"/>
      <c r="JQS3" s="84"/>
      <c r="JQT3" s="85"/>
      <c r="JQU3" s="86"/>
      <c r="JQV3" s="81"/>
      <c r="JQW3" s="81"/>
      <c r="JQX3" s="82"/>
      <c r="JQY3" s="83"/>
      <c r="JQZ3" s="84"/>
      <c r="JRA3" s="85"/>
      <c r="JRB3" s="86"/>
      <c r="JRC3" s="81"/>
      <c r="JRD3" s="81"/>
      <c r="JRE3" s="82"/>
      <c r="JRF3" s="83"/>
      <c r="JRG3" s="84"/>
      <c r="JRH3" s="85"/>
      <c r="JRI3" s="86"/>
      <c r="JRJ3" s="81"/>
      <c r="JRK3" s="81"/>
      <c r="JRL3" s="82"/>
      <c r="JRM3" s="83"/>
      <c r="JRN3" s="84"/>
      <c r="JRO3" s="85"/>
      <c r="JRP3" s="86"/>
      <c r="JRQ3" s="81"/>
      <c r="JRR3" s="81"/>
      <c r="JRS3" s="82"/>
      <c r="JRT3" s="83"/>
      <c r="JRU3" s="84"/>
      <c r="JRV3" s="85"/>
      <c r="JRW3" s="86"/>
      <c r="JRX3" s="81"/>
      <c r="JRY3" s="81"/>
      <c r="JRZ3" s="82"/>
      <c r="JSA3" s="83"/>
      <c r="JSB3" s="84"/>
      <c r="JSC3" s="85"/>
      <c r="JSD3" s="86"/>
      <c r="JSE3" s="81"/>
      <c r="JSF3" s="81"/>
      <c r="JSG3" s="82"/>
      <c r="JSH3" s="83"/>
      <c r="JSI3" s="84"/>
      <c r="JSJ3" s="85"/>
      <c r="JSK3" s="86"/>
      <c r="JSL3" s="81"/>
      <c r="JSM3" s="81"/>
      <c r="JSN3" s="82"/>
      <c r="JSO3" s="83"/>
      <c r="JSP3" s="84"/>
      <c r="JSQ3" s="85"/>
      <c r="JSR3" s="86"/>
      <c r="JSS3" s="81"/>
      <c r="JST3" s="81"/>
      <c r="JSU3" s="82"/>
      <c r="JSV3" s="83"/>
      <c r="JSW3" s="84"/>
      <c r="JSX3" s="85"/>
      <c r="JSY3" s="86"/>
      <c r="JSZ3" s="81"/>
      <c r="JTA3" s="81"/>
      <c r="JTB3" s="82"/>
      <c r="JTC3" s="83"/>
      <c r="JTD3" s="84"/>
      <c r="JTE3" s="85"/>
      <c r="JTF3" s="86"/>
      <c r="JTG3" s="81"/>
      <c r="JTH3" s="81"/>
      <c r="JTI3" s="82"/>
      <c r="JTJ3" s="83"/>
      <c r="JTK3" s="84"/>
      <c r="JTL3" s="85"/>
      <c r="JTM3" s="86"/>
      <c r="JTN3" s="81"/>
      <c r="JTO3" s="81"/>
      <c r="JTP3" s="82"/>
      <c r="JTQ3" s="83"/>
      <c r="JTR3" s="84"/>
      <c r="JTS3" s="85"/>
      <c r="JTT3" s="86"/>
      <c r="JTU3" s="81"/>
      <c r="JTV3" s="81"/>
      <c r="JTW3" s="82"/>
      <c r="JTX3" s="83"/>
      <c r="JTY3" s="84"/>
      <c r="JTZ3" s="85"/>
      <c r="JUA3" s="86"/>
      <c r="JUB3" s="81"/>
      <c r="JUC3" s="81"/>
      <c r="JUD3" s="82"/>
      <c r="JUE3" s="83"/>
      <c r="JUF3" s="84"/>
      <c r="JUG3" s="85"/>
      <c r="JUH3" s="86"/>
      <c r="JUI3" s="81"/>
      <c r="JUJ3" s="81"/>
      <c r="JUK3" s="82"/>
      <c r="JUL3" s="83"/>
      <c r="JUM3" s="84"/>
      <c r="JUN3" s="85"/>
      <c r="JUO3" s="86"/>
      <c r="JUP3" s="81"/>
      <c r="JUQ3" s="81"/>
      <c r="JUR3" s="82"/>
      <c r="JUS3" s="83"/>
      <c r="JUT3" s="84"/>
      <c r="JUU3" s="85"/>
      <c r="JUV3" s="86"/>
      <c r="JUW3" s="81"/>
      <c r="JUX3" s="81"/>
      <c r="JUY3" s="82"/>
      <c r="JUZ3" s="83"/>
      <c r="JVA3" s="84"/>
      <c r="JVB3" s="85"/>
      <c r="JVC3" s="86"/>
      <c r="JVD3" s="81"/>
      <c r="JVE3" s="81"/>
      <c r="JVF3" s="82"/>
      <c r="JVG3" s="83"/>
      <c r="JVH3" s="84"/>
      <c r="JVI3" s="85"/>
      <c r="JVJ3" s="86"/>
      <c r="JVK3" s="81"/>
      <c r="JVL3" s="81"/>
      <c r="JVM3" s="82"/>
      <c r="JVN3" s="83"/>
      <c r="JVO3" s="84"/>
      <c r="JVP3" s="85"/>
      <c r="JVQ3" s="86"/>
      <c r="JVR3" s="81"/>
      <c r="JVS3" s="81"/>
      <c r="JVT3" s="82"/>
      <c r="JVU3" s="83"/>
      <c r="JVV3" s="84"/>
      <c r="JVW3" s="85"/>
      <c r="JVX3" s="86"/>
      <c r="JVY3" s="81"/>
      <c r="JVZ3" s="81"/>
      <c r="JWA3" s="82"/>
      <c r="JWB3" s="83"/>
      <c r="JWC3" s="84"/>
      <c r="JWD3" s="85"/>
      <c r="JWE3" s="86"/>
      <c r="JWF3" s="81"/>
      <c r="JWG3" s="81"/>
      <c r="JWH3" s="82"/>
      <c r="JWI3" s="83"/>
      <c r="JWJ3" s="84"/>
      <c r="JWK3" s="85"/>
      <c r="JWL3" s="86"/>
      <c r="JWM3" s="81"/>
      <c r="JWN3" s="81"/>
      <c r="JWO3" s="82"/>
      <c r="JWP3" s="83"/>
      <c r="JWQ3" s="84"/>
      <c r="JWR3" s="85"/>
      <c r="JWS3" s="86"/>
      <c r="JWT3" s="81"/>
      <c r="JWU3" s="81"/>
      <c r="JWV3" s="82"/>
      <c r="JWW3" s="83"/>
      <c r="JWX3" s="84"/>
      <c r="JWY3" s="85"/>
      <c r="JWZ3" s="86"/>
      <c r="JXA3" s="81"/>
      <c r="JXB3" s="81"/>
      <c r="JXC3" s="82"/>
      <c r="JXD3" s="83"/>
      <c r="JXE3" s="84"/>
      <c r="JXF3" s="85"/>
      <c r="JXG3" s="86"/>
      <c r="JXH3" s="81"/>
      <c r="JXI3" s="81"/>
      <c r="JXJ3" s="82"/>
      <c r="JXK3" s="83"/>
      <c r="JXL3" s="84"/>
      <c r="JXM3" s="85"/>
      <c r="JXN3" s="86"/>
      <c r="JXO3" s="81"/>
      <c r="JXP3" s="81"/>
      <c r="JXQ3" s="82"/>
      <c r="JXR3" s="83"/>
      <c r="JXS3" s="84"/>
      <c r="JXT3" s="85"/>
      <c r="JXU3" s="86"/>
      <c r="JXV3" s="81"/>
      <c r="JXW3" s="81"/>
      <c r="JXX3" s="82"/>
      <c r="JXY3" s="83"/>
      <c r="JXZ3" s="84"/>
      <c r="JYA3" s="85"/>
      <c r="JYB3" s="86"/>
      <c r="JYC3" s="81"/>
      <c r="JYD3" s="81"/>
      <c r="JYE3" s="82"/>
      <c r="JYF3" s="83"/>
      <c r="JYG3" s="84"/>
      <c r="JYH3" s="85"/>
      <c r="JYI3" s="86"/>
      <c r="JYJ3" s="81"/>
      <c r="JYK3" s="81"/>
      <c r="JYL3" s="82"/>
      <c r="JYM3" s="83"/>
      <c r="JYN3" s="84"/>
      <c r="JYO3" s="85"/>
      <c r="JYP3" s="86"/>
      <c r="JYQ3" s="81"/>
      <c r="JYR3" s="81"/>
      <c r="JYS3" s="82"/>
      <c r="JYT3" s="83"/>
      <c r="JYU3" s="84"/>
      <c r="JYV3" s="85"/>
      <c r="JYW3" s="86"/>
      <c r="JYX3" s="81"/>
      <c r="JYY3" s="81"/>
      <c r="JYZ3" s="82"/>
      <c r="JZA3" s="83"/>
      <c r="JZB3" s="84"/>
      <c r="JZC3" s="85"/>
      <c r="JZD3" s="86"/>
      <c r="JZE3" s="81"/>
      <c r="JZF3" s="81"/>
      <c r="JZG3" s="82"/>
      <c r="JZH3" s="83"/>
      <c r="JZI3" s="84"/>
      <c r="JZJ3" s="85"/>
      <c r="JZK3" s="86"/>
      <c r="JZL3" s="81"/>
      <c r="JZM3" s="81"/>
      <c r="JZN3" s="82"/>
      <c r="JZO3" s="83"/>
      <c r="JZP3" s="84"/>
      <c r="JZQ3" s="85"/>
      <c r="JZR3" s="86"/>
      <c r="JZS3" s="81"/>
      <c r="JZT3" s="81"/>
      <c r="JZU3" s="82"/>
      <c r="JZV3" s="83"/>
      <c r="JZW3" s="84"/>
      <c r="JZX3" s="85"/>
      <c r="JZY3" s="86"/>
      <c r="JZZ3" s="81"/>
      <c r="KAA3" s="81"/>
      <c r="KAB3" s="82"/>
      <c r="KAC3" s="83"/>
      <c r="KAD3" s="84"/>
      <c r="KAE3" s="85"/>
      <c r="KAF3" s="86"/>
      <c r="KAG3" s="81"/>
      <c r="KAH3" s="81"/>
      <c r="KAI3" s="82"/>
      <c r="KAJ3" s="83"/>
      <c r="KAK3" s="84"/>
      <c r="KAL3" s="85"/>
      <c r="KAM3" s="86"/>
      <c r="KAN3" s="81"/>
      <c r="KAO3" s="81"/>
      <c r="KAP3" s="82"/>
      <c r="KAQ3" s="83"/>
      <c r="KAR3" s="84"/>
      <c r="KAS3" s="85"/>
      <c r="KAT3" s="86"/>
      <c r="KAU3" s="81"/>
      <c r="KAV3" s="81"/>
      <c r="KAW3" s="82"/>
      <c r="KAX3" s="83"/>
      <c r="KAY3" s="84"/>
      <c r="KAZ3" s="85"/>
      <c r="KBA3" s="86"/>
      <c r="KBB3" s="81"/>
      <c r="KBC3" s="81"/>
      <c r="KBD3" s="82"/>
      <c r="KBE3" s="83"/>
      <c r="KBF3" s="84"/>
      <c r="KBG3" s="85"/>
      <c r="KBH3" s="86"/>
      <c r="KBI3" s="81"/>
      <c r="KBJ3" s="81"/>
      <c r="KBK3" s="82"/>
      <c r="KBL3" s="83"/>
      <c r="KBM3" s="84"/>
      <c r="KBN3" s="85"/>
      <c r="KBO3" s="86"/>
      <c r="KBP3" s="81"/>
      <c r="KBQ3" s="81"/>
      <c r="KBR3" s="82"/>
      <c r="KBS3" s="83"/>
      <c r="KBT3" s="84"/>
      <c r="KBU3" s="85"/>
      <c r="KBV3" s="86"/>
      <c r="KBW3" s="81"/>
      <c r="KBX3" s="81"/>
      <c r="KBY3" s="82"/>
      <c r="KBZ3" s="83"/>
      <c r="KCA3" s="84"/>
      <c r="KCB3" s="85"/>
      <c r="KCC3" s="86"/>
      <c r="KCD3" s="81"/>
      <c r="KCE3" s="81"/>
      <c r="KCF3" s="82"/>
      <c r="KCG3" s="83"/>
      <c r="KCH3" s="84"/>
      <c r="KCI3" s="85"/>
      <c r="KCJ3" s="86"/>
      <c r="KCK3" s="81"/>
      <c r="KCL3" s="81"/>
      <c r="KCM3" s="82"/>
      <c r="KCN3" s="83"/>
      <c r="KCO3" s="84"/>
      <c r="KCP3" s="85"/>
      <c r="KCQ3" s="86"/>
      <c r="KCR3" s="81"/>
      <c r="KCS3" s="81"/>
      <c r="KCT3" s="82"/>
      <c r="KCU3" s="83"/>
      <c r="KCV3" s="84"/>
      <c r="KCW3" s="85"/>
      <c r="KCX3" s="86"/>
      <c r="KCY3" s="81"/>
      <c r="KCZ3" s="81"/>
      <c r="KDA3" s="82"/>
      <c r="KDB3" s="83"/>
      <c r="KDC3" s="84"/>
      <c r="KDD3" s="85"/>
      <c r="KDE3" s="86"/>
      <c r="KDF3" s="81"/>
      <c r="KDG3" s="81"/>
      <c r="KDH3" s="82"/>
      <c r="KDI3" s="83"/>
      <c r="KDJ3" s="84"/>
      <c r="KDK3" s="85"/>
      <c r="KDL3" s="86"/>
      <c r="KDM3" s="81"/>
      <c r="KDN3" s="81"/>
      <c r="KDO3" s="82"/>
      <c r="KDP3" s="83"/>
      <c r="KDQ3" s="84"/>
      <c r="KDR3" s="85"/>
      <c r="KDS3" s="86"/>
      <c r="KDT3" s="81"/>
      <c r="KDU3" s="81"/>
      <c r="KDV3" s="82"/>
      <c r="KDW3" s="83"/>
      <c r="KDX3" s="84"/>
      <c r="KDY3" s="85"/>
      <c r="KDZ3" s="86"/>
      <c r="KEA3" s="81"/>
      <c r="KEB3" s="81"/>
      <c r="KEC3" s="82"/>
      <c r="KED3" s="83"/>
      <c r="KEE3" s="84"/>
      <c r="KEF3" s="85"/>
      <c r="KEG3" s="86"/>
      <c r="KEH3" s="81"/>
      <c r="KEI3" s="81"/>
      <c r="KEJ3" s="82"/>
      <c r="KEK3" s="83"/>
      <c r="KEL3" s="84"/>
      <c r="KEM3" s="85"/>
      <c r="KEN3" s="86"/>
      <c r="KEO3" s="81"/>
      <c r="KEP3" s="81"/>
      <c r="KEQ3" s="82"/>
      <c r="KER3" s="83"/>
      <c r="KES3" s="84"/>
      <c r="KET3" s="85"/>
      <c r="KEU3" s="86"/>
      <c r="KEV3" s="81"/>
      <c r="KEW3" s="81"/>
      <c r="KEX3" s="82"/>
      <c r="KEY3" s="83"/>
      <c r="KEZ3" s="84"/>
      <c r="KFA3" s="85"/>
      <c r="KFB3" s="86"/>
      <c r="KFC3" s="81"/>
      <c r="KFD3" s="81"/>
      <c r="KFE3" s="82"/>
      <c r="KFF3" s="83"/>
      <c r="KFG3" s="84"/>
      <c r="KFH3" s="85"/>
      <c r="KFI3" s="86"/>
      <c r="KFJ3" s="81"/>
      <c r="KFK3" s="81"/>
      <c r="KFL3" s="82"/>
      <c r="KFM3" s="83"/>
      <c r="KFN3" s="84"/>
      <c r="KFO3" s="85"/>
      <c r="KFP3" s="86"/>
      <c r="KFQ3" s="81"/>
      <c r="KFR3" s="81"/>
      <c r="KFS3" s="82"/>
      <c r="KFT3" s="83"/>
      <c r="KFU3" s="84"/>
      <c r="KFV3" s="85"/>
      <c r="KFW3" s="86"/>
      <c r="KFX3" s="81"/>
      <c r="KFY3" s="81"/>
      <c r="KFZ3" s="82"/>
      <c r="KGA3" s="83"/>
      <c r="KGB3" s="84"/>
      <c r="KGC3" s="85"/>
      <c r="KGD3" s="86"/>
      <c r="KGE3" s="81"/>
      <c r="KGF3" s="81"/>
      <c r="KGG3" s="82"/>
      <c r="KGH3" s="83"/>
      <c r="KGI3" s="84"/>
      <c r="KGJ3" s="85"/>
      <c r="KGK3" s="86"/>
      <c r="KGL3" s="81"/>
      <c r="KGM3" s="81"/>
      <c r="KGN3" s="82"/>
      <c r="KGO3" s="83"/>
      <c r="KGP3" s="84"/>
      <c r="KGQ3" s="85"/>
      <c r="KGR3" s="86"/>
      <c r="KGS3" s="81"/>
      <c r="KGT3" s="81"/>
      <c r="KGU3" s="82"/>
      <c r="KGV3" s="83"/>
      <c r="KGW3" s="84"/>
      <c r="KGX3" s="85"/>
      <c r="KGY3" s="86"/>
      <c r="KGZ3" s="81"/>
      <c r="KHA3" s="81"/>
      <c r="KHB3" s="82"/>
      <c r="KHC3" s="83"/>
      <c r="KHD3" s="84"/>
      <c r="KHE3" s="85"/>
      <c r="KHF3" s="86"/>
      <c r="KHG3" s="81"/>
      <c r="KHH3" s="81"/>
      <c r="KHI3" s="82"/>
      <c r="KHJ3" s="83"/>
      <c r="KHK3" s="84"/>
      <c r="KHL3" s="85"/>
      <c r="KHM3" s="86"/>
      <c r="KHN3" s="81"/>
      <c r="KHO3" s="81"/>
      <c r="KHP3" s="82"/>
      <c r="KHQ3" s="83"/>
      <c r="KHR3" s="84"/>
      <c r="KHS3" s="85"/>
      <c r="KHT3" s="86"/>
      <c r="KHU3" s="81"/>
      <c r="KHV3" s="81"/>
      <c r="KHW3" s="82"/>
      <c r="KHX3" s="83"/>
      <c r="KHY3" s="84"/>
      <c r="KHZ3" s="85"/>
      <c r="KIA3" s="86"/>
      <c r="KIB3" s="81"/>
      <c r="KIC3" s="81"/>
      <c r="KID3" s="82"/>
      <c r="KIE3" s="83"/>
      <c r="KIF3" s="84"/>
      <c r="KIG3" s="85"/>
      <c r="KIH3" s="86"/>
      <c r="KII3" s="81"/>
      <c r="KIJ3" s="81"/>
      <c r="KIK3" s="82"/>
      <c r="KIL3" s="83"/>
      <c r="KIM3" s="84"/>
      <c r="KIN3" s="85"/>
      <c r="KIO3" s="86"/>
      <c r="KIP3" s="81"/>
      <c r="KIQ3" s="81"/>
      <c r="KIR3" s="82"/>
      <c r="KIS3" s="83"/>
      <c r="KIT3" s="84"/>
      <c r="KIU3" s="85"/>
      <c r="KIV3" s="86"/>
      <c r="KIW3" s="81"/>
      <c r="KIX3" s="81"/>
      <c r="KIY3" s="82"/>
      <c r="KIZ3" s="83"/>
      <c r="KJA3" s="84"/>
      <c r="KJB3" s="85"/>
      <c r="KJC3" s="86"/>
      <c r="KJD3" s="81"/>
      <c r="KJE3" s="81"/>
      <c r="KJF3" s="82"/>
      <c r="KJG3" s="83"/>
      <c r="KJH3" s="84"/>
      <c r="KJI3" s="85"/>
      <c r="KJJ3" s="86"/>
      <c r="KJK3" s="81"/>
      <c r="KJL3" s="81"/>
      <c r="KJM3" s="82"/>
      <c r="KJN3" s="83"/>
      <c r="KJO3" s="84"/>
      <c r="KJP3" s="85"/>
      <c r="KJQ3" s="86"/>
      <c r="KJR3" s="81"/>
      <c r="KJS3" s="81"/>
      <c r="KJT3" s="82"/>
      <c r="KJU3" s="83"/>
      <c r="KJV3" s="84"/>
      <c r="KJW3" s="85"/>
      <c r="KJX3" s="86"/>
      <c r="KJY3" s="81"/>
      <c r="KJZ3" s="81"/>
      <c r="KKA3" s="82"/>
      <c r="KKB3" s="83"/>
      <c r="KKC3" s="84"/>
      <c r="KKD3" s="85"/>
      <c r="KKE3" s="86"/>
      <c r="KKF3" s="81"/>
      <c r="KKG3" s="81"/>
      <c r="KKH3" s="82"/>
      <c r="KKI3" s="83"/>
      <c r="KKJ3" s="84"/>
      <c r="KKK3" s="85"/>
      <c r="KKL3" s="86"/>
      <c r="KKM3" s="81"/>
      <c r="KKN3" s="81"/>
      <c r="KKO3" s="82"/>
      <c r="KKP3" s="83"/>
      <c r="KKQ3" s="84"/>
      <c r="KKR3" s="85"/>
      <c r="KKS3" s="86"/>
      <c r="KKT3" s="81"/>
      <c r="KKU3" s="81"/>
      <c r="KKV3" s="82"/>
      <c r="KKW3" s="83"/>
      <c r="KKX3" s="84"/>
      <c r="KKY3" s="85"/>
      <c r="KKZ3" s="86"/>
      <c r="KLA3" s="81"/>
      <c r="KLB3" s="81"/>
      <c r="KLC3" s="82"/>
      <c r="KLD3" s="83"/>
      <c r="KLE3" s="84"/>
      <c r="KLF3" s="85"/>
      <c r="KLG3" s="86"/>
      <c r="KLH3" s="81"/>
      <c r="KLI3" s="81"/>
      <c r="KLJ3" s="82"/>
      <c r="KLK3" s="83"/>
      <c r="KLL3" s="84"/>
      <c r="KLM3" s="85"/>
      <c r="KLN3" s="86"/>
      <c r="KLO3" s="81"/>
      <c r="KLP3" s="81"/>
      <c r="KLQ3" s="82"/>
      <c r="KLR3" s="83"/>
      <c r="KLS3" s="84"/>
      <c r="KLT3" s="85"/>
      <c r="KLU3" s="86"/>
      <c r="KLV3" s="81"/>
      <c r="KLW3" s="81"/>
      <c r="KLX3" s="82"/>
      <c r="KLY3" s="83"/>
      <c r="KLZ3" s="84"/>
      <c r="KMA3" s="85"/>
      <c r="KMB3" s="86"/>
      <c r="KMC3" s="81"/>
      <c r="KMD3" s="81"/>
      <c r="KME3" s="82"/>
      <c r="KMF3" s="83"/>
      <c r="KMG3" s="84"/>
      <c r="KMH3" s="85"/>
      <c r="KMI3" s="86"/>
      <c r="KMJ3" s="81"/>
      <c r="KMK3" s="81"/>
      <c r="KML3" s="82"/>
      <c r="KMM3" s="83"/>
      <c r="KMN3" s="84"/>
      <c r="KMO3" s="85"/>
      <c r="KMP3" s="86"/>
      <c r="KMQ3" s="81"/>
      <c r="KMR3" s="81"/>
      <c r="KMS3" s="82"/>
      <c r="KMT3" s="83"/>
      <c r="KMU3" s="84"/>
      <c r="KMV3" s="85"/>
      <c r="KMW3" s="86"/>
      <c r="KMX3" s="81"/>
      <c r="KMY3" s="81"/>
      <c r="KMZ3" s="82"/>
      <c r="KNA3" s="83"/>
      <c r="KNB3" s="84"/>
      <c r="KNC3" s="85"/>
      <c r="KND3" s="86"/>
      <c r="KNE3" s="81"/>
      <c r="KNF3" s="81"/>
      <c r="KNG3" s="82"/>
      <c r="KNH3" s="83"/>
      <c r="KNI3" s="84"/>
      <c r="KNJ3" s="85"/>
      <c r="KNK3" s="86"/>
      <c r="KNL3" s="81"/>
      <c r="KNM3" s="81"/>
      <c r="KNN3" s="82"/>
      <c r="KNO3" s="83"/>
      <c r="KNP3" s="84"/>
      <c r="KNQ3" s="85"/>
      <c r="KNR3" s="86"/>
      <c r="KNS3" s="81"/>
      <c r="KNT3" s="81"/>
      <c r="KNU3" s="82"/>
      <c r="KNV3" s="83"/>
      <c r="KNW3" s="84"/>
      <c r="KNX3" s="85"/>
      <c r="KNY3" s="86"/>
      <c r="KNZ3" s="81"/>
      <c r="KOA3" s="81"/>
      <c r="KOB3" s="82"/>
      <c r="KOC3" s="83"/>
      <c r="KOD3" s="84"/>
      <c r="KOE3" s="85"/>
      <c r="KOF3" s="86"/>
      <c r="KOG3" s="81"/>
      <c r="KOH3" s="81"/>
      <c r="KOI3" s="82"/>
      <c r="KOJ3" s="83"/>
      <c r="KOK3" s="84"/>
      <c r="KOL3" s="85"/>
      <c r="KOM3" s="86"/>
      <c r="KON3" s="81"/>
      <c r="KOO3" s="81"/>
      <c r="KOP3" s="82"/>
      <c r="KOQ3" s="83"/>
      <c r="KOR3" s="84"/>
      <c r="KOS3" s="85"/>
      <c r="KOT3" s="86"/>
      <c r="KOU3" s="81"/>
      <c r="KOV3" s="81"/>
      <c r="KOW3" s="82"/>
      <c r="KOX3" s="83"/>
      <c r="KOY3" s="84"/>
      <c r="KOZ3" s="85"/>
      <c r="KPA3" s="86"/>
      <c r="KPB3" s="81"/>
      <c r="KPC3" s="81"/>
      <c r="KPD3" s="82"/>
      <c r="KPE3" s="83"/>
      <c r="KPF3" s="84"/>
      <c r="KPG3" s="85"/>
      <c r="KPH3" s="86"/>
      <c r="KPI3" s="81"/>
      <c r="KPJ3" s="81"/>
      <c r="KPK3" s="82"/>
      <c r="KPL3" s="83"/>
      <c r="KPM3" s="84"/>
      <c r="KPN3" s="85"/>
      <c r="KPO3" s="86"/>
      <c r="KPP3" s="81"/>
      <c r="KPQ3" s="81"/>
      <c r="KPR3" s="82"/>
      <c r="KPS3" s="83"/>
      <c r="KPT3" s="84"/>
      <c r="KPU3" s="85"/>
      <c r="KPV3" s="86"/>
      <c r="KPW3" s="81"/>
      <c r="KPX3" s="81"/>
      <c r="KPY3" s="82"/>
      <c r="KPZ3" s="83"/>
      <c r="KQA3" s="84"/>
      <c r="KQB3" s="85"/>
      <c r="KQC3" s="86"/>
      <c r="KQD3" s="81"/>
      <c r="KQE3" s="81"/>
      <c r="KQF3" s="82"/>
      <c r="KQG3" s="83"/>
      <c r="KQH3" s="84"/>
      <c r="KQI3" s="85"/>
      <c r="KQJ3" s="86"/>
      <c r="KQK3" s="81"/>
      <c r="KQL3" s="81"/>
      <c r="KQM3" s="82"/>
      <c r="KQN3" s="83"/>
      <c r="KQO3" s="84"/>
      <c r="KQP3" s="85"/>
      <c r="KQQ3" s="86"/>
      <c r="KQR3" s="81"/>
      <c r="KQS3" s="81"/>
      <c r="KQT3" s="82"/>
      <c r="KQU3" s="83"/>
      <c r="KQV3" s="84"/>
      <c r="KQW3" s="85"/>
      <c r="KQX3" s="86"/>
      <c r="KQY3" s="81"/>
      <c r="KQZ3" s="81"/>
      <c r="KRA3" s="82"/>
      <c r="KRB3" s="83"/>
      <c r="KRC3" s="84"/>
      <c r="KRD3" s="85"/>
      <c r="KRE3" s="86"/>
      <c r="KRF3" s="81"/>
      <c r="KRG3" s="81"/>
      <c r="KRH3" s="82"/>
      <c r="KRI3" s="83"/>
      <c r="KRJ3" s="84"/>
      <c r="KRK3" s="85"/>
      <c r="KRL3" s="86"/>
      <c r="KRM3" s="81"/>
      <c r="KRN3" s="81"/>
      <c r="KRO3" s="82"/>
      <c r="KRP3" s="83"/>
      <c r="KRQ3" s="84"/>
      <c r="KRR3" s="85"/>
      <c r="KRS3" s="86"/>
      <c r="KRT3" s="81"/>
      <c r="KRU3" s="81"/>
      <c r="KRV3" s="82"/>
      <c r="KRW3" s="83"/>
      <c r="KRX3" s="84"/>
      <c r="KRY3" s="85"/>
      <c r="KRZ3" s="86"/>
      <c r="KSA3" s="81"/>
      <c r="KSB3" s="81"/>
      <c r="KSC3" s="82"/>
      <c r="KSD3" s="83"/>
      <c r="KSE3" s="84"/>
      <c r="KSF3" s="85"/>
      <c r="KSG3" s="86"/>
      <c r="KSH3" s="81"/>
      <c r="KSI3" s="81"/>
      <c r="KSJ3" s="82"/>
      <c r="KSK3" s="83"/>
      <c r="KSL3" s="84"/>
      <c r="KSM3" s="85"/>
      <c r="KSN3" s="86"/>
      <c r="KSO3" s="81"/>
      <c r="KSP3" s="81"/>
      <c r="KSQ3" s="82"/>
      <c r="KSR3" s="83"/>
      <c r="KSS3" s="84"/>
      <c r="KST3" s="85"/>
      <c r="KSU3" s="86"/>
      <c r="KSV3" s="81"/>
      <c r="KSW3" s="81"/>
      <c r="KSX3" s="82"/>
      <c r="KSY3" s="83"/>
      <c r="KSZ3" s="84"/>
      <c r="KTA3" s="85"/>
      <c r="KTB3" s="86"/>
      <c r="KTC3" s="81"/>
      <c r="KTD3" s="81"/>
      <c r="KTE3" s="82"/>
      <c r="KTF3" s="83"/>
      <c r="KTG3" s="84"/>
      <c r="KTH3" s="85"/>
      <c r="KTI3" s="86"/>
      <c r="KTJ3" s="81"/>
      <c r="KTK3" s="81"/>
      <c r="KTL3" s="82"/>
      <c r="KTM3" s="83"/>
      <c r="KTN3" s="84"/>
      <c r="KTO3" s="85"/>
      <c r="KTP3" s="86"/>
      <c r="KTQ3" s="81"/>
      <c r="KTR3" s="81"/>
      <c r="KTS3" s="82"/>
      <c r="KTT3" s="83"/>
      <c r="KTU3" s="84"/>
      <c r="KTV3" s="85"/>
      <c r="KTW3" s="86"/>
      <c r="KTX3" s="81"/>
      <c r="KTY3" s="81"/>
      <c r="KTZ3" s="82"/>
      <c r="KUA3" s="83"/>
      <c r="KUB3" s="84"/>
      <c r="KUC3" s="85"/>
      <c r="KUD3" s="86"/>
      <c r="KUE3" s="81"/>
      <c r="KUF3" s="81"/>
      <c r="KUG3" s="82"/>
      <c r="KUH3" s="83"/>
      <c r="KUI3" s="84"/>
      <c r="KUJ3" s="85"/>
      <c r="KUK3" s="86"/>
      <c r="KUL3" s="81"/>
      <c r="KUM3" s="81"/>
      <c r="KUN3" s="82"/>
      <c r="KUO3" s="83"/>
      <c r="KUP3" s="84"/>
      <c r="KUQ3" s="85"/>
      <c r="KUR3" s="86"/>
      <c r="KUS3" s="81"/>
      <c r="KUT3" s="81"/>
      <c r="KUU3" s="82"/>
      <c r="KUV3" s="83"/>
      <c r="KUW3" s="84"/>
      <c r="KUX3" s="85"/>
      <c r="KUY3" s="86"/>
      <c r="KUZ3" s="81"/>
      <c r="KVA3" s="81"/>
      <c r="KVB3" s="82"/>
      <c r="KVC3" s="83"/>
      <c r="KVD3" s="84"/>
      <c r="KVE3" s="85"/>
      <c r="KVF3" s="86"/>
      <c r="KVG3" s="81"/>
      <c r="KVH3" s="81"/>
      <c r="KVI3" s="82"/>
      <c r="KVJ3" s="83"/>
      <c r="KVK3" s="84"/>
      <c r="KVL3" s="85"/>
      <c r="KVM3" s="86"/>
      <c r="KVN3" s="81"/>
      <c r="KVO3" s="81"/>
      <c r="KVP3" s="82"/>
      <c r="KVQ3" s="83"/>
      <c r="KVR3" s="84"/>
      <c r="KVS3" s="85"/>
      <c r="KVT3" s="86"/>
      <c r="KVU3" s="81"/>
      <c r="KVV3" s="81"/>
      <c r="KVW3" s="82"/>
      <c r="KVX3" s="83"/>
      <c r="KVY3" s="84"/>
      <c r="KVZ3" s="85"/>
      <c r="KWA3" s="86"/>
      <c r="KWB3" s="81"/>
      <c r="KWC3" s="81"/>
      <c r="KWD3" s="82"/>
      <c r="KWE3" s="83"/>
      <c r="KWF3" s="84"/>
      <c r="KWG3" s="85"/>
      <c r="KWH3" s="86"/>
      <c r="KWI3" s="81"/>
      <c r="KWJ3" s="81"/>
      <c r="KWK3" s="82"/>
      <c r="KWL3" s="83"/>
      <c r="KWM3" s="84"/>
      <c r="KWN3" s="85"/>
      <c r="KWO3" s="86"/>
      <c r="KWP3" s="81"/>
      <c r="KWQ3" s="81"/>
      <c r="KWR3" s="82"/>
      <c r="KWS3" s="83"/>
      <c r="KWT3" s="84"/>
      <c r="KWU3" s="85"/>
      <c r="KWV3" s="86"/>
      <c r="KWW3" s="81"/>
      <c r="KWX3" s="81"/>
      <c r="KWY3" s="82"/>
      <c r="KWZ3" s="83"/>
      <c r="KXA3" s="84"/>
      <c r="KXB3" s="85"/>
      <c r="KXC3" s="86"/>
      <c r="KXD3" s="81"/>
      <c r="KXE3" s="81"/>
      <c r="KXF3" s="82"/>
      <c r="KXG3" s="83"/>
      <c r="KXH3" s="84"/>
      <c r="KXI3" s="85"/>
      <c r="KXJ3" s="86"/>
      <c r="KXK3" s="81"/>
      <c r="KXL3" s="81"/>
      <c r="KXM3" s="82"/>
      <c r="KXN3" s="83"/>
      <c r="KXO3" s="84"/>
      <c r="KXP3" s="85"/>
      <c r="KXQ3" s="86"/>
      <c r="KXR3" s="81"/>
      <c r="KXS3" s="81"/>
      <c r="KXT3" s="82"/>
      <c r="KXU3" s="83"/>
      <c r="KXV3" s="84"/>
      <c r="KXW3" s="85"/>
      <c r="KXX3" s="86"/>
      <c r="KXY3" s="81"/>
      <c r="KXZ3" s="81"/>
      <c r="KYA3" s="82"/>
      <c r="KYB3" s="83"/>
      <c r="KYC3" s="84"/>
      <c r="KYD3" s="85"/>
      <c r="KYE3" s="86"/>
      <c r="KYF3" s="81"/>
      <c r="KYG3" s="81"/>
      <c r="KYH3" s="82"/>
      <c r="KYI3" s="83"/>
      <c r="KYJ3" s="84"/>
      <c r="KYK3" s="85"/>
      <c r="KYL3" s="86"/>
      <c r="KYM3" s="81"/>
      <c r="KYN3" s="81"/>
      <c r="KYO3" s="82"/>
      <c r="KYP3" s="83"/>
      <c r="KYQ3" s="84"/>
      <c r="KYR3" s="85"/>
      <c r="KYS3" s="86"/>
      <c r="KYT3" s="81"/>
      <c r="KYU3" s="81"/>
      <c r="KYV3" s="82"/>
      <c r="KYW3" s="83"/>
      <c r="KYX3" s="84"/>
      <c r="KYY3" s="85"/>
      <c r="KYZ3" s="86"/>
      <c r="KZA3" s="81"/>
      <c r="KZB3" s="81"/>
      <c r="KZC3" s="82"/>
      <c r="KZD3" s="83"/>
      <c r="KZE3" s="84"/>
      <c r="KZF3" s="85"/>
      <c r="KZG3" s="86"/>
      <c r="KZH3" s="81"/>
      <c r="KZI3" s="81"/>
      <c r="KZJ3" s="82"/>
      <c r="KZK3" s="83"/>
      <c r="KZL3" s="84"/>
      <c r="KZM3" s="85"/>
      <c r="KZN3" s="86"/>
      <c r="KZO3" s="81"/>
      <c r="KZP3" s="81"/>
      <c r="KZQ3" s="82"/>
      <c r="KZR3" s="83"/>
      <c r="KZS3" s="84"/>
      <c r="KZT3" s="85"/>
      <c r="KZU3" s="86"/>
      <c r="KZV3" s="81"/>
      <c r="KZW3" s="81"/>
      <c r="KZX3" s="82"/>
      <c r="KZY3" s="83"/>
      <c r="KZZ3" s="84"/>
      <c r="LAA3" s="85"/>
      <c r="LAB3" s="86"/>
      <c r="LAC3" s="81"/>
      <c r="LAD3" s="81"/>
      <c r="LAE3" s="82"/>
      <c r="LAF3" s="83"/>
      <c r="LAG3" s="84"/>
      <c r="LAH3" s="85"/>
      <c r="LAI3" s="86"/>
      <c r="LAJ3" s="81"/>
      <c r="LAK3" s="81"/>
      <c r="LAL3" s="82"/>
      <c r="LAM3" s="83"/>
      <c r="LAN3" s="84"/>
      <c r="LAO3" s="85"/>
      <c r="LAP3" s="86"/>
      <c r="LAQ3" s="81"/>
      <c r="LAR3" s="81"/>
      <c r="LAS3" s="82"/>
      <c r="LAT3" s="83"/>
      <c r="LAU3" s="84"/>
      <c r="LAV3" s="85"/>
      <c r="LAW3" s="86"/>
      <c r="LAX3" s="81"/>
      <c r="LAY3" s="81"/>
      <c r="LAZ3" s="82"/>
      <c r="LBA3" s="83"/>
      <c r="LBB3" s="84"/>
      <c r="LBC3" s="85"/>
      <c r="LBD3" s="86"/>
      <c r="LBE3" s="81"/>
      <c r="LBF3" s="81"/>
      <c r="LBG3" s="82"/>
      <c r="LBH3" s="83"/>
      <c r="LBI3" s="84"/>
      <c r="LBJ3" s="85"/>
      <c r="LBK3" s="86"/>
      <c r="LBL3" s="81"/>
      <c r="LBM3" s="81"/>
      <c r="LBN3" s="82"/>
      <c r="LBO3" s="83"/>
      <c r="LBP3" s="84"/>
      <c r="LBQ3" s="85"/>
      <c r="LBR3" s="86"/>
      <c r="LBS3" s="81"/>
      <c r="LBT3" s="81"/>
      <c r="LBU3" s="82"/>
      <c r="LBV3" s="83"/>
      <c r="LBW3" s="84"/>
      <c r="LBX3" s="85"/>
      <c r="LBY3" s="86"/>
      <c r="LBZ3" s="81"/>
      <c r="LCA3" s="81"/>
      <c r="LCB3" s="82"/>
      <c r="LCC3" s="83"/>
      <c r="LCD3" s="84"/>
      <c r="LCE3" s="85"/>
      <c r="LCF3" s="86"/>
      <c r="LCG3" s="81"/>
      <c r="LCH3" s="81"/>
      <c r="LCI3" s="82"/>
      <c r="LCJ3" s="83"/>
      <c r="LCK3" s="84"/>
      <c r="LCL3" s="85"/>
      <c r="LCM3" s="86"/>
      <c r="LCN3" s="81"/>
      <c r="LCO3" s="81"/>
      <c r="LCP3" s="82"/>
      <c r="LCQ3" s="83"/>
      <c r="LCR3" s="84"/>
      <c r="LCS3" s="85"/>
      <c r="LCT3" s="86"/>
      <c r="LCU3" s="81"/>
      <c r="LCV3" s="81"/>
      <c r="LCW3" s="82"/>
      <c r="LCX3" s="83"/>
      <c r="LCY3" s="84"/>
      <c r="LCZ3" s="85"/>
      <c r="LDA3" s="86"/>
      <c r="LDB3" s="81"/>
      <c r="LDC3" s="81"/>
      <c r="LDD3" s="82"/>
      <c r="LDE3" s="83"/>
      <c r="LDF3" s="84"/>
      <c r="LDG3" s="85"/>
      <c r="LDH3" s="86"/>
      <c r="LDI3" s="81"/>
      <c r="LDJ3" s="81"/>
      <c r="LDK3" s="82"/>
      <c r="LDL3" s="83"/>
      <c r="LDM3" s="84"/>
      <c r="LDN3" s="85"/>
      <c r="LDO3" s="86"/>
      <c r="LDP3" s="81"/>
      <c r="LDQ3" s="81"/>
      <c r="LDR3" s="82"/>
      <c r="LDS3" s="83"/>
      <c r="LDT3" s="84"/>
      <c r="LDU3" s="85"/>
      <c r="LDV3" s="86"/>
      <c r="LDW3" s="81"/>
      <c r="LDX3" s="81"/>
      <c r="LDY3" s="82"/>
      <c r="LDZ3" s="83"/>
      <c r="LEA3" s="84"/>
      <c r="LEB3" s="85"/>
      <c r="LEC3" s="86"/>
      <c r="LED3" s="81"/>
      <c r="LEE3" s="81"/>
      <c r="LEF3" s="82"/>
      <c r="LEG3" s="83"/>
      <c r="LEH3" s="84"/>
      <c r="LEI3" s="85"/>
      <c r="LEJ3" s="86"/>
      <c r="LEK3" s="81"/>
      <c r="LEL3" s="81"/>
      <c r="LEM3" s="82"/>
      <c r="LEN3" s="83"/>
      <c r="LEO3" s="84"/>
      <c r="LEP3" s="85"/>
      <c r="LEQ3" s="86"/>
      <c r="LER3" s="81"/>
      <c r="LES3" s="81"/>
      <c r="LET3" s="82"/>
      <c r="LEU3" s="83"/>
      <c r="LEV3" s="84"/>
      <c r="LEW3" s="85"/>
      <c r="LEX3" s="86"/>
      <c r="LEY3" s="81"/>
      <c r="LEZ3" s="81"/>
      <c r="LFA3" s="82"/>
      <c r="LFB3" s="83"/>
      <c r="LFC3" s="84"/>
      <c r="LFD3" s="85"/>
      <c r="LFE3" s="86"/>
      <c r="LFF3" s="81"/>
      <c r="LFG3" s="81"/>
      <c r="LFH3" s="82"/>
      <c r="LFI3" s="83"/>
      <c r="LFJ3" s="84"/>
      <c r="LFK3" s="85"/>
      <c r="LFL3" s="86"/>
      <c r="LFM3" s="81"/>
      <c r="LFN3" s="81"/>
      <c r="LFO3" s="82"/>
      <c r="LFP3" s="83"/>
      <c r="LFQ3" s="84"/>
      <c r="LFR3" s="85"/>
      <c r="LFS3" s="86"/>
      <c r="LFT3" s="81"/>
      <c r="LFU3" s="81"/>
      <c r="LFV3" s="82"/>
      <c r="LFW3" s="83"/>
      <c r="LFX3" s="84"/>
      <c r="LFY3" s="85"/>
      <c r="LFZ3" s="86"/>
      <c r="LGA3" s="81"/>
      <c r="LGB3" s="81"/>
      <c r="LGC3" s="82"/>
      <c r="LGD3" s="83"/>
      <c r="LGE3" s="84"/>
      <c r="LGF3" s="85"/>
      <c r="LGG3" s="86"/>
      <c r="LGH3" s="81"/>
      <c r="LGI3" s="81"/>
      <c r="LGJ3" s="82"/>
      <c r="LGK3" s="83"/>
      <c r="LGL3" s="84"/>
      <c r="LGM3" s="85"/>
      <c r="LGN3" s="86"/>
      <c r="LGO3" s="81"/>
      <c r="LGP3" s="81"/>
      <c r="LGQ3" s="82"/>
      <c r="LGR3" s="83"/>
      <c r="LGS3" s="84"/>
      <c r="LGT3" s="85"/>
      <c r="LGU3" s="86"/>
      <c r="LGV3" s="81"/>
      <c r="LGW3" s="81"/>
      <c r="LGX3" s="82"/>
      <c r="LGY3" s="83"/>
      <c r="LGZ3" s="84"/>
      <c r="LHA3" s="85"/>
      <c r="LHB3" s="86"/>
      <c r="LHC3" s="81"/>
      <c r="LHD3" s="81"/>
      <c r="LHE3" s="82"/>
      <c r="LHF3" s="83"/>
      <c r="LHG3" s="84"/>
      <c r="LHH3" s="85"/>
      <c r="LHI3" s="86"/>
      <c r="LHJ3" s="81"/>
      <c r="LHK3" s="81"/>
      <c r="LHL3" s="82"/>
      <c r="LHM3" s="83"/>
      <c r="LHN3" s="84"/>
      <c r="LHO3" s="85"/>
      <c r="LHP3" s="86"/>
      <c r="LHQ3" s="81"/>
      <c r="LHR3" s="81"/>
      <c r="LHS3" s="82"/>
      <c r="LHT3" s="83"/>
      <c r="LHU3" s="84"/>
      <c r="LHV3" s="85"/>
      <c r="LHW3" s="86"/>
      <c r="LHX3" s="81"/>
      <c r="LHY3" s="81"/>
      <c r="LHZ3" s="82"/>
      <c r="LIA3" s="83"/>
      <c r="LIB3" s="84"/>
      <c r="LIC3" s="85"/>
      <c r="LID3" s="86"/>
      <c r="LIE3" s="81"/>
      <c r="LIF3" s="81"/>
      <c r="LIG3" s="82"/>
      <c r="LIH3" s="83"/>
      <c r="LII3" s="84"/>
      <c r="LIJ3" s="85"/>
      <c r="LIK3" s="86"/>
      <c r="LIL3" s="81"/>
      <c r="LIM3" s="81"/>
      <c r="LIN3" s="82"/>
      <c r="LIO3" s="83"/>
      <c r="LIP3" s="84"/>
      <c r="LIQ3" s="85"/>
      <c r="LIR3" s="86"/>
      <c r="LIS3" s="81"/>
      <c r="LIT3" s="81"/>
      <c r="LIU3" s="82"/>
      <c r="LIV3" s="83"/>
      <c r="LIW3" s="84"/>
      <c r="LIX3" s="85"/>
      <c r="LIY3" s="86"/>
      <c r="LIZ3" s="81"/>
      <c r="LJA3" s="81"/>
      <c r="LJB3" s="82"/>
      <c r="LJC3" s="83"/>
      <c r="LJD3" s="84"/>
      <c r="LJE3" s="85"/>
      <c r="LJF3" s="86"/>
      <c r="LJG3" s="81"/>
      <c r="LJH3" s="81"/>
      <c r="LJI3" s="82"/>
      <c r="LJJ3" s="83"/>
      <c r="LJK3" s="84"/>
      <c r="LJL3" s="85"/>
      <c r="LJM3" s="86"/>
      <c r="LJN3" s="81"/>
      <c r="LJO3" s="81"/>
      <c r="LJP3" s="82"/>
      <c r="LJQ3" s="83"/>
      <c r="LJR3" s="84"/>
      <c r="LJS3" s="85"/>
      <c r="LJT3" s="86"/>
      <c r="LJU3" s="81"/>
      <c r="LJV3" s="81"/>
      <c r="LJW3" s="82"/>
      <c r="LJX3" s="83"/>
      <c r="LJY3" s="84"/>
      <c r="LJZ3" s="85"/>
      <c r="LKA3" s="86"/>
      <c r="LKB3" s="81"/>
      <c r="LKC3" s="81"/>
      <c r="LKD3" s="82"/>
      <c r="LKE3" s="83"/>
      <c r="LKF3" s="84"/>
      <c r="LKG3" s="85"/>
      <c r="LKH3" s="86"/>
      <c r="LKI3" s="81"/>
      <c r="LKJ3" s="81"/>
      <c r="LKK3" s="82"/>
      <c r="LKL3" s="83"/>
      <c r="LKM3" s="84"/>
      <c r="LKN3" s="85"/>
      <c r="LKO3" s="86"/>
      <c r="LKP3" s="81"/>
      <c r="LKQ3" s="81"/>
      <c r="LKR3" s="82"/>
      <c r="LKS3" s="83"/>
      <c r="LKT3" s="84"/>
      <c r="LKU3" s="85"/>
      <c r="LKV3" s="86"/>
      <c r="LKW3" s="81"/>
      <c r="LKX3" s="81"/>
      <c r="LKY3" s="82"/>
      <c r="LKZ3" s="83"/>
      <c r="LLA3" s="84"/>
      <c r="LLB3" s="85"/>
      <c r="LLC3" s="86"/>
      <c r="LLD3" s="81"/>
      <c r="LLE3" s="81"/>
      <c r="LLF3" s="82"/>
      <c r="LLG3" s="83"/>
      <c r="LLH3" s="84"/>
      <c r="LLI3" s="85"/>
      <c r="LLJ3" s="86"/>
      <c r="LLK3" s="81"/>
      <c r="LLL3" s="81"/>
      <c r="LLM3" s="82"/>
      <c r="LLN3" s="83"/>
      <c r="LLO3" s="84"/>
      <c r="LLP3" s="85"/>
      <c r="LLQ3" s="86"/>
      <c r="LLR3" s="81"/>
      <c r="LLS3" s="81"/>
      <c r="LLT3" s="82"/>
      <c r="LLU3" s="83"/>
      <c r="LLV3" s="84"/>
      <c r="LLW3" s="85"/>
      <c r="LLX3" s="86"/>
      <c r="LLY3" s="81"/>
      <c r="LLZ3" s="81"/>
      <c r="LMA3" s="82"/>
      <c r="LMB3" s="83"/>
      <c r="LMC3" s="84"/>
      <c r="LMD3" s="85"/>
      <c r="LME3" s="86"/>
      <c r="LMF3" s="81"/>
      <c r="LMG3" s="81"/>
      <c r="LMH3" s="82"/>
      <c r="LMI3" s="83"/>
      <c r="LMJ3" s="84"/>
      <c r="LMK3" s="85"/>
      <c r="LML3" s="86"/>
      <c r="LMM3" s="81"/>
      <c r="LMN3" s="81"/>
      <c r="LMO3" s="82"/>
      <c r="LMP3" s="83"/>
      <c r="LMQ3" s="84"/>
      <c r="LMR3" s="85"/>
      <c r="LMS3" s="86"/>
      <c r="LMT3" s="81"/>
      <c r="LMU3" s="81"/>
      <c r="LMV3" s="82"/>
      <c r="LMW3" s="83"/>
      <c r="LMX3" s="84"/>
      <c r="LMY3" s="85"/>
      <c r="LMZ3" s="86"/>
      <c r="LNA3" s="81"/>
      <c r="LNB3" s="81"/>
      <c r="LNC3" s="82"/>
      <c r="LND3" s="83"/>
      <c r="LNE3" s="84"/>
      <c r="LNF3" s="85"/>
      <c r="LNG3" s="86"/>
      <c r="LNH3" s="81"/>
      <c r="LNI3" s="81"/>
      <c r="LNJ3" s="82"/>
      <c r="LNK3" s="83"/>
      <c r="LNL3" s="84"/>
      <c r="LNM3" s="85"/>
      <c r="LNN3" s="86"/>
      <c r="LNO3" s="81"/>
      <c r="LNP3" s="81"/>
      <c r="LNQ3" s="82"/>
      <c r="LNR3" s="83"/>
      <c r="LNS3" s="84"/>
      <c r="LNT3" s="85"/>
      <c r="LNU3" s="86"/>
      <c r="LNV3" s="81"/>
      <c r="LNW3" s="81"/>
      <c r="LNX3" s="82"/>
      <c r="LNY3" s="83"/>
      <c r="LNZ3" s="84"/>
      <c r="LOA3" s="85"/>
      <c r="LOB3" s="86"/>
      <c r="LOC3" s="81"/>
      <c r="LOD3" s="81"/>
      <c r="LOE3" s="82"/>
      <c r="LOF3" s="83"/>
      <c r="LOG3" s="84"/>
      <c r="LOH3" s="85"/>
      <c r="LOI3" s="86"/>
      <c r="LOJ3" s="81"/>
      <c r="LOK3" s="81"/>
      <c r="LOL3" s="82"/>
      <c r="LOM3" s="83"/>
      <c r="LON3" s="84"/>
      <c r="LOO3" s="85"/>
      <c r="LOP3" s="86"/>
      <c r="LOQ3" s="81"/>
      <c r="LOR3" s="81"/>
      <c r="LOS3" s="82"/>
      <c r="LOT3" s="83"/>
      <c r="LOU3" s="84"/>
      <c r="LOV3" s="85"/>
      <c r="LOW3" s="86"/>
      <c r="LOX3" s="81"/>
      <c r="LOY3" s="81"/>
      <c r="LOZ3" s="82"/>
      <c r="LPA3" s="83"/>
      <c r="LPB3" s="84"/>
      <c r="LPC3" s="85"/>
      <c r="LPD3" s="86"/>
      <c r="LPE3" s="81"/>
      <c r="LPF3" s="81"/>
      <c r="LPG3" s="82"/>
      <c r="LPH3" s="83"/>
      <c r="LPI3" s="84"/>
      <c r="LPJ3" s="85"/>
      <c r="LPK3" s="86"/>
      <c r="LPL3" s="81"/>
      <c r="LPM3" s="81"/>
      <c r="LPN3" s="82"/>
      <c r="LPO3" s="83"/>
      <c r="LPP3" s="84"/>
      <c r="LPQ3" s="85"/>
      <c r="LPR3" s="86"/>
      <c r="LPS3" s="81"/>
      <c r="LPT3" s="81"/>
      <c r="LPU3" s="82"/>
      <c r="LPV3" s="83"/>
      <c r="LPW3" s="84"/>
      <c r="LPX3" s="85"/>
      <c r="LPY3" s="86"/>
      <c r="LPZ3" s="81"/>
      <c r="LQA3" s="81"/>
      <c r="LQB3" s="82"/>
      <c r="LQC3" s="83"/>
      <c r="LQD3" s="84"/>
      <c r="LQE3" s="85"/>
      <c r="LQF3" s="86"/>
      <c r="LQG3" s="81"/>
      <c r="LQH3" s="81"/>
      <c r="LQI3" s="82"/>
      <c r="LQJ3" s="83"/>
      <c r="LQK3" s="84"/>
      <c r="LQL3" s="85"/>
      <c r="LQM3" s="86"/>
      <c r="LQN3" s="81"/>
      <c r="LQO3" s="81"/>
      <c r="LQP3" s="82"/>
      <c r="LQQ3" s="83"/>
      <c r="LQR3" s="84"/>
      <c r="LQS3" s="85"/>
      <c r="LQT3" s="86"/>
      <c r="LQU3" s="81"/>
      <c r="LQV3" s="81"/>
      <c r="LQW3" s="82"/>
      <c r="LQX3" s="83"/>
      <c r="LQY3" s="84"/>
      <c r="LQZ3" s="85"/>
      <c r="LRA3" s="86"/>
      <c r="LRB3" s="81"/>
      <c r="LRC3" s="81"/>
      <c r="LRD3" s="82"/>
      <c r="LRE3" s="83"/>
      <c r="LRF3" s="84"/>
      <c r="LRG3" s="85"/>
      <c r="LRH3" s="86"/>
      <c r="LRI3" s="81"/>
      <c r="LRJ3" s="81"/>
      <c r="LRK3" s="82"/>
      <c r="LRL3" s="83"/>
      <c r="LRM3" s="84"/>
      <c r="LRN3" s="85"/>
      <c r="LRO3" s="86"/>
      <c r="LRP3" s="81"/>
      <c r="LRQ3" s="81"/>
      <c r="LRR3" s="82"/>
      <c r="LRS3" s="83"/>
      <c r="LRT3" s="84"/>
      <c r="LRU3" s="85"/>
      <c r="LRV3" s="86"/>
      <c r="LRW3" s="81"/>
      <c r="LRX3" s="81"/>
      <c r="LRY3" s="82"/>
      <c r="LRZ3" s="83"/>
      <c r="LSA3" s="84"/>
      <c r="LSB3" s="85"/>
      <c r="LSC3" s="86"/>
      <c r="LSD3" s="81"/>
      <c r="LSE3" s="81"/>
      <c r="LSF3" s="82"/>
      <c r="LSG3" s="83"/>
      <c r="LSH3" s="84"/>
      <c r="LSI3" s="85"/>
      <c r="LSJ3" s="86"/>
      <c r="LSK3" s="81"/>
      <c r="LSL3" s="81"/>
      <c r="LSM3" s="82"/>
      <c r="LSN3" s="83"/>
      <c r="LSO3" s="84"/>
      <c r="LSP3" s="85"/>
      <c r="LSQ3" s="86"/>
      <c r="LSR3" s="81"/>
      <c r="LSS3" s="81"/>
      <c r="LST3" s="82"/>
      <c r="LSU3" s="83"/>
      <c r="LSV3" s="84"/>
      <c r="LSW3" s="85"/>
      <c r="LSX3" s="86"/>
      <c r="LSY3" s="81"/>
      <c r="LSZ3" s="81"/>
      <c r="LTA3" s="82"/>
      <c r="LTB3" s="83"/>
      <c r="LTC3" s="84"/>
      <c r="LTD3" s="85"/>
      <c r="LTE3" s="86"/>
      <c r="LTF3" s="81"/>
      <c r="LTG3" s="81"/>
      <c r="LTH3" s="82"/>
      <c r="LTI3" s="83"/>
      <c r="LTJ3" s="84"/>
      <c r="LTK3" s="85"/>
      <c r="LTL3" s="86"/>
      <c r="LTM3" s="81"/>
      <c r="LTN3" s="81"/>
      <c r="LTO3" s="82"/>
      <c r="LTP3" s="83"/>
      <c r="LTQ3" s="84"/>
      <c r="LTR3" s="85"/>
      <c r="LTS3" s="86"/>
      <c r="LTT3" s="81"/>
      <c r="LTU3" s="81"/>
      <c r="LTV3" s="82"/>
      <c r="LTW3" s="83"/>
      <c r="LTX3" s="84"/>
      <c r="LTY3" s="85"/>
      <c r="LTZ3" s="86"/>
      <c r="LUA3" s="81"/>
      <c r="LUB3" s="81"/>
      <c r="LUC3" s="82"/>
      <c r="LUD3" s="83"/>
      <c r="LUE3" s="84"/>
      <c r="LUF3" s="85"/>
      <c r="LUG3" s="86"/>
      <c r="LUH3" s="81"/>
      <c r="LUI3" s="81"/>
      <c r="LUJ3" s="82"/>
      <c r="LUK3" s="83"/>
      <c r="LUL3" s="84"/>
      <c r="LUM3" s="85"/>
      <c r="LUN3" s="86"/>
      <c r="LUO3" s="81"/>
      <c r="LUP3" s="81"/>
      <c r="LUQ3" s="82"/>
      <c r="LUR3" s="83"/>
      <c r="LUS3" s="84"/>
      <c r="LUT3" s="85"/>
      <c r="LUU3" s="86"/>
      <c r="LUV3" s="81"/>
      <c r="LUW3" s="81"/>
      <c r="LUX3" s="82"/>
      <c r="LUY3" s="83"/>
      <c r="LUZ3" s="84"/>
      <c r="LVA3" s="85"/>
      <c r="LVB3" s="86"/>
      <c r="LVC3" s="81"/>
      <c r="LVD3" s="81"/>
      <c r="LVE3" s="82"/>
      <c r="LVF3" s="83"/>
      <c r="LVG3" s="84"/>
      <c r="LVH3" s="85"/>
      <c r="LVI3" s="86"/>
      <c r="LVJ3" s="81"/>
      <c r="LVK3" s="81"/>
      <c r="LVL3" s="82"/>
      <c r="LVM3" s="83"/>
      <c r="LVN3" s="84"/>
      <c r="LVO3" s="85"/>
      <c r="LVP3" s="86"/>
      <c r="LVQ3" s="81"/>
      <c r="LVR3" s="81"/>
      <c r="LVS3" s="82"/>
      <c r="LVT3" s="83"/>
      <c r="LVU3" s="84"/>
      <c r="LVV3" s="85"/>
      <c r="LVW3" s="86"/>
      <c r="LVX3" s="81"/>
      <c r="LVY3" s="81"/>
      <c r="LVZ3" s="82"/>
      <c r="LWA3" s="83"/>
      <c r="LWB3" s="84"/>
      <c r="LWC3" s="85"/>
      <c r="LWD3" s="86"/>
      <c r="LWE3" s="81"/>
      <c r="LWF3" s="81"/>
      <c r="LWG3" s="82"/>
      <c r="LWH3" s="83"/>
      <c r="LWI3" s="84"/>
      <c r="LWJ3" s="85"/>
      <c r="LWK3" s="86"/>
      <c r="LWL3" s="81"/>
      <c r="LWM3" s="81"/>
      <c r="LWN3" s="82"/>
      <c r="LWO3" s="83"/>
      <c r="LWP3" s="84"/>
      <c r="LWQ3" s="85"/>
      <c r="LWR3" s="86"/>
      <c r="LWS3" s="81"/>
      <c r="LWT3" s="81"/>
      <c r="LWU3" s="82"/>
      <c r="LWV3" s="83"/>
      <c r="LWW3" s="84"/>
      <c r="LWX3" s="85"/>
      <c r="LWY3" s="86"/>
      <c r="LWZ3" s="81"/>
      <c r="LXA3" s="81"/>
      <c r="LXB3" s="82"/>
      <c r="LXC3" s="83"/>
      <c r="LXD3" s="84"/>
      <c r="LXE3" s="85"/>
      <c r="LXF3" s="86"/>
      <c r="LXG3" s="81"/>
      <c r="LXH3" s="81"/>
      <c r="LXI3" s="82"/>
      <c r="LXJ3" s="83"/>
      <c r="LXK3" s="84"/>
      <c r="LXL3" s="85"/>
      <c r="LXM3" s="86"/>
      <c r="LXN3" s="81"/>
      <c r="LXO3" s="81"/>
      <c r="LXP3" s="82"/>
      <c r="LXQ3" s="83"/>
      <c r="LXR3" s="84"/>
      <c r="LXS3" s="85"/>
      <c r="LXT3" s="86"/>
      <c r="LXU3" s="81"/>
      <c r="LXV3" s="81"/>
      <c r="LXW3" s="82"/>
      <c r="LXX3" s="83"/>
      <c r="LXY3" s="84"/>
      <c r="LXZ3" s="85"/>
      <c r="LYA3" s="86"/>
      <c r="LYB3" s="81"/>
      <c r="LYC3" s="81"/>
      <c r="LYD3" s="82"/>
      <c r="LYE3" s="83"/>
      <c r="LYF3" s="84"/>
      <c r="LYG3" s="85"/>
      <c r="LYH3" s="86"/>
      <c r="LYI3" s="81"/>
      <c r="LYJ3" s="81"/>
      <c r="LYK3" s="82"/>
      <c r="LYL3" s="83"/>
      <c r="LYM3" s="84"/>
      <c r="LYN3" s="85"/>
      <c r="LYO3" s="86"/>
      <c r="LYP3" s="81"/>
      <c r="LYQ3" s="81"/>
      <c r="LYR3" s="82"/>
      <c r="LYS3" s="83"/>
      <c r="LYT3" s="84"/>
      <c r="LYU3" s="85"/>
      <c r="LYV3" s="86"/>
      <c r="LYW3" s="81"/>
      <c r="LYX3" s="81"/>
      <c r="LYY3" s="82"/>
      <c r="LYZ3" s="83"/>
      <c r="LZA3" s="84"/>
      <c r="LZB3" s="85"/>
      <c r="LZC3" s="86"/>
      <c r="LZD3" s="81"/>
      <c r="LZE3" s="81"/>
      <c r="LZF3" s="82"/>
      <c r="LZG3" s="83"/>
      <c r="LZH3" s="84"/>
      <c r="LZI3" s="85"/>
      <c r="LZJ3" s="86"/>
      <c r="LZK3" s="81"/>
      <c r="LZL3" s="81"/>
      <c r="LZM3" s="82"/>
      <c r="LZN3" s="83"/>
      <c r="LZO3" s="84"/>
      <c r="LZP3" s="85"/>
      <c r="LZQ3" s="86"/>
      <c r="LZR3" s="81"/>
      <c r="LZS3" s="81"/>
      <c r="LZT3" s="82"/>
      <c r="LZU3" s="83"/>
      <c r="LZV3" s="84"/>
      <c r="LZW3" s="85"/>
      <c r="LZX3" s="86"/>
      <c r="LZY3" s="81"/>
      <c r="LZZ3" s="81"/>
      <c r="MAA3" s="82"/>
      <c r="MAB3" s="83"/>
      <c r="MAC3" s="84"/>
      <c r="MAD3" s="85"/>
      <c r="MAE3" s="86"/>
      <c r="MAF3" s="81"/>
      <c r="MAG3" s="81"/>
      <c r="MAH3" s="82"/>
      <c r="MAI3" s="83"/>
      <c r="MAJ3" s="84"/>
      <c r="MAK3" s="85"/>
      <c r="MAL3" s="86"/>
      <c r="MAM3" s="81"/>
      <c r="MAN3" s="81"/>
      <c r="MAO3" s="82"/>
      <c r="MAP3" s="83"/>
      <c r="MAQ3" s="84"/>
      <c r="MAR3" s="85"/>
      <c r="MAS3" s="86"/>
      <c r="MAT3" s="81"/>
      <c r="MAU3" s="81"/>
      <c r="MAV3" s="82"/>
      <c r="MAW3" s="83"/>
      <c r="MAX3" s="84"/>
      <c r="MAY3" s="85"/>
      <c r="MAZ3" s="86"/>
      <c r="MBA3" s="81"/>
      <c r="MBB3" s="81"/>
      <c r="MBC3" s="82"/>
      <c r="MBD3" s="83"/>
      <c r="MBE3" s="84"/>
      <c r="MBF3" s="85"/>
      <c r="MBG3" s="86"/>
      <c r="MBH3" s="81"/>
      <c r="MBI3" s="81"/>
      <c r="MBJ3" s="82"/>
      <c r="MBK3" s="83"/>
      <c r="MBL3" s="84"/>
      <c r="MBM3" s="85"/>
      <c r="MBN3" s="86"/>
      <c r="MBO3" s="81"/>
      <c r="MBP3" s="81"/>
      <c r="MBQ3" s="82"/>
      <c r="MBR3" s="83"/>
      <c r="MBS3" s="84"/>
      <c r="MBT3" s="85"/>
      <c r="MBU3" s="86"/>
      <c r="MBV3" s="81"/>
      <c r="MBW3" s="81"/>
      <c r="MBX3" s="82"/>
      <c r="MBY3" s="83"/>
      <c r="MBZ3" s="84"/>
      <c r="MCA3" s="85"/>
      <c r="MCB3" s="86"/>
      <c r="MCC3" s="81"/>
      <c r="MCD3" s="81"/>
      <c r="MCE3" s="82"/>
      <c r="MCF3" s="83"/>
      <c r="MCG3" s="84"/>
      <c r="MCH3" s="85"/>
      <c r="MCI3" s="86"/>
      <c r="MCJ3" s="81"/>
      <c r="MCK3" s="81"/>
      <c r="MCL3" s="82"/>
      <c r="MCM3" s="83"/>
      <c r="MCN3" s="84"/>
      <c r="MCO3" s="85"/>
      <c r="MCP3" s="86"/>
      <c r="MCQ3" s="81"/>
      <c r="MCR3" s="81"/>
      <c r="MCS3" s="82"/>
      <c r="MCT3" s="83"/>
      <c r="MCU3" s="84"/>
      <c r="MCV3" s="85"/>
      <c r="MCW3" s="86"/>
      <c r="MCX3" s="81"/>
      <c r="MCY3" s="81"/>
      <c r="MCZ3" s="82"/>
      <c r="MDA3" s="83"/>
      <c r="MDB3" s="84"/>
      <c r="MDC3" s="85"/>
      <c r="MDD3" s="86"/>
      <c r="MDE3" s="81"/>
      <c r="MDF3" s="81"/>
      <c r="MDG3" s="82"/>
      <c r="MDH3" s="83"/>
      <c r="MDI3" s="84"/>
      <c r="MDJ3" s="85"/>
      <c r="MDK3" s="86"/>
      <c r="MDL3" s="81"/>
      <c r="MDM3" s="81"/>
      <c r="MDN3" s="82"/>
      <c r="MDO3" s="83"/>
      <c r="MDP3" s="84"/>
      <c r="MDQ3" s="85"/>
      <c r="MDR3" s="86"/>
      <c r="MDS3" s="81"/>
      <c r="MDT3" s="81"/>
      <c r="MDU3" s="82"/>
      <c r="MDV3" s="83"/>
      <c r="MDW3" s="84"/>
      <c r="MDX3" s="85"/>
      <c r="MDY3" s="86"/>
      <c r="MDZ3" s="81"/>
      <c r="MEA3" s="81"/>
      <c r="MEB3" s="82"/>
      <c r="MEC3" s="83"/>
      <c r="MED3" s="84"/>
      <c r="MEE3" s="85"/>
      <c r="MEF3" s="86"/>
      <c r="MEG3" s="81"/>
      <c r="MEH3" s="81"/>
      <c r="MEI3" s="82"/>
      <c r="MEJ3" s="83"/>
      <c r="MEK3" s="84"/>
      <c r="MEL3" s="85"/>
      <c r="MEM3" s="86"/>
      <c r="MEN3" s="81"/>
      <c r="MEO3" s="81"/>
      <c r="MEP3" s="82"/>
      <c r="MEQ3" s="83"/>
      <c r="MER3" s="84"/>
      <c r="MES3" s="85"/>
      <c r="MET3" s="86"/>
      <c r="MEU3" s="81"/>
      <c r="MEV3" s="81"/>
      <c r="MEW3" s="82"/>
      <c r="MEX3" s="83"/>
      <c r="MEY3" s="84"/>
      <c r="MEZ3" s="85"/>
      <c r="MFA3" s="86"/>
      <c r="MFB3" s="81"/>
      <c r="MFC3" s="81"/>
      <c r="MFD3" s="82"/>
      <c r="MFE3" s="83"/>
      <c r="MFF3" s="84"/>
      <c r="MFG3" s="85"/>
      <c r="MFH3" s="86"/>
      <c r="MFI3" s="81"/>
      <c r="MFJ3" s="81"/>
      <c r="MFK3" s="82"/>
      <c r="MFL3" s="83"/>
      <c r="MFM3" s="84"/>
      <c r="MFN3" s="85"/>
      <c r="MFO3" s="86"/>
      <c r="MFP3" s="81"/>
      <c r="MFQ3" s="81"/>
      <c r="MFR3" s="82"/>
      <c r="MFS3" s="83"/>
      <c r="MFT3" s="84"/>
      <c r="MFU3" s="85"/>
      <c r="MFV3" s="86"/>
      <c r="MFW3" s="81"/>
      <c r="MFX3" s="81"/>
      <c r="MFY3" s="82"/>
      <c r="MFZ3" s="83"/>
      <c r="MGA3" s="84"/>
      <c r="MGB3" s="85"/>
      <c r="MGC3" s="86"/>
      <c r="MGD3" s="81"/>
      <c r="MGE3" s="81"/>
      <c r="MGF3" s="82"/>
      <c r="MGG3" s="83"/>
      <c r="MGH3" s="84"/>
      <c r="MGI3" s="85"/>
      <c r="MGJ3" s="86"/>
      <c r="MGK3" s="81"/>
      <c r="MGL3" s="81"/>
      <c r="MGM3" s="82"/>
      <c r="MGN3" s="83"/>
      <c r="MGO3" s="84"/>
      <c r="MGP3" s="85"/>
      <c r="MGQ3" s="86"/>
      <c r="MGR3" s="81"/>
      <c r="MGS3" s="81"/>
      <c r="MGT3" s="82"/>
      <c r="MGU3" s="83"/>
      <c r="MGV3" s="84"/>
      <c r="MGW3" s="85"/>
      <c r="MGX3" s="86"/>
      <c r="MGY3" s="81"/>
      <c r="MGZ3" s="81"/>
      <c r="MHA3" s="82"/>
      <c r="MHB3" s="83"/>
      <c r="MHC3" s="84"/>
      <c r="MHD3" s="85"/>
      <c r="MHE3" s="86"/>
      <c r="MHF3" s="81"/>
      <c r="MHG3" s="81"/>
      <c r="MHH3" s="82"/>
      <c r="MHI3" s="83"/>
      <c r="MHJ3" s="84"/>
      <c r="MHK3" s="85"/>
      <c r="MHL3" s="86"/>
      <c r="MHM3" s="81"/>
      <c r="MHN3" s="81"/>
      <c r="MHO3" s="82"/>
      <c r="MHP3" s="83"/>
      <c r="MHQ3" s="84"/>
      <c r="MHR3" s="85"/>
      <c r="MHS3" s="86"/>
      <c r="MHT3" s="81"/>
      <c r="MHU3" s="81"/>
      <c r="MHV3" s="82"/>
      <c r="MHW3" s="83"/>
      <c r="MHX3" s="84"/>
      <c r="MHY3" s="85"/>
      <c r="MHZ3" s="86"/>
      <c r="MIA3" s="81"/>
      <c r="MIB3" s="81"/>
      <c r="MIC3" s="82"/>
      <c r="MID3" s="83"/>
      <c r="MIE3" s="84"/>
      <c r="MIF3" s="85"/>
      <c r="MIG3" s="86"/>
      <c r="MIH3" s="81"/>
      <c r="MII3" s="81"/>
      <c r="MIJ3" s="82"/>
      <c r="MIK3" s="83"/>
      <c r="MIL3" s="84"/>
      <c r="MIM3" s="85"/>
      <c r="MIN3" s="86"/>
      <c r="MIO3" s="81"/>
      <c r="MIP3" s="81"/>
      <c r="MIQ3" s="82"/>
      <c r="MIR3" s="83"/>
      <c r="MIS3" s="84"/>
      <c r="MIT3" s="85"/>
      <c r="MIU3" s="86"/>
      <c r="MIV3" s="81"/>
      <c r="MIW3" s="81"/>
      <c r="MIX3" s="82"/>
      <c r="MIY3" s="83"/>
      <c r="MIZ3" s="84"/>
      <c r="MJA3" s="85"/>
      <c r="MJB3" s="86"/>
      <c r="MJC3" s="81"/>
      <c r="MJD3" s="81"/>
      <c r="MJE3" s="82"/>
      <c r="MJF3" s="83"/>
      <c r="MJG3" s="84"/>
      <c r="MJH3" s="85"/>
      <c r="MJI3" s="86"/>
      <c r="MJJ3" s="81"/>
      <c r="MJK3" s="81"/>
      <c r="MJL3" s="82"/>
      <c r="MJM3" s="83"/>
      <c r="MJN3" s="84"/>
      <c r="MJO3" s="85"/>
      <c r="MJP3" s="86"/>
      <c r="MJQ3" s="81"/>
      <c r="MJR3" s="81"/>
      <c r="MJS3" s="82"/>
      <c r="MJT3" s="83"/>
      <c r="MJU3" s="84"/>
      <c r="MJV3" s="85"/>
      <c r="MJW3" s="86"/>
      <c r="MJX3" s="81"/>
      <c r="MJY3" s="81"/>
      <c r="MJZ3" s="82"/>
      <c r="MKA3" s="83"/>
      <c r="MKB3" s="84"/>
      <c r="MKC3" s="85"/>
      <c r="MKD3" s="86"/>
      <c r="MKE3" s="81"/>
      <c r="MKF3" s="81"/>
      <c r="MKG3" s="82"/>
      <c r="MKH3" s="83"/>
      <c r="MKI3" s="84"/>
      <c r="MKJ3" s="85"/>
      <c r="MKK3" s="86"/>
      <c r="MKL3" s="81"/>
      <c r="MKM3" s="81"/>
      <c r="MKN3" s="82"/>
      <c r="MKO3" s="83"/>
      <c r="MKP3" s="84"/>
      <c r="MKQ3" s="85"/>
      <c r="MKR3" s="86"/>
      <c r="MKS3" s="81"/>
      <c r="MKT3" s="81"/>
      <c r="MKU3" s="82"/>
      <c r="MKV3" s="83"/>
      <c r="MKW3" s="84"/>
      <c r="MKX3" s="85"/>
      <c r="MKY3" s="86"/>
      <c r="MKZ3" s="81"/>
      <c r="MLA3" s="81"/>
      <c r="MLB3" s="82"/>
      <c r="MLC3" s="83"/>
      <c r="MLD3" s="84"/>
      <c r="MLE3" s="85"/>
      <c r="MLF3" s="86"/>
      <c r="MLG3" s="81"/>
      <c r="MLH3" s="81"/>
      <c r="MLI3" s="82"/>
      <c r="MLJ3" s="83"/>
      <c r="MLK3" s="84"/>
      <c r="MLL3" s="85"/>
      <c r="MLM3" s="86"/>
      <c r="MLN3" s="81"/>
      <c r="MLO3" s="81"/>
      <c r="MLP3" s="82"/>
      <c r="MLQ3" s="83"/>
      <c r="MLR3" s="84"/>
      <c r="MLS3" s="85"/>
      <c r="MLT3" s="86"/>
      <c r="MLU3" s="81"/>
      <c r="MLV3" s="81"/>
      <c r="MLW3" s="82"/>
      <c r="MLX3" s="83"/>
      <c r="MLY3" s="84"/>
      <c r="MLZ3" s="85"/>
      <c r="MMA3" s="86"/>
      <c r="MMB3" s="81"/>
      <c r="MMC3" s="81"/>
      <c r="MMD3" s="82"/>
      <c r="MME3" s="83"/>
      <c r="MMF3" s="84"/>
      <c r="MMG3" s="85"/>
      <c r="MMH3" s="86"/>
      <c r="MMI3" s="81"/>
      <c r="MMJ3" s="81"/>
      <c r="MMK3" s="82"/>
      <c r="MML3" s="83"/>
      <c r="MMM3" s="84"/>
      <c r="MMN3" s="85"/>
      <c r="MMO3" s="86"/>
      <c r="MMP3" s="81"/>
      <c r="MMQ3" s="81"/>
      <c r="MMR3" s="82"/>
      <c r="MMS3" s="83"/>
      <c r="MMT3" s="84"/>
      <c r="MMU3" s="85"/>
      <c r="MMV3" s="86"/>
      <c r="MMW3" s="81"/>
      <c r="MMX3" s="81"/>
      <c r="MMY3" s="82"/>
      <c r="MMZ3" s="83"/>
      <c r="MNA3" s="84"/>
      <c r="MNB3" s="85"/>
      <c r="MNC3" s="86"/>
      <c r="MND3" s="81"/>
      <c r="MNE3" s="81"/>
      <c r="MNF3" s="82"/>
      <c r="MNG3" s="83"/>
      <c r="MNH3" s="84"/>
      <c r="MNI3" s="85"/>
      <c r="MNJ3" s="86"/>
      <c r="MNK3" s="81"/>
      <c r="MNL3" s="81"/>
      <c r="MNM3" s="82"/>
      <c r="MNN3" s="83"/>
      <c r="MNO3" s="84"/>
      <c r="MNP3" s="85"/>
      <c r="MNQ3" s="86"/>
      <c r="MNR3" s="81"/>
      <c r="MNS3" s="81"/>
      <c r="MNT3" s="82"/>
      <c r="MNU3" s="83"/>
      <c r="MNV3" s="84"/>
      <c r="MNW3" s="85"/>
      <c r="MNX3" s="86"/>
      <c r="MNY3" s="81"/>
      <c r="MNZ3" s="81"/>
      <c r="MOA3" s="82"/>
      <c r="MOB3" s="83"/>
      <c r="MOC3" s="84"/>
      <c r="MOD3" s="85"/>
      <c r="MOE3" s="86"/>
      <c r="MOF3" s="81"/>
      <c r="MOG3" s="81"/>
      <c r="MOH3" s="82"/>
      <c r="MOI3" s="83"/>
      <c r="MOJ3" s="84"/>
      <c r="MOK3" s="85"/>
      <c r="MOL3" s="86"/>
      <c r="MOM3" s="81"/>
      <c r="MON3" s="81"/>
      <c r="MOO3" s="82"/>
      <c r="MOP3" s="83"/>
      <c r="MOQ3" s="84"/>
      <c r="MOR3" s="85"/>
      <c r="MOS3" s="86"/>
      <c r="MOT3" s="81"/>
      <c r="MOU3" s="81"/>
      <c r="MOV3" s="82"/>
      <c r="MOW3" s="83"/>
      <c r="MOX3" s="84"/>
      <c r="MOY3" s="85"/>
      <c r="MOZ3" s="86"/>
      <c r="MPA3" s="81"/>
      <c r="MPB3" s="81"/>
      <c r="MPC3" s="82"/>
      <c r="MPD3" s="83"/>
      <c r="MPE3" s="84"/>
      <c r="MPF3" s="85"/>
      <c r="MPG3" s="86"/>
      <c r="MPH3" s="81"/>
      <c r="MPI3" s="81"/>
      <c r="MPJ3" s="82"/>
      <c r="MPK3" s="83"/>
      <c r="MPL3" s="84"/>
      <c r="MPM3" s="85"/>
      <c r="MPN3" s="86"/>
      <c r="MPO3" s="81"/>
      <c r="MPP3" s="81"/>
      <c r="MPQ3" s="82"/>
      <c r="MPR3" s="83"/>
      <c r="MPS3" s="84"/>
      <c r="MPT3" s="85"/>
      <c r="MPU3" s="86"/>
      <c r="MPV3" s="81"/>
      <c r="MPW3" s="81"/>
      <c r="MPX3" s="82"/>
      <c r="MPY3" s="83"/>
      <c r="MPZ3" s="84"/>
      <c r="MQA3" s="85"/>
      <c r="MQB3" s="86"/>
      <c r="MQC3" s="81"/>
      <c r="MQD3" s="81"/>
      <c r="MQE3" s="82"/>
      <c r="MQF3" s="83"/>
      <c r="MQG3" s="84"/>
      <c r="MQH3" s="85"/>
      <c r="MQI3" s="86"/>
      <c r="MQJ3" s="81"/>
      <c r="MQK3" s="81"/>
      <c r="MQL3" s="82"/>
      <c r="MQM3" s="83"/>
      <c r="MQN3" s="84"/>
      <c r="MQO3" s="85"/>
      <c r="MQP3" s="86"/>
      <c r="MQQ3" s="81"/>
      <c r="MQR3" s="81"/>
      <c r="MQS3" s="82"/>
      <c r="MQT3" s="83"/>
      <c r="MQU3" s="84"/>
      <c r="MQV3" s="85"/>
      <c r="MQW3" s="86"/>
      <c r="MQX3" s="81"/>
      <c r="MQY3" s="81"/>
      <c r="MQZ3" s="82"/>
      <c r="MRA3" s="83"/>
      <c r="MRB3" s="84"/>
      <c r="MRC3" s="85"/>
      <c r="MRD3" s="86"/>
      <c r="MRE3" s="81"/>
      <c r="MRF3" s="81"/>
      <c r="MRG3" s="82"/>
      <c r="MRH3" s="83"/>
      <c r="MRI3" s="84"/>
      <c r="MRJ3" s="85"/>
      <c r="MRK3" s="86"/>
      <c r="MRL3" s="81"/>
      <c r="MRM3" s="81"/>
      <c r="MRN3" s="82"/>
      <c r="MRO3" s="83"/>
      <c r="MRP3" s="84"/>
      <c r="MRQ3" s="85"/>
      <c r="MRR3" s="86"/>
      <c r="MRS3" s="81"/>
      <c r="MRT3" s="81"/>
      <c r="MRU3" s="82"/>
      <c r="MRV3" s="83"/>
      <c r="MRW3" s="84"/>
      <c r="MRX3" s="85"/>
      <c r="MRY3" s="86"/>
      <c r="MRZ3" s="81"/>
      <c r="MSA3" s="81"/>
      <c r="MSB3" s="82"/>
      <c r="MSC3" s="83"/>
      <c r="MSD3" s="84"/>
      <c r="MSE3" s="85"/>
      <c r="MSF3" s="86"/>
      <c r="MSG3" s="81"/>
      <c r="MSH3" s="81"/>
      <c r="MSI3" s="82"/>
      <c r="MSJ3" s="83"/>
      <c r="MSK3" s="84"/>
      <c r="MSL3" s="85"/>
      <c r="MSM3" s="86"/>
      <c r="MSN3" s="81"/>
      <c r="MSO3" s="81"/>
      <c r="MSP3" s="82"/>
      <c r="MSQ3" s="83"/>
      <c r="MSR3" s="84"/>
      <c r="MSS3" s="85"/>
      <c r="MST3" s="86"/>
      <c r="MSU3" s="81"/>
      <c r="MSV3" s="81"/>
      <c r="MSW3" s="82"/>
      <c r="MSX3" s="83"/>
      <c r="MSY3" s="84"/>
      <c r="MSZ3" s="85"/>
      <c r="MTA3" s="86"/>
      <c r="MTB3" s="81"/>
      <c r="MTC3" s="81"/>
      <c r="MTD3" s="82"/>
      <c r="MTE3" s="83"/>
      <c r="MTF3" s="84"/>
      <c r="MTG3" s="85"/>
      <c r="MTH3" s="86"/>
      <c r="MTI3" s="81"/>
      <c r="MTJ3" s="81"/>
      <c r="MTK3" s="82"/>
      <c r="MTL3" s="83"/>
      <c r="MTM3" s="84"/>
      <c r="MTN3" s="85"/>
      <c r="MTO3" s="86"/>
      <c r="MTP3" s="81"/>
      <c r="MTQ3" s="81"/>
      <c r="MTR3" s="82"/>
      <c r="MTS3" s="83"/>
      <c r="MTT3" s="84"/>
      <c r="MTU3" s="85"/>
      <c r="MTV3" s="86"/>
      <c r="MTW3" s="81"/>
      <c r="MTX3" s="81"/>
      <c r="MTY3" s="82"/>
      <c r="MTZ3" s="83"/>
      <c r="MUA3" s="84"/>
      <c r="MUB3" s="85"/>
      <c r="MUC3" s="86"/>
      <c r="MUD3" s="81"/>
      <c r="MUE3" s="81"/>
      <c r="MUF3" s="82"/>
      <c r="MUG3" s="83"/>
      <c r="MUH3" s="84"/>
      <c r="MUI3" s="85"/>
      <c r="MUJ3" s="86"/>
      <c r="MUK3" s="81"/>
      <c r="MUL3" s="81"/>
      <c r="MUM3" s="82"/>
      <c r="MUN3" s="83"/>
      <c r="MUO3" s="84"/>
      <c r="MUP3" s="85"/>
      <c r="MUQ3" s="86"/>
      <c r="MUR3" s="81"/>
      <c r="MUS3" s="81"/>
      <c r="MUT3" s="82"/>
      <c r="MUU3" s="83"/>
      <c r="MUV3" s="84"/>
      <c r="MUW3" s="85"/>
      <c r="MUX3" s="86"/>
      <c r="MUY3" s="81"/>
      <c r="MUZ3" s="81"/>
      <c r="MVA3" s="82"/>
      <c r="MVB3" s="83"/>
      <c r="MVC3" s="84"/>
      <c r="MVD3" s="85"/>
      <c r="MVE3" s="86"/>
      <c r="MVF3" s="81"/>
      <c r="MVG3" s="81"/>
      <c r="MVH3" s="82"/>
      <c r="MVI3" s="83"/>
      <c r="MVJ3" s="84"/>
      <c r="MVK3" s="85"/>
      <c r="MVL3" s="86"/>
      <c r="MVM3" s="81"/>
      <c r="MVN3" s="81"/>
      <c r="MVO3" s="82"/>
      <c r="MVP3" s="83"/>
      <c r="MVQ3" s="84"/>
      <c r="MVR3" s="85"/>
      <c r="MVS3" s="86"/>
      <c r="MVT3" s="81"/>
      <c r="MVU3" s="81"/>
      <c r="MVV3" s="82"/>
      <c r="MVW3" s="83"/>
      <c r="MVX3" s="84"/>
      <c r="MVY3" s="85"/>
      <c r="MVZ3" s="86"/>
      <c r="MWA3" s="81"/>
      <c r="MWB3" s="81"/>
      <c r="MWC3" s="82"/>
      <c r="MWD3" s="83"/>
      <c r="MWE3" s="84"/>
      <c r="MWF3" s="85"/>
      <c r="MWG3" s="86"/>
      <c r="MWH3" s="81"/>
      <c r="MWI3" s="81"/>
      <c r="MWJ3" s="82"/>
      <c r="MWK3" s="83"/>
      <c r="MWL3" s="84"/>
      <c r="MWM3" s="85"/>
      <c r="MWN3" s="86"/>
      <c r="MWO3" s="81"/>
      <c r="MWP3" s="81"/>
      <c r="MWQ3" s="82"/>
      <c r="MWR3" s="83"/>
      <c r="MWS3" s="84"/>
      <c r="MWT3" s="85"/>
      <c r="MWU3" s="86"/>
      <c r="MWV3" s="81"/>
      <c r="MWW3" s="81"/>
      <c r="MWX3" s="82"/>
      <c r="MWY3" s="83"/>
      <c r="MWZ3" s="84"/>
      <c r="MXA3" s="85"/>
      <c r="MXB3" s="86"/>
      <c r="MXC3" s="81"/>
      <c r="MXD3" s="81"/>
      <c r="MXE3" s="82"/>
      <c r="MXF3" s="83"/>
      <c r="MXG3" s="84"/>
      <c r="MXH3" s="85"/>
      <c r="MXI3" s="86"/>
      <c r="MXJ3" s="81"/>
      <c r="MXK3" s="81"/>
      <c r="MXL3" s="82"/>
      <c r="MXM3" s="83"/>
      <c r="MXN3" s="84"/>
      <c r="MXO3" s="85"/>
      <c r="MXP3" s="86"/>
      <c r="MXQ3" s="81"/>
      <c r="MXR3" s="81"/>
      <c r="MXS3" s="82"/>
      <c r="MXT3" s="83"/>
      <c r="MXU3" s="84"/>
      <c r="MXV3" s="85"/>
      <c r="MXW3" s="86"/>
      <c r="MXX3" s="81"/>
      <c r="MXY3" s="81"/>
      <c r="MXZ3" s="82"/>
      <c r="MYA3" s="83"/>
      <c r="MYB3" s="84"/>
      <c r="MYC3" s="85"/>
      <c r="MYD3" s="86"/>
      <c r="MYE3" s="81"/>
      <c r="MYF3" s="81"/>
      <c r="MYG3" s="82"/>
      <c r="MYH3" s="83"/>
      <c r="MYI3" s="84"/>
      <c r="MYJ3" s="85"/>
      <c r="MYK3" s="86"/>
      <c r="MYL3" s="81"/>
      <c r="MYM3" s="81"/>
      <c r="MYN3" s="82"/>
      <c r="MYO3" s="83"/>
      <c r="MYP3" s="84"/>
      <c r="MYQ3" s="85"/>
      <c r="MYR3" s="86"/>
      <c r="MYS3" s="81"/>
      <c r="MYT3" s="81"/>
      <c r="MYU3" s="82"/>
      <c r="MYV3" s="83"/>
      <c r="MYW3" s="84"/>
      <c r="MYX3" s="85"/>
      <c r="MYY3" s="86"/>
      <c r="MYZ3" s="81"/>
      <c r="MZA3" s="81"/>
      <c r="MZB3" s="82"/>
      <c r="MZC3" s="83"/>
      <c r="MZD3" s="84"/>
      <c r="MZE3" s="85"/>
      <c r="MZF3" s="86"/>
      <c r="MZG3" s="81"/>
      <c r="MZH3" s="81"/>
      <c r="MZI3" s="82"/>
      <c r="MZJ3" s="83"/>
      <c r="MZK3" s="84"/>
      <c r="MZL3" s="85"/>
      <c r="MZM3" s="86"/>
      <c r="MZN3" s="81"/>
      <c r="MZO3" s="81"/>
      <c r="MZP3" s="82"/>
      <c r="MZQ3" s="83"/>
      <c r="MZR3" s="84"/>
      <c r="MZS3" s="85"/>
      <c r="MZT3" s="86"/>
      <c r="MZU3" s="81"/>
      <c r="MZV3" s="81"/>
      <c r="MZW3" s="82"/>
      <c r="MZX3" s="83"/>
      <c r="MZY3" s="84"/>
      <c r="MZZ3" s="85"/>
      <c r="NAA3" s="86"/>
      <c r="NAB3" s="81"/>
      <c r="NAC3" s="81"/>
      <c r="NAD3" s="82"/>
      <c r="NAE3" s="83"/>
      <c r="NAF3" s="84"/>
      <c r="NAG3" s="85"/>
      <c r="NAH3" s="86"/>
      <c r="NAI3" s="81"/>
      <c r="NAJ3" s="81"/>
      <c r="NAK3" s="82"/>
      <c r="NAL3" s="83"/>
      <c r="NAM3" s="84"/>
      <c r="NAN3" s="85"/>
      <c r="NAO3" s="86"/>
      <c r="NAP3" s="81"/>
      <c r="NAQ3" s="81"/>
      <c r="NAR3" s="82"/>
      <c r="NAS3" s="83"/>
      <c r="NAT3" s="84"/>
      <c r="NAU3" s="85"/>
      <c r="NAV3" s="86"/>
      <c r="NAW3" s="81"/>
      <c r="NAX3" s="81"/>
      <c r="NAY3" s="82"/>
      <c r="NAZ3" s="83"/>
      <c r="NBA3" s="84"/>
      <c r="NBB3" s="85"/>
      <c r="NBC3" s="86"/>
      <c r="NBD3" s="81"/>
      <c r="NBE3" s="81"/>
      <c r="NBF3" s="82"/>
      <c r="NBG3" s="83"/>
      <c r="NBH3" s="84"/>
      <c r="NBI3" s="85"/>
      <c r="NBJ3" s="86"/>
      <c r="NBK3" s="81"/>
      <c r="NBL3" s="81"/>
      <c r="NBM3" s="82"/>
      <c r="NBN3" s="83"/>
      <c r="NBO3" s="84"/>
      <c r="NBP3" s="85"/>
      <c r="NBQ3" s="86"/>
      <c r="NBR3" s="81"/>
      <c r="NBS3" s="81"/>
      <c r="NBT3" s="82"/>
      <c r="NBU3" s="83"/>
      <c r="NBV3" s="84"/>
      <c r="NBW3" s="85"/>
      <c r="NBX3" s="86"/>
      <c r="NBY3" s="81"/>
      <c r="NBZ3" s="81"/>
      <c r="NCA3" s="82"/>
      <c r="NCB3" s="83"/>
      <c r="NCC3" s="84"/>
      <c r="NCD3" s="85"/>
      <c r="NCE3" s="86"/>
      <c r="NCF3" s="81"/>
      <c r="NCG3" s="81"/>
      <c r="NCH3" s="82"/>
      <c r="NCI3" s="83"/>
      <c r="NCJ3" s="84"/>
      <c r="NCK3" s="85"/>
      <c r="NCL3" s="86"/>
      <c r="NCM3" s="81"/>
      <c r="NCN3" s="81"/>
      <c r="NCO3" s="82"/>
      <c r="NCP3" s="83"/>
      <c r="NCQ3" s="84"/>
      <c r="NCR3" s="85"/>
      <c r="NCS3" s="86"/>
      <c r="NCT3" s="81"/>
      <c r="NCU3" s="81"/>
      <c r="NCV3" s="82"/>
      <c r="NCW3" s="83"/>
      <c r="NCX3" s="84"/>
      <c r="NCY3" s="85"/>
      <c r="NCZ3" s="86"/>
      <c r="NDA3" s="81"/>
      <c r="NDB3" s="81"/>
      <c r="NDC3" s="82"/>
      <c r="NDD3" s="83"/>
      <c r="NDE3" s="84"/>
      <c r="NDF3" s="85"/>
      <c r="NDG3" s="86"/>
      <c r="NDH3" s="81"/>
      <c r="NDI3" s="81"/>
      <c r="NDJ3" s="82"/>
      <c r="NDK3" s="83"/>
      <c r="NDL3" s="84"/>
      <c r="NDM3" s="85"/>
      <c r="NDN3" s="86"/>
      <c r="NDO3" s="81"/>
      <c r="NDP3" s="81"/>
      <c r="NDQ3" s="82"/>
      <c r="NDR3" s="83"/>
      <c r="NDS3" s="84"/>
      <c r="NDT3" s="85"/>
      <c r="NDU3" s="86"/>
      <c r="NDV3" s="81"/>
      <c r="NDW3" s="81"/>
      <c r="NDX3" s="82"/>
      <c r="NDY3" s="83"/>
      <c r="NDZ3" s="84"/>
      <c r="NEA3" s="85"/>
      <c r="NEB3" s="86"/>
      <c r="NEC3" s="81"/>
      <c r="NED3" s="81"/>
      <c r="NEE3" s="82"/>
      <c r="NEF3" s="83"/>
      <c r="NEG3" s="84"/>
      <c r="NEH3" s="85"/>
      <c r="NEI3" s="86"/>
      <c r="NEJ3" s="81"/>
      <c r="NEK3" s="81"/>
      <c r="NEL3" s="82"/>
      <c r="NEM3" s="83"/>
      <c r="NEN3" s="84"/>
      <c r="NEO3" s="85"/>
      <c r="NEP3" s="86"/>
      <c r="NEQ3" s="81"/>
      <c r="NER3" s="81"/>
      <c r="NES3" s="82"/>
      <c r="NET3" s="83"/>
      <c r="NEU3" s="84"/>
      <c r="NEV3" s="85"/>
      <c r="NEW3" s="86"/>
      <c r="NEX3" s="81"/>
      <c r="NEY3" s="81"/>
      <c r="NEZ3" s="82"/>
      <c r="NFA3" s="83"/>
      <c r="NFB3" s="84"/>
      <c r="NFC3" s="85"/>
      <c r="NFD3" s="86"/>
      <c r="NFE3" s="81"/>
      <c r="NFF3" s="81"/>
      <c r="NFG3" s="82"/>
      <c r="NFH3" s="83"/>
      <c r="NFI3" s="84"/>
      <c r="NFJ3" s="85"/>
      <c r="NFK3" s="86"/>
      <c r="NFL3" s="81"/>
      <c r="NFM3" s="81"/>
      <c r="NFN3" s="82"/>
      <c r="NFO3" s="83"/>
      <c r="NFP3" s="84"/>
      <c r="NFQ3" s="85"/>
      <c r="NFR3" s="86"/>
      <c r="NFS3" s="81"/>
      <c r="NFT3" s="81"/>
      <c r="NFU3" s="82"/>
      <c r="NFV3" s="83"/>
      <c r="NFW3" s="84"/>
      <c r="NFX3" s="85"/>
      <c r="NFY3" s="86"/>
      <c r="NFZ3" s="81"/>
      <c r="NGA3" s="81"/>
      <c r="NGB3" s="82"/>
      <c r="NGC3" s="83"/>
      <c r="NGD3" s="84"/>
      <c r="NGE3" s="85"/>
      <c r="NGF3" s="86"/>
      <c r="NGG3" s="81"/>
      <c r="NGH3" s="81"/>
      <c r="NGI3" s="82"/>
      <c r="NGJ3" s="83"/>
      <c r="NGK3" s="84"/>
      <c r="NGL3" s="85"/>
      <c r="NGM3" s="86"/>
      <c r="NGN3" s="81"/>
      <c r="NGO3" s="81"/>
      <c r="NGP3" s="82"/>
      <c r="NGQ3" s="83"/>
      <c r="NGR3" s="84"/>
      <c r="NGS3" s="85"/>
      <c r="NGT3" s="86"/>
      <c r="NGU3" s="81"/>
      <c r="NGV3" s="81"/>
      <c r="NGW3" s="82"/>
      <c r="NGX3" s="83"/>
      <c r="NGY3" s="84"/>
      <c r="NGZ3" s="85"/>
      <c r="NHA3" s="86"/>
      <c r="NHB3" s="81"/>
      <c r="NHC3" s="81"/>
      <c r="NHD3" s="82"/>
      <c r="NHE3" s="83"/>
      <c r="NHF3" s="84"/>
      <c r="NHG3" s="85"/>
      <c r="NHH3" s="86"/>
      <c r="NHI3" s="81"/>
      <c r="NHJ3" s="81"/>
      <c r="NHK3" s="82"/>
      <c r="NHL3" s="83"/>
      <c r="NHM3" s="84"/>
      <c r="NHN3" s="85"/>
      <c r="NHO3" s="86"/>
      <c r="NHP3" s="81"/>
      <c r="NHQ3" s="81"/>
      <c r="NHR3" s="82"/>
      <c r="NHS3" s="83"/>
      <c r="NHT3" s="84"/>
      <c r="NHU3" s="85"/>
      <c r="NHV3" s="86"/>
      <c r="NHW3" s="81"/>
      <c r="NHX3" s="81"/>
      <c r="NHY3" s="82"/>
      <c r="NHZ3" s="83"/>
      <c r="NIA3" s="84"/>
      <c r="NIB3" s="85"/>
      <c r="NIC3" s="86"/>
      <c r="NID3" s="81"/>
      <c r="NIE3" s="81"/>
      <c r="NIF3" s="82"/>
      <c r="NIG3" s="83"/>
      <c r="NIH3" s="84"/>
      <c r="NII3" s="85"/>
      <c r="NIJ3" s="86"/>
      <c r="NIK3" s="81"/>
      <c r="NIL3" s="81"/>
      <c r="NIM3" s="82"/>
      <c r="NIN3" s="83"/>
      <c r="NIO3" s="84"/>
      <c r="NIP3" s="85"/>
      <c r="NIQ3" s="86"/>
      <c r="NIR3" s="81"/>
      <c r="NIS3" s="81"/>
      <c r="NIT3" s="82"/>
      <c r="NIU3" s="83"/>
      <c r="NIV3" s="84"/>
      <c r="NIW3" s="85"/>
      <c r="NIX3" s="86"/>
      <c r="NIY3" s="81"/>
      <c r="NIZ3" s="81"/>
      <c r="NJA3" s="82"/>
      <c r="NJB3" s="83"/>
      <c r="NJC3" s="84"/>
      <c r="NJD3" s="85"/>
      <c r="NJE3" s="86"/>
      <c r="NJF3" s="81"/>
      <c r="NJG3" s="81"/>
      <c r="NJH3" s="82"/>
      <c r="NJI3" s="83"/>
      <c r="NJJ3" s="84"/>
      <c r="NJK3" s="85"/>
      <c r="NJL3" s="86"/>
      <c r="NJM3" s="81"/>
      <c r="NJN3" s="81"/>
      <c r="NJO3" s="82"/>
      <c r="NJP3" s="83"/>
      <c r="NJQ3" s="84"/>
      <c r="NJR3" s="85"/>
      <c r="NJS3" s="86"/>
      <c r="NJT3" s="81"/>
      <c r="NJU3" s="81"/>
      <c r="NJV3" s="82"/>
      <c r="NJW3" s="83"/>
      <c r="NJX3" s="84"/>
      <c r="NJY3" s="85"/>
      <c r="NJZ3" s="86"/>
      <c r="NKA3" s="81"/>
      <c r="NKB3" s="81"/>
      <c r="NKC3" s="82"/>
      <c r="NKD3" s="83"/>
      <c r="NKE3" s="84"/>
      <c r="NKF3" s="85"/>
      <c r="NKG3" s="86"/>
      <c r="NKH3" s="81"/>
      <c r="NKI3" s="81"/>
      <c r="NKJ3" s="82"/>
      <c r="NKK3" s="83"/>
      <c r="NKL3" s="84"/>
      <c r="NKM3" s="85"/>
      <c r="NKN3" s="86"/>
      <c r="NKO3" s="81"/>
      <c r="NKP3" s="81"/>
      <c r="NKQ3" s="82"/>
      <c r="NKR3" s="83"/>
      <c r="NKS3" s="84"/>
      <c r="NKT3" s="85"/>
      <c r="NKU3" s="86"/>
      <c r="NKV3" s="81"/>
      <c r="NKW3" s="81"/>
      <c r="NKX3" s="82"/>
      <c r="NKY3" s="83"/>
      <c r="NKZ3" s="84"/>
      <c r="NLA3" s="85"/>
      <c r="NLB3" s="86"/>
      <c r="NLC3" s="81"/>
      <c r="NLD3" s="81"/>
      <c r="NLE3" s="82"/>
      <c r="NLF3" s="83"/>
      <c r="NLG3" s="84"/>
      <c r="NLH3" s="85"/>
      <c r="NLI3" s="86"/>
      <c r="NLJ3" s="81"/>
      <c r="NLK3" s="81"/>
      <c r="NLL3" s="82"/>
      <c r="NLM3" s="83"/>
      <c r="NLN3" s="84"/>
      <c r="NLO3" s="85"/>
      <c r="NLP3" s="86"/>
      <c r="NLQ3" s="81"/>
      <c r="NLR3" s="81"/>
      <c r="NLS3" s="82"/>
      <c r="NLT3" s="83"/>
      <c r="NLU3" s="84"/>
      <c r="NLV3" s="85"/>
      <c r="NLW3" s="86"/>
      <c r="NLX3" s="81"/>
      <c r="NLY3" s="81"/>
      <c r="NLZ3" s="82"/>
      <c r="NMA3" s="83"/>
      <c r="NMB3" s="84"/>
      <c r="NMC3" s="85"/>
      <c r="NMD3" s="86"/>
      <c r="NME3" s="81"/>
      <c r="NMF3" s="81"/>
      <c r="NMG3" s="82"/>
      <c r="NMH3" s="83"/>
      <c r="NMI3" s="84"/>
      <c r="NMJ3" s="85"/>
      <c r="NMK3" s="86"/>
      <c r="NML3" s="81"/>
      <c r="NMM3" s="81"/>
      <c r="NMN3" s="82"/>
      <c r="NMO3" s="83"/>
      <c r="NMP3" s="84"/>
      <c r="NMQ3" s="85"/>
      <c r="NMR3" s="86"/>
      <c r="NMS3" s="81"/>
      <c r="NMT3" s="81"/>
      <c r="NMU3" s="82"/>
      <c r="NMV3" s="83"/>
      <c r="NMW3" s="84"/>
      <c r="NMX3" s="85"/>
      <c r="NMY3" s="86"/>
      <c r="NMZ3" s="81"/>
      <c r="NNA3" s="81"/>
      <c r="NNB3" s="82"/>
      <c r="NNC3" s="83"/>
      <c r="NND3" s="84"/>
      <c r="NNE3" s="85"/>
      <c r="NNF3" s="86"/>
      <c r="NNG3" s="81"/>
      <c r="NNH3" s="81"/>
      <c r="NNI3" s="82"/>
      <c r="NNJ3" s="83"/>
      <c r="NNK3" s="84"/>
      <c r="NNL3" s="85"/>
      <c r="NNM3" s="86"/>
      <c r="NNN3" s="81"/>
      <c r="NNO3" s="81"/>
      <c r="NNP3" s="82"/>
      <c r="NNQ3" s="83"/>
      <c r="NNR3" s="84"/>
      <c r="NNS3" s="85"/>
      <c r="NNT3" s="86"/>
      <c r="NNU3" s="81"/>
      <c r="NNV3" s="81"/>
      <c r="NNW3" s="82"/>
      <c r="NNX3" s="83"/>
      <c r="NNY3" s="84"/>
      <c r="NNZ3" s="85"/>
      <c r="NOA3" s="86"/>
      <c r="NOB3" s="81"/>
      <c r="NOC3" s="81"/>
      <c r="NOD3" s="82"/>
      <c r="NOE3" s="83"/>
      <c r="NOF3" s="84"/>
      <c r="NOG3" s="85"/>
      <c r="NOH3" s="86"/>
      <c r="NOI3" s="81"/>
      <c r="NOJ3" s="81"/>
      <c r="NOK3" s="82"/>
      <c r="NOL3" s="83"/>
      <c r="NOM3" s="84"/>
      <c r="NON3" s="85"/>
      <c r="NOO3" s="86"/>
      <c r="NOP3" s="81"/>
      <c r="NOQ3" s="81"/>
      <c r="NOR3" s="82"/>
      <c r="NOS3" s="83"/>
      <c r="NOT3" s="84"/>
      <c r="NOU3" s="85"/>
      <c r="NOV3" s="86"/>
      <c r="NOW3" s="81"/>
      <c r="NOX3" s="81"/>
      <c r="NOY3" s="82"/>
      <c r="NOZ3" s="83"/>
      <c r="NPA3" s="84"/>
      <c r="NPB3" s="85"/>
      <c r="NPC3" s="86"/>
      <c r="NPD3" s="81"/>
      <c r="NPE3" s="81"/>
      <c r="NPF3" s="82"/>
      <c r="NPG3" s="83"/>
      <c r="NPH3" s="84"/>
      <c r="NPI3" s="85"/>
      <c r="NPJ3" s="86"/>
      <c r="NPK3" s="81"/>
      <c r="NPL3" s="81"/>
      <c r="NPM3" s="82"/>
      <c r="NPN3" s="83"/>
      <c r="NPO3" s="84"/>
      <c r="NPP3" s="85"/>
      <c r="NPQ3" s="86"/>
      <c r="NPR3" s="81"/>
      <c r="NPS3" s="81"/>
      <c r="NPT3" s="82"/>
      <c r="NPU3" s="83"/>
      <c r="NPV3" s="84"/>
      <c r="NPW3" s="85"/>
      <c r="NPX3" s="86"/>
      <c r="NPY3" s="81"/>
      <c r="NPZ3" s="81"/>
      <c r="NQA3" s="82"/>
      <c r="NQB3" s="83"/>
      <c r="NQC3" s="84"/>
      <c r="NQD3" s="85"/>
      <c r="NQE3" s="86"/>
      <c r="NQF3" s="81"/>
      <c r="NQG3" s="81"/>
      <c r="NQH3" s="82"/>
      <c r="NQI3" s="83"/>
      <c r="NQJ3" s="84"/>
      <c r="NQK3" s="85"/>
      <c r="NQL3" s="86"/>
      <c r="NQM3" s="81"/>
      <c r="NQN3" s="81"/>
      <c r="NQO3" s="82"/>
      <c r="NQP3" s="83"/>
      <c r="NQQ3" s="84"/>
      <c r="NQR3" s="85"/>
      <c r="NQS3" s="86"/>
      <c r="NQT3" s="81"/>
      <c r="NQU3" s="81"/>
      <c r="NQV3" s="82"/>
      <c r="NQW3" s="83"/>
      <c r="NQX3" s="84"/>
      <c r="NQY3" s="85"/>
      <c r="NQZ3" s="86"/>
      <c r="NRA3" s="81"/>
      <c r="NRB3" s="81"/>
      <c r="NRC3" s="82"/>
      <c r="NRD3" s="83"/>
      <c r="NRE3" s="84"/>
      <c r="NRF3" s="85"/>
      <c r="NRG3" s="86"/>
      <c r="NRH3" s="81"/>
      <c r="NRI3" s="81"/>
      <c r="NRJ3" s="82"/>
      <c r="NRK3" s="83"/>
      <c r="NRL3" s="84"/>
      <c r="NRM3" s="85"/>
      <c r="NRN3" s="86"/>
      <c r="NRO3" s="81"/>
      <c r="NRP3" s="81"/>
      <c r="NRQ3" s="82"/>
      <c r="NRR3" s="83"/>
      <c r="NRS3" s="84"/>
      <c r="NRT3" s="85"/>
      <c r="NRU3" s="86"/>
      <c r="NRV3" s="81"/>
      <c r="NRW3" s="81"/>
      <c r="NRX3" s="82"/>
      <c r="NRY3" s="83"/>
      <c r="NRZ3" s="84"/>
      <c r="NSA3" s="85"/>
      <c r="NSB3" s="86"/>
      <c r="NSC3" s="81"/>
      <c r="NSD3" s="81"/>
      <c r="NSE3" s="82"/>
      <c r="NSF3" s="83"/>
      <c r="NSG3" s="84"/>
      <c r="NSH3" s="85"/>
      <c r="NSI3" s="86"/>
      <c r="NSJ3" s="81"/>
      <c r="NSK3" s="81"/>
      <c r="NSL3" s="82"/>
      <c r="NSM3" s="83"/>
      <c r="NSN3" s="84"/>
      <c r="NSO3" s="85"/>
      <c r="NSP3" s="86"/>
      <c r="NSQ3" s="81"/>
      <c r="NSR3" s="81"/>
      <c r="NSS3" s="82"/>
      <c r="NST3" s="83"/>
      <c r="NSU3" s="84"/>
      <c r="NSV3" s="85"/>
      <c r="NSW3" s="86"/>
      <c r="NSX3" s="81"/>
      <c r="NSY3" s="81"/>
      <c r="NSZ3" s="82"/>
      <c r="NTA3" s="83"/>
      <c r="NTB3" s="84"/>
      <c r="NTC3" s="85"/>
      <c r="NTD3" s="86"/>
      <c r="NTE3" s="81"/>
      <c r="NTF3" s="81"/>
      <c r="NTG3" s="82"/>
      <c r="NTH3" s="83"/>
      <c r="NTI3" s="84"/>
      <c r="NTJ3" s="85"/>
      <c r="NTK3" s="86"/>
      <c r="NTL3" s="81"/>
      <c r="NTM3" s="81"/>
      <c r="NTN3" s="82"/>
      <c r="NTO3" s="83"/>
      <c r="NTP3" s="84"/>
      <c r="NTQ3" s="85"/>
      <c r="NTR3" s="86"/>
      <c r="NTS3" s="81"/>
      <c r="NTT3" s="81"/>
      <c r="NTU3" s="82"/>
      <c r="NTV3" s="83"/>
      <c r="NTW3" s="84"/>
      <c r="NTX3" s="85"/>
      <c r="NTY3" s="86"/>
      <c r="NTZ3" s="81"/>
      <c r="NUA3" s="81"/>
      <c r="NUB3" s="82"/>
      <c r="NUC3" s="83"/>
      <c r="NUD3" s="84"/>
      <c r="NUE3" s="85"/>
      <c r="NUF3" s="86"/>
      <c r="NUG3" s="81"/>
      <c r="NUH3" s="81"/>
      <c r="NUI3" s="82"/>
      <c r="NUJ3" s="83"/>
      <c r="NUK3" s="84"/>
      <c r="NUL3" s="85"/>
      <c r="NUM3" s="86"/>
      <c r="NUN3" s="81"/>
      <c r="NUO3" s="81"/>
      <c r="NUP3" s="82"/>
      <c r="NUQ3" s="83"/>
      <c r="NUR3" s="84"/>
      <c r="NUS3" s="85"/>
      <c r="NUT3" s="86"/>
      <c r="NUU3" s="81"/>
      <c r="NUV3" s="81"/>
      <c r="NUW3" s="82"/>
      <c r="NUX3" s="83"/>
      <c r="NUY3" s="84"/>
      <c r="NUZ3" s="85"/>
      <c r="NVA3" s="86"/>
      <c r="NVB3" s="81"/>
      <c r="NVC3" s="81"/>
      <c r="NVD3" s="82"/>
      <c r="NVE3" s="83"/>
      <c r="NVF3" s="84"/>
      <c r="NVG3" s="85"/>
      <c r="NVH3" s="86"/>
      <c r="NVI3" s="81"/>
      <c r="NVJ3" s="81"/>
      <c r="NVK3" s="82"/>
      <c r="NVL3" s="83"/>
      <c r="NVM3" s="84"/>
      <c r="NVN3" s="85"/>
      <c r="NVO3" s="86"/>
      <c r="NVP3" s="81"/>
      <c r="NVQ3" s="81"/>
      <c r="NVR3" s="82"/>
      <c r="NVS3" s="83"/>
      <c r="NVT3" s="84"/>
      <c r="NVU3" s="85"/>
      <c r="NVV3" s="86"/>
      <c r="NVW3" s="81"/>
      <c r="NVX3" s="81"/>
      <c r="NVY3" s="82"/>
      <c r="NVZ3" s="83"/>
      <c r="NWA3" s="84"/>
      <c r="NWB3" s="85"/>
      <c r="NWC3" s="86"/>
      <c r="NWD3" s="81"/>
      <c r="NWE3" s="81"/>
      <c r="NWF3" s="82"/>
      <c r="NWG3" s="83"/>
      <c r="NWH3" s="84"/>
      <c r="NWI3" s="85"/>
      <c r="NWJ3" s="86"/>
      <c r="NWK3" s="81"/>
      <c r="NWL3" s="81"/>
      <c r="NWM3" s="82"/>
      <c r="NWN3" s="83"/>
      <c r="NWO3" s="84"/>
      <c r="NWP3" s="85"/>
      <c r="NWQ3" s="86"/>
      <c r="NWR3" s="81"/>
      <c r="NWS3" s="81"/>
      <c r="NWT3" s="82"/>
      <c r="NWU3" s="83"/>
      <c r="NWV3" s="84"/>
      <c r="NWW3" s="85"/>
      <c r="NWX3" s="86"/>
      <c r="NWY3" s="81"/>
      <c r="NWZ3" s="81"/>
      <c r="NXA3" s="82"/>
      <c r="NXB3" s="83"/>
      <c r="NXC3" s="84"/>
      <c r="NXD3" s="85"/>
      <c r="NXE3" s="86"/>
      <c r="NXF3" s="81"/>
      <c r="NXG3" s="81"/>
      <c r="NXH3" s="82"/>
      <c r="NXI3" s="83"/>
      <c r="NXJ3" s="84"/>
      <c r="NXK3" s="85"/>
      <c r="NXL3" s="86"/>
      <c r="NXM3" s="81"/>
      <c r="NXN3" s="81"/>
      <c r="NXO3" s="82"/>
      <c r="NXP3" s="83"/>
      <c r="NXQ3" s="84"/>
      <c r="NXR3" s="85"/>
      <c r="NXS3" s="86"/>
      <c r="NXT3" s="81"/>
      <c r="NXU3" s="81"/>
      <c r="NXV3" s="82"/>
      <c r="NXW3" s="83"/>
      <c r="NXX3" s="84"/>
      <c r="NXY3" s="85"/>
      <c r="NXZ3" s="86"/>
      <c r="NYA3" s="81"/>
      <c r="NYB3" s="81"/>
      <c r="NYC3" s="82"/>
      <c r="NYD3" s="83"/>
      <c r="NYE3" s="84"/>
      <c r="NYF3" s="85"/>
      <c r="NYG3" s="86"/>
      <c r="NYH3" s="81"/>
      <c r="NYI3" s="81"/>
      <c r="NYJ3" s="82"/>
      <c r="NYK3" s="83"/>
      <c r="NYL3" s="84"/>
      <c r="NYM3" s="85"/>
      <c r="NYN3" s="86"/>
      <c r="NYO3" s="81"/>
      <c r="NYP3" s="81"/>
      <c r="NYQ3" s="82"/>
      <c r="NYR3" s="83"/>
      <c r="NYS3" s="84"/>
      <c r="NYT3" s="85"/>
      <c r="NYU3" s="86"/>
      <c r="NYV3" s="81"/>
      <c r="NYW3" s="81"/>
      <c r="NYX3" s="82"/>
      <c r="NYY3" s="83"/>
      <c r="NYZ3" s="84"/>
      <c r="NZA3" s="85"/>
      <c r="NZB3" s="86"/>
      <c r="NZC3" s="81"/>
      <c r="NZD3" s="81"/>
      <c r="NZE3" s="82"/>
      <c r="NZF3" s="83"/>
      <c r="NZG3" s="84"/>
      <c r="NZH3" s="85"/>
      <c r="NZI3" s="86"/>
      <c r="NZJ3" s="81"/>
      <c r="NZK3" s="81"/>
      <c r="NZL3" s="82"/>
      <c r="NZM3" s="83"/>
      <c r="NZN3" s="84"/>
      <c r="NZO3" s="85"/>
      <c r="NZP3" s="86"/>
      <c r="NZQ3" s="81"/>
      <c r="NZR3" s="81"/>
      <c r="NZS3" s="82"/>
      <c r="NZT3" s="83"/>
      <c r="NZU3" s="84"/>
      <c r="NZV3" s="85"/>
      <c r="NZW3" s="86"/>
      <c r="NZX3" s="81"/>
      <c r="NZY3" s="81"/>
      <c r="NZZ3" s="82"/>
      <c r="OAA3" s="83"/>
      <c r="OAB3" s="84"/>
      <c r="OAC3" s="85"/>
      <c r="OAD3" s="86"/>
      <c r="OAE3" s="81"/>
      <c r="OAF3" s="81"/>
      <c r="OAG3" s="82"/>
      <c r="OAH3" s="83"/>
      <c r="OAI3" s="84"/>
      <c r="OAJ3" s="85"/>
      <c r="OAK3" s="86"/>
      <c r="OAL3" s="81"/>
      <c r="OAM3" s="81"/>
      <c r="OAN3" s="82"/>
      <c r="OAO3" s="83"/>
      <c r="OAP3" s="84"/>
      <c r="OAQ3" s="85"/>
      <c r="OAR3" s="86"/>
      <c r="OAS3" s="81"/>
      <c r="OAT3" s="81"/>
      <c r="OAU3" s="82"/>
      <c r="OAV3" s="83"/>
      <c r="OAW3" s="84"/>
      <c r="OAX3" s="85"/>
      <c r="OAY3" s="86"/>
      <c r="OAZ3" s="81"/>
      <c r="OBA3" s="81"/>
      <c r="OBB3" s="82"/>
      <c r="OBC3" s="83"/>
      <c r="OBD3" s="84"/>
      <c r="OBE3" s="85"/>
      <c r="OBF3" s="86"/>
      <c r="OBG3" s="81"/>
      <c r="OBH3" s="81"/>
      <c r="OBI3" s="82"/>
      <c r="OBJ3" s="83"/>
      <c r="OBK3" s="84"/>
      <c r="OBL3" s="85"/>
      <c r="OBM3" s="86"/>
      <c r="OBN3" s="81"/>
      <c r="OBO3" s="81"/>
      <c r="OBP3" s="82"/>
      <c r="OBQ3" s="83"/>
      <c r="OBR3" s="84"/>
      <c r="OBS3" s="85"/>
      <c r="OBT3" s="86"/>
      <c r="OBU3" s="81"/>
      <c r="OBV3" s="81"/>
      <c r="OBW3" s="82"/>
      <c r="OBX3" s="83"/>
      <c r="OBY3" s="84"/>
      <c r="OBZ3" s="85"/>
      <c r="OCA3" s="86"/>
      <c r="OCB3" s="81"/>
      <c r="OCC3" s="81"/>
      <c r="OCD3" s="82"/>
      <c r="OCE3" s="83"/>
      <c r="OCF3" s="84"/>
      <c r="OCG3" s="85"/>
      <c r="OCH3" s="86"/>
      <c r="OCI3" s="81"/>
      <c r="OCJ3" s="81"/>
      <c r="OCK3" s="82"/>
      <c r="OCL3" s="83"/>
      <c r="OCM3" s="84"/>
      <c r="OCN3" s="85"/>
      <c r="OCO3" s="86"/>
      <c r="OCP3" s="81"/>
      <c r="OCQ3" s="81"/>
      <c r="OCR3" s="82"/>
      <c r="OCS3" s="83"/>
      <c r="OCT3" s="84"/>
      <c r="OCU3" s="85"/>
      <c r="OCV3" s="86"/>
      <c r="OCW3" s="81"/>
      <c r="OCX3" s="81"/>
      <c r="OCY3" s="82"/>
      <c r="OCZ3" s="83"/>
      <c r="ODA3" s="84"/>
      <c r="ODB3" s="85"/>
      <c r="ODC3" s="86"/>
      <c r="ODD3" s="81"/>
      <c r="ODE3" s="81"/>
      <c r="ODF3" s="82"/>
      <c r="ODG3" s="83"/>
      <c r="ODH3" s="84"/>
      <c r="ODI3" s="85"/>
      <c r="ODJ3" s="86"/>
      <c r="ODK3" s="81"/>
      <c r="ODL3" s="81"/>
      <c r="ODM3" s="82"/>
      <c r="ODN3" s="83"/>
      <c r="ODO3" s="84"/>
      <c r="ODP3" s="85"/>
      <c r="ODQ3" s="86"/>
      <c r="ODR3" s="81"/>
      <c r="ODS3" s="81"/>
      <c r="ODT3" s="82"/>
      <c r="ODU3" s="83"/>
      <c r="ODV3" s="84"/>
      <c r="ODW3" s="85"/>
      <c r="ODX3" s="86"/>
      <c r="ODY3" s="81"/>
      <c r="ODZ3" s="81"/>
      <c r="OEA3" s="82"/>
      <c r="OEB3" s="83"/>
      <c r="OEC3" s="84"/>
      <c r="OED3" s="85"/>
      <c r="OEE3" s="86"/>
      <c r="OEF3" s="81"/>
      <c r="OEG3" s="81"/>
      <c r="OEH3" s="82"/>
      <c r="OEI3" s="83"/>
      <c r="OEJ3" s="84"/>
      <c r="OEK3" s="85"/>
      <c r="OEL3" s="86"/>
      <c r="OEM3" s="81"/>
      <c r="OEN3" s="81"/>
      <c r="OEO3" s="82"/>
      <c r="OEP3" s="83"/>
      <c r="OEQ3" s="84"/>
      <c r="OER3" s="85"/>
      <c r="OES3" s="86"/>
      <c r="OET3" s="81"/>
      <c r="OEU3" s="81"/>
      <c r="OEV3" s="82"/>
      <c r="OEW3" s="83"/>
      <c r="OEX3" s="84"/>
      <c r="OEY3" s="85"/>
      <c r="OEZ3" s="86"/>
      <c r="OFA3" s="81"/>
      <c r="OFB3" s="81"/>
      <c r="OFC3" s="82"/>
      <c r="OFD3" s="83"/>
      <c r="OFE3" s="84"/>
      <c r="OFF3" s="85"/>
      <c r="OFG3" s="86"/>
      <c r="OFH3" s="81"/>
      <c r="OFI3" s="81"/>
      <c r="OFJ3" s="82"/>
      <c r="OFK3" s="83"/>
      <c r="OFL3" s="84"/>
      <c r="OFM3" s="85"/>
      <c r="OFN3" s="86"/>
      <c r="OFO3" s="81"/>
      <c r="OFP3" s="81"/>
      <c r="OFQ3" s="82"/>
      <c r="OFR3" s="83"/>
      <c r="OFS3" s="84"/>
      <c r="OFT3" s="85"/>
      <c r="OFU3" s="86"/>
      <c r="OFV3" s="81"/>
      <c r="OFW3" s="81"/>
      <c r="OFX3" s="82"/>
      <c r="OFY3" s="83"/>
      <c r="OFZ3" s="84"/>
      <c r="OGA3" s="85"/>
      <c r="OGB3" s="86"/>
      <c r="OGC3" s="81"/>
      <c r="OGD3" s="81"/>
      <c r="OGE3" s="82"/>
      <c r="OGF3" s="83"/>
      <c r="OGG3" s="84"/>
      <c r="OGH3" s="85"/>
      <c r="OGI3" s="86"/>
      <c r="OGJ3" s="81"/>
      <c r="OGK3" s="81"/>
      <c r="OGL3" s="82"/>
      <c r="OGM3" s="83"/>
      <c r="OGN3" s="84"/>
      <c r="OGO3" s="85"/>
      <c r="OGP3" s="86"/>
      <c r="OGQ3" s="81"/>
      <c r="OGR3" s="81"/>
      <c r="OGS3" s="82"/>
      <c r="OGT3" s="83"/>
      <c r="OGU3" s="84"/>
      <c r="OGV3" s="85"/>
      <c r="OGW3" s="86"/>
      <c r="OGX3" s="81"/>
      <c r="OGY3" s="81"/>
      <c r="OGZ3" s="82"/>
      <c r="OHA3" s="83"/>
      <c r="OHB3" s="84"/>
      <c r="OHC3" s="85"/>
      <c r="OHD3" s="86"/>
      <c r="OHE3" s="81"/>
      <c r="OHF3" s="81"/>
      <c r="OHG3" s="82"/>
      <c r="OHH3" s="83"/>
      <c r="OHI3" s="84"/>
      <c r="OHJ3" s="85"/>
      <c r="OHK3" s="86"/>
      <c r="OHL3" s="81"/>
      <c r="OHM3" s="81"/>
      <c r="OHN3" s="82"/>
      <c r="OHO3" s="83"/>
      <c r="OHP3" s="84"/>
      <c r="OHQ3" s="85"/>
      <c r="OHR3" s="86"/>
      <c r="OHS3" s="81"/>
      <c r="OHT3" s="81"/>
      <c r="OHU3" s="82"/>
      <c r="OHV3" s="83"/>
      <c r="OHW3" s="84"/>
      <c r="OHX3" s="85"/>
      <c r="OHY3" s="86"/>
      <c r="OHZ3" s="81"/>
      <c r="OIA3" s="81"/>
      <c r="OIB3" s="82"/>
      <c r="OIC3" s="83"/>
      <c r="OID3" s="84"/>
      <c r="OIE3" s="85"/>
      <c r="OIF3" s="86"/>
      <c r="OIG3" s="81"/>
      <c r="OIH3" s="81"/>
      <c r="OII3" s="82"/>
      <c r="OIJ3" s="83"/>
      <c r="OIK3" s="84"/>
      <c r="OIL3" s="85"/>
      <c r="OIM3" s="86"/>
      <c r="OIN3" s="81"/>
      <c r="OIO3" s="81"/>
      <c r="OIP3" s="82"/>
      <c r="OIQ3" s="83"/>
      <c r="OIR3" s="84"/>
      <c r="OIS3" s="85"/>
      <c r="OIT3" s="86"/>
      <c r="OIU3" s="81"/>
      <c r="OIV3" s="81"/>
      <c r="OIW3" s="82"/>
      <c r="OIX3" s="83"/>
      <c r="OIY3" s="84"/>
      <c r="OIZ3" s="85"/>
      <c r="OJA3" s="86"/>
      <c r="OJB3" s="81"/>
      <c r="OJC3" s="81"/>
      <c r="OJD3" s="82"/>
      <c r="OJE3" s="83"/>
      <c r="OJF3" s="84"/>
      <c r="OJG3" s="85"/>
      <c r="OJH3" s="86"/>
      <c r="OJI3" s="81"/>
      <c r="OJJ3" s="81"/>
      <c r="OJK3" s="82"/>
      <c r="OJL3" s="83"/>
      <c r="OJM3" s="84"/>
      <c r="OJN3" s="85"/>
      <c r="OJO3" s="86"/>
      <c r="OJP3" s="81"/>
      <c r="OJQ3" s="81"/>
      <c r="OJR3" s="82"/>
      <c r="OJS3" s="83"/>
      <c r="OJT3" s="84"/>
      <c r="OJU3" s="85"/>
      <c r="OJV3" s="86"/>
      <c r="OJW3" s="81"/>
      <c r="OJX3" s="81"/>
      <c r="OJY3" s="82"/>
      <c r="OJZ3" s="83"/>
      <c r="OKA3" s="84"/>
      <c r="OKB3" s="85"/>
      <c r="OKC3" s="86"/>
      <c r="OKD3" s="81"/>
      <c r="OKE3" s="81"/>
      <c r="OKF3" s="82"/>
      <c r="OKG3" s="83"/>
      <c r="OKH3" s="84"/>
      <c r="OKI3" s="85"/>
      <c r="OKJ3" s="86"/>
      <c r="OKK3" s="81"/>
      <c r="OKL3" s="81"/>
      <c r="OKM3" s="82"/>
      <c r="OKN3" s="83"/>
      <c r="OKO3" s="84"/>
      <c r="OKP3" s="85"/>
      <c r="OKQ3" s="86"/>
      <c r="OKR3" s="81"/>
      <c r="OKS3" s="81"/>
      <c r="OKT3" s="82"/>
      <c r="OKU3" s="83"/>
      <c r="OKV3" s="84"/>
      <c r="OKW3" s="85"/>
      <c r="OKX3" s="86"/>
      <c r="OKY3" s="81"/>
      <c r="OKZ3" s="81"/>
      <c r="OLA3" s="82"/>
      <c r="OLB3" s="83"/>
      <c r="OLC3" s="84"/>
      <c r="OLD3" s="85"/>
      <c r="OLE3" s="86"/>
      <c r="OLF3" s="81"/>
      <c r="OLG3" s="81"/>
      <c r="OLH3" s="82"/>
      <c r="OLI3" s="83"/>
      <c r="OLJ3" s="84"/>
      <c r="OLK3" s="85"/>
      <c r="OLL3" s="86"/>
      <c r="OLM3" s="81"/>
      <c r="OLN3" s="81"/>
      <c r="OLO3" s="82"/>
      <c r="OLP3" s="83"/>
      <c r="OLQ3" s="84"/>
      <c r="OLR3" s="85"/>
      <c r="OLS3" s="86"/>
      <c r="OLT3" s="81"/>
      <c r="OLU3" s="81"/>
      <c r="OLV3" s="82"/>
      <c r="OLW3" s="83"/>
      <c r="OLX3" s="84"/>
      <c r="OLY3" s="85"/>
      <c r="OLZ3" s="86"/>
      <c r="OMA3" s="81"/>
      <c r="OMB3" s="81"/>
      <c r="OMC3" s="82"/>
      <c r="OMD3" s="83"/>
      <c r="OME3" s="84"/>
      <c r="OMF3" s="85"/>
      <c r="OMG3" s="86"/>
      <c r="OMH3" s="81"/>
      <c r="OMI3" s="81"/>
      <c r="OMJ3" s="82"/>
      <c r="OMK3" s="83"/>
      <c r="OML3" s="84"/>
      <c r="OMM3" s="85"/>
      <c r="OMN3" s="86"/>
      <c r="OMO3" s="81"/>
      <c r="OMP3" s="81"/>
      <c r="OMQ3" s="82"/>
      <c r="OMR3" s="83"/>
      <c r="OMS3" s="84"/>
      <c r="OMT3" s="85"/>
      <c r="OMU3" s="86"/>
      <c r="OMV3" s="81"/>
      <c r="OMW3" s="81"/>
      <c r="OMX3" s="82"/>
      <c r="OMY3" s="83"/>
      <c r="OMZ3" s="84"/>
      <c r="ONA3" s="85"/>
      <c r="ONB3" s="86"/>
      <c r="ONC3" s="81"/>
      <c r="OND3" s="81"/>
      <c r="ONE3" s="82"/>
      <c r="ONF3" s="83"/>
      <c r="ONG3" s="84"/>
      <c r="ONH3" s="85"/>
      <c r="ONI3" s="86"/>
      <c r="ONJ3" s="81"/>
      <c r="ONK3" s="81"/>
      <c r="ONL3" s="82"/>
      <c r="ONM3" s="83"/>
      <c r="ONN3" s="84"/>
      <c r="ONO3" s="85"/>
      <c r="ONP3" s="86"/>
      <c r="ONQ3" s="81"/>
      <c r="ONR3" s="81"/>
      <c r="ONS3" s="82"/>
      <c r="ONT3" s="83"/>
      <c r="ONU3" s="84"/>
      <c r="ONV3" s="85"/>
      <c r="ONW3" s="86"/>
      <c r="ONX3" s="81"/>
      <c r="ONY3" s="81"/>
      <c r="ONZ3" s="82"/>
      <c r="OOA3" s="83"/>
      <c r="OOB3" s="84"/>
      <c r="OOC3" s="85"/>
      <c r="OOD3" s="86"/>
      <c r="OOE3" s="81"/>
      <c r="OOF3" s="81"/>
      <c r="OOG3" s="82"/>
      <c r="OOH3" s="83"/>
      <c r="OOI3" s="84"/>
      <c r="OOJ3" s="85"/>
      <c r="OOK3" s="86"/>
      <c r="OOL3" s="81"/>
      <c r="OOM3" s="81"/>
      <c r="OON3" s="82"/>
      <c r="OOO3" s="83"/>
      <c r="OOP3" s="84"/>
      <c r="OOQ3" s="85"/>
      <c r="OOR3" s="86"/>
      <c r="OOS3" s="81"/>
      <c r="OOT3" s="81"/>
      <c r="OOU3" s="82"/>
      <c r="OOV3" s="83"/>
      <c r="OOW3" s="84"/>
      <c r="OOX3" s="85"/>
      <c r="OOY3" s="86"/>
      <c r="OOZ3" s="81"/>
      <c r="OPA3" s="81"/>
      <c r="OPB3" s="82"/>
      <c r="OPC3" s="83"/>
      <c r="OPD3" s="84"/>
      <c r="OPE3" s="85"/>
      <c r="OPF3" s="86"/>
      <c r="OPG3" s="81"/>
      <c r="OPH3" s="81"/>
      <c r="OPI3" s="82"/>
      <c r="OPJ3" s="83"/>
      <c r="OPK3" s="84"/>
      <c r="OPL3" s="85"/>
      <c r="OPM3" s="86"/>
      <c r="OPN3" s="81"/>
      <c r="OPO3" s="81"/>
      <c r="OPP3" s="82"/>
      <c r="OPQ3" s="83"/>
      <c r="OPR3" s="84"/>
      <c r="OPS3" s="85"/>
      <c r="OPT3" s="86"/>
      <c r="OPU3" s="81"/>
      <c r="OPV3" s="81"/>
      <c r="OPW3" s="82"/>
      <c r="OPX3" s="83"/>
      <c r="OPY3" s="84"/>
      <c r="OPZ3" s="85"/>
      <c r="OQA3" s="86"/>
      <c r="OQB3" s="81"/>
      <c r="OQC3" s="81"/>
      <c r="OQD3" s="82"/>
      <c r="OQE3" s="83"/>
      <c r="OQF3" s="84"/>
      <c r="OQG3" s="85"/>
      <c r="OQH3" s="86"/>
      <c r="OQI3" s="81"/>
      <c r="OQJ3" s="81"/>
      <c r="OQK3" s="82"/>
      <c r="OQL3" s="83"/>
      <c r="OQM3" s="84"/>
      <c r="OQN3" s="85"/>
      <c r="OQO3" s="86"/>
      <c r="OQP3" s="81"/>
      <c r="OQQ3" s="81"/>
      <c r="OQR3" s="82"/>
      <c r="OQS3" s="83"/>
      <c r="OQT3" s="84"/>
      <c r="OQU3" s="85"/>
      <c r="OQV3" s="86"/>
      <c r="OQW3" s="81"/>
      <c r="OQX3" s="81"/>
      <c r="OQY3" s="82"/>
      <c r="OQZ3" s="83"/>
      <c r="ORA3" s="84"/>
      <c r="ORB3" s="85"/>
      <c r="ORC3" s="86"/>
      <c r="ORD3" s="81"/>
      <c r="ORE3" s="81"/>
      <c r="ORF3" s="82"/>
      <c r="ORG3" s="83"/>
      <c r="ORH3" s="84"/>
      <c r="ORI3" s="85"/>
      <c r="ORJ3" s="86"/>
      <c r="ORK3" s="81"/>
      <c r="ORL3" s="81"/>
      <c r="ORM3" s="82"/>
      <c r="ORN3" s="83"/>
      <c r="ORO3" s="84"/>
      <c r="ORP3" s="85"/>
      <c r="ORQ3" s="86"/>
      <c r="ORR3" s="81"/>
      <c r="ORS3" s="81"/>
      <c r="ORT3" s="82"/>
      <c r="ORU3" s="83"/>
      <c r="ORV3" s="84"/>
      <c r="ORW3" s="85"/>
      <c r="ORX3" s="86"/>
      <c r="ORY3" s="81"/>
      <c r="ORZ3" s="81"/>
      <c r="OSA3" s="82"/>
      <c r="OSB3" s="83"/>
      <c r="OSC3" s="84"/>
      <c r="OSD3" s="85"/>
      <c r="OSE3" s="86"/>
      <c r="OSF3" s="81"/>
      <c r="OSG3" s="81"/>
      <c r="OSH3" s="82"/>
      <c r="OSI3" s="83"/>
      <c r="OSJ3" s="84"/>
      <c r="OSK3" s="85"/>
      <c r="OSL3" s="86"/>
      <c r="OSM3" s="81"/>
      <c r="OSN3" s="81"/>
      <c r="OSO3" s="82"/>
      <c r="OSP3" s="83"/>
      <c r="OSQ3" s="84"/>
      <c r="OSR3" s="85"/>
      <c r="OSS3" s="86"/>
      <c r="OST3" s="81"/>
      <c r="OSU3" s="81"/>
      <c r="OSV3" s="82"/>
      <c r="OSW3" s="83"/>
      <c r="OSX3" s="84"/>
      <c r="OSY3" s="85"/>
      <c r="OSZ3" s="86"/>
      <c r="OTA3" s="81"/>
      <c r="OTB3" s="81"/>
      <c r="OTC3" s="82"/>
      <c r="OTD3" s="83"/>
      <c r="OTE3" s="84"/>
      <c r="OTF3" s="85"/>
      <c r="OTG3" s="86"/>
      <c r="OTH3" s="81"/>
      <c r="OTI3" s="81"/>
      <c r="OTJ3" s="82"/>
      <c r="OTK3" s="83"/>
      <c r="OTL3" s="84"/>
      <c r="OTM3" s="85"/>
      <c r="OTN3" s="86"/>
      <c r="OTO3" s="81"/>
      <c r="OTP3" s="81"/>
      <c r="OTQ3" s="82"/>
      <c r="OTR3" s="83"/>
      <c r="OTS3" s="84"/>
      <c r="OTT3" s="85"/>
      <c r="OTU3" s="86"/>
      <c r="OTV3" s="81"/>
      <c r="OTW3" s="81"/>
      <c r="OTX3" s="82"/>
      <c r="OTY3" s="83"/>
      <c r="OTZ3" s="84"/>
      <c r="OUA3" s="85"/>
      <c r="OUB3" s="86"/>
      <c r="OUC3" s="81"/>
      <c r="OUD3" s="81"/>
      <c r="OUE3" s="82"/>
      <c r="OUF3" s="83"/>
      <c r="OUG3" s="84"/>
      <c r="OUH3" s="85"/>
      <c r="OUI3" s="86"/>
      <c r="OUJ3" s="81"/>
      <c r="OUK3" s="81"/>
      <c r="OUL3" s="82"/>
      <c r="OUM3" s="83"/>
      <c r="OUN3" s="84"/>
      <c r="OUO3" s="85"/>
      <c r="OUP3" s="86"/>
      <c r="OUQ3" s="81"/>
      <c r="OUR3" s="81"/>
      <c r="OUS3" s="82"/>
      <c r="OUT3" s="83"/>
      <c r="OUU3" s="84"/>
      <c r="OUV3" s="85"/>
      <c r="OUW3" s="86"/>
      <c r="OUX3" s="81"/>
      <c r="OUY3" s="81"/>
      <c r="OUZ3" s="82"/>
      <c r="OVA3" s="83"/>
      <c r="OVB3" s="84"/>
      <c r="OVC3" s="85"/>
      <c r="OVD3" s="86"/>
      <c r="OVE3" s="81"/>
      <c r="OVF3" s="81"/>
      <c r="OVG3" s="82"/>
      <c r="OVH3" s="83"/>
      <c r="OVI3" s="84"/>
      <c r="OVJ3" s="85"/>
      <c r="OVK3" s="86"/>
      <c r="OVL3" s="81"/>
      <c r="OVM3" s="81"/>
      <c r="OVN3" s="82"/>
      <c r="OVO3" s="83"/>
      <c r="OVP3" s="84"/>
      <c r="OVQ3" s="85"/>
      <c r="OVR3" s="86"/>
      <c r="OVS3" s="81"/>
      <c r="OVT3" s="81"/>
      <c r="OVU3" s="82"/>
      <c r="OVV3" s="83"/>
      <c r="OVW3" s="84"/>
      <c r="OVX3" s="85"/>
      <c r="OVY3" s="86"/>
      <c r="OVZ3" s="81"/>
      <c r="OWA3" s="81"/>
      <c r="OWB3" s="82"/>
      <c r="OWC3" s="83"/>
      <c r="OWD3" s="84"/>
      <c r="OWE3" s="85"/>
      <c r="OWF3" s="86"/>
      <c r="OWG3" s="81"/>
      <c r="OWH3" s="81"/>
      <c r="OWI3" s="82"/>
      <c r="OWJ3" s="83"/>
      <c r="OWK3" s="84"/>
      <c r="OWL3" s="85"/>
      <c r="OWM3" s="86"/>
      <c r="OWN3" s="81"/>
      <c r="OWO3" s="81"/>
      <c r="OWP3" s="82"/>
      <c r="OWQ3" s="83"/>
      <c r="OWR3" s="84"/>
      <c r="OWS3" s="85"/>
      <c r="OWT3" s="86"/>
      <c r="OWU3" s="81"/>
      <c r="OWV3" s="81"/>
      <c r="OWW3" s="82"/>
      <c r="OWX3" s="83"/>
      <c r="OWY3" s="84"/>
      <c r="OWZ3" s="85"/>
      <c r="OXA3" s="86"/>
      <c r="OXB3" s="81"/>
      <c r="OXC3" s="81"/>
      <c r="OXD3" s="82"/>
      <c r="OXE3" s="83"/>
      <c r="OXF3" s="84"/>
      <c r="OXG3" s="85"/>
      <c r="OXH3" s="86"/>
      <c r="OXI3" s="81"/>
      <c r="OXJ3" s="81"/>
      <c r="OXK3" s="82"/>
      <c r="OXL3" s="83"/>
      <c r="OXM3" s="84"/>
      <c r="OXN3" s="85"/>
      <c r="OXO3" s="86"/>
      <c r="OXP3" s="81"/>
      <c r="OXQ3" s="81"/>
      <c r="OXR3" s="82"/>
      <c r="OXS3" s="83"/>
      <c r="OXT3" s="84"/>
      <c r="OXU3" s="85"/>
      <c r="OXV3" s="86"/>
      <c r="OXW3" s="81"/>
      <c r="OXX3" s="81"/>
      <c r="OXY3" s="82"/>
      <c r="OXZ3" s="83"/>
      <c r="OYA3" s="84"/>
      <c r="OYB3" s="85"/>
      <c r="OYC3" s="86"/>
      <c r="OYD3" s="81"/>
      <c r="OYE3" s="81"/>
      <c r="OYF3" s="82"/>
      <c r="OYG3" s="83"/>
      <c r="OYH3" s="84"/>
      <c r="OYI3" s="85"/>
      <c r="OYJ3" s="86"/>
      <c r="OYK3" s="81"/>
      <c r="OYL3" s="81"/>
      <c r="OYM3" s="82"/>
      <c r="OYN3" s="83"/>
      <c r="OYO3" s="84"/>
      <c r="OYP3" s="85"/>
      <c r="OYQ3" s="86"/>
      <c r="OYR3" s="81"/>
      <c r="OYS3" s="81"/>
      <c r="OYT3" s="82"/>
      <c r="OYU3" s="83"/>
      <c r="OYV3" s="84"/>
      <c r="OYW3" s="85"/>
      <c r="OYX3" s="86"/>
      <c r="OYY3" s="81"/>
      <c r="OYZ3" s="81"/>
      <c r="OZA3" s="82"/>
      <c r="OZB3" s="83"/>
      <c r="OZC3" s="84"/>
      <c r="OZD3" s="85"/>
      <c r="OZE3" s="86"/>
      <c r="OZF3" s="81"/>
      <c r="OZG3" s="81"/>
      <c r="OZH3" s="82"/>
      <c r="OZI3" s="83"/>
      <c r="OZJ3" s="84"/>
      <c r="OZK3" s="85"/>
      <c r="OZL3" s="86"/>
      <c r="OZM3" s="81"/>
      <c r="OZN3" s="81"/>
      <c r="OZO3" s="82"/>
      <c r="OZP3" s="83"/>
      <c r="OZQ3" s="84"/>
      <c r="OZR3" s="85"/>
      <c r="OZS3" s="86"/>
      <c r="OZT3" s="81"/>
      <c r="OZU3" s="81"/>
      <c r="OZV3" s="82"/>
      <c r="OZW3" s="83"/>
      <c r="OZX3" s="84"/>
      <c r="OZY3" s="85"/>
      <c r="OZZ3" s="86"/>
      <c r="PAA3" s="81"/>
      <c r="PAB3" s="81"/>
      <c r="PAC3" s="82"/>
      <c r="PAD3" s="83"/>
      <c r="PAE3" s="84"/>
      <c r="PAF3" s="85"/>
      <c r="PAG3" s="86"/>
      <c r="PAH3" s="81"/>
      <c r="PAI3" s="81"/>
      <c r="PAJ3" s="82"/>
      <c r="PAK3" s="83"/>
      <c r="PAL3" s="84"/>
      <c r="PAM3" s="85"/>
      <c r="PAN3" s="86"/>
      <c r="PAO3" s="81"/>
      <c r="PAP3" s="81"/>
      <c r="PAQ3" s="82"/>
      <c r="PAR3" s="83"/>
      <c r="PAS3" s="84"/>
      <c r="PAT3" s="85"/>
      <c r="PAU3" s="86"/>
      <c r="PAV3" s="81"/>
      <c r="PAW3" s="81"/>
      <c r="PAX3" s="82"/>
      <c r="PAY3" s="83"/>
      <c r="PAZ3" s="84"/>
      <c r="PBA3" s="85"/>
      <c r="PBB3" s="86"/>
      <c r="PBC3" s="81"/>
      <c r="PBD3" s="81"/>
      <c r="PBE3" s="82"/>
      <c r="PBF3" s="83"/>
      <c r="PBG3" s="84"/>
      <c r="PBH3" s="85"/>
      <c r="PBI3" s="86"/>
      <c r="PBJ3" s="81"/>
      <c r="PBK3" s="81"/>
      <c r="PBL3" s="82"/>
      <c r="PBM3" s="83"/>
      <c r="PBN3" s="84"/>
      <c r="PBO3" s="85"/>
      <c r="PBP3" s="86"/>
      <c r="PBQ3" s="81"/>
      <c r="PBR3" s="81"/>
      <c r="PBS3" s="82"/>
      <c r="PBT3" s="83"/>
      <c r="PBU3" s="84"/>
      <c r="PBV3" s="85"/>
      <c r="PBW3" s="86"/>
      <c r="PBX3" s="81"/>
      <c r="PBY3" s="81"/>
      <c r="PBZ3" s="82"/>
      <c r="PCA3" s="83"/>
      <c r="PCB3" s="84"/>
      <c r="PCC3" s="85"/>
      <c r="PCD3" s="86"/>
      <c r="PCE3" s="81"/>
      <c r="PCF3" s="81"/>
      <c r="PCG3" s="82"/>
      <c r="PCH3" s="83"/>
      <c r="PCI3" s="84"/>
      <c r="PCJ3" s="85"/>
      <c r="PCK3" s="86"/>
      <c r="PCL3" s="81"/>
      <c r="PCM3" s="81"/>
      <c r="PCN3" s="82"/>
      <c r="PCO3" s="83"/>
      <c r="PCP3" s="84"/>
      <c r="PCQ3" s="85"/>
      <c r="PCR3" s="86"/>
      <c r="PCS3" s="81"/>
      <c r="PCT3" s="81"/>
      <c r="PCU3" s="82"/>
      <c r="PCV3" s="83"/>
      <c r="PCW3" s="84"/>
      <c r="PCX3" s="85"/>
      <c r="PCY3" s="86"/>
      <c r="PCZ3" s="81"/>
      <c r="PDA3" s="81"/>
      <c r="PDB3" s="82"/>
      <c r="PDC3" s="83"/>
      <c r="PDD3" s="84"/>
      <c r="PDE3" s="85"/>
      <c r="PDF3" s="86"/>
      <c r="PDG3" s="81"/>
      <c r="PDH3" s="81"/>
      <c r="PDI3" s="82"/>
      <c r="PDJ3" s="83"/>
      <c r="PDK3" s="84"/>
      <c r="PDL3" s="85"/>
      <c r="PDM3" s="86"/>
      <c r="PDN3" s="81"/>
      <c r="PDO3" s="81"/>
      <c r="PDP3" s="82"/>
      <c r="PDQ3" s="83"/>
      <c r="PDR3" s="84"/>
      <c r="PDS3" s="85"/>
      <c r="PDT3" s="86"/>
      <c r="PDU3" s="81"/>
      <c r="PDV3" s="81"/>
      <c r="PDW3" s="82"/>
      <c r="PDX3" s="83"/>
      <c r="PDY3" s="84"/>
      <c r="PDZ3" s="85"/>
      <c r="PEA3" s="86"/>
      <c r="PEB3" s="81"/>
      <c r="PEC3" s="81"/>
      <c r="PED3" s="82"/>
      <c r="PEE3" s="83"/>
      <c r="PEF3" s="84"/>
      <c r="PEG3" s="85"/>
      <c r="PEH3" s="86"/>
      <c r="PEI3" s="81"/>
      <c r="PEJ3" s="81"/>
      <c r="PEK3" s="82"/>
      <c r="PEL3" s="83"/>
      <c r="PEM3" s="84"/>
      <c r="PEN3" s="85"/>
      <c r="PEO3" s="86"/>
      <c r="PEP3" s="81"/>
      <c r="PEQ3" s="81"/>
      <c r="PER3" s="82"/>
      <c r="PES3" s="83"/>
      <c r="PET3" s="84"/>
      <c r="PEU3" s="85"/>
      <c r="PEV3" s="86"/>
      <c r="PEW3" s="81"/>
      <c r="PEX3" s="81"/>
      <c r="PEY3" s="82"/>
      <c r="PEZ3" s="83"/>
      <c r="PFA3" s="84"/>
      <c r="PFB3" s="85"/>
      <c r="PFC3" s="86"/>
      <c r="PFD3" s="81"/>
      <c r="PFE3" s="81"/>
      <c r="PFF3" s="82"/>
      <c r="PFG3" s="83"/>
      <c r="PFH3" s="84"/>
      <c r="PFI3" s="85"/>
      <c r="PFJ3" s="86"/>
      <c r="PFK3" s="81"/>
      <c r="PFL3" s="81"/>
      <c r="PFM3" s="82"/>
      <c r="PFN3" s="83"/>
      <c r="PFO3" s="84"/>
      <c r="PFP3" s="85"/>
      <c r="PFQ3" s="86"/>
      <c r="PFR3" s="81"/>
      <c r="PFS3" s="81"/>
      <c r="PFT3" s="82"/>
      <c r="PFU3" s="83"/>
      <c r="PFV3" s="84"/>
      <c r="PFW3" s="85"/>
      <c r="PFX3" s="86"/>
      <c r="PFY3" s="81"/>
      <c r="PFZ3" s="81"/>
      <c r="PGA3" s="82"/>
      <c r="PGB3" s="83"/>
      <c r="PGC3" s="84"/>
      <c r="PGD3" s="85"/>
      <c r="PGE3" s="86"/>
      <c r="PGF3" s="81"/>
      <c r="PGG3" s="81"/>
      <c r="PGH3" s="82"/>
      <c r="PGI3" s="83"/>
      <c r="PGJ3" s="84"/>
      <c r="PGK3" s="85"/>
      <c r="PGL3" s="86"/>
      <c r="PGM3" s="81"/>
      <c r="PGN3" s="81"/>
      <c r="PGO3" s="82"/>
      <c r="PGP3" s="83"/>
      <c r="PGQ3" s="84"/>
      <c r="PGR3" s="85"/>
      <c r="PGS3" s="86"/>
      <c r="PGT3" s="81"/>
      <c r="PGU3" s="81"/>
      <c r="PGV3" s="82"/>
      <c r="PGW3" s="83"/>
      <c r="PGX3" s="84"/>
      <c r="PGY3" s="85"/>
      <c r="PGZ3" s="86"/>
      <c r="PHA3" s="81"/>
      <c r="PHB3" s="81"/>
      <c r="PHC3" s="82"/>
      <c r="PHD3" s="83"/>
      <c r="PHE3" s="84"/>
      <c r="PHF3" s="85"/>
      <c r="PHG3" s="86"/>
      <c r="PHH3" s="81"/>
      <c r="PHI3" s="81"/>
      <c r="PHJ3" s="82"/>
      <c r="PHK3" s="83"/>
      <c r="PHL3" s="84"/>
      <c r="PHM3" s="85"/>
      <c r="PHN3" s="86"/>
      <c r="PHO3" s="81"/>
      <c r="PHP3" s="81"/>
      <c r="PHQ3" s="82"/>
      <c r="PHR3" s="83"/>
      <c r="PHS3" s="84"/>
      <c r="PHT3" s="85"/>
      <c r="PHU3" s="86"/>
      <c r="PHV3" s="81"/>
      <c r="PHW3" s="81"/>
      <c r="PHX3" s="82"/>
      <c r="PHY3" s="83"/>
      <c r="PHZ3" s="84"/>
      <c r="PIA3" s="85"/>
      <c r="PIB3" s="86"/>
      <c r="PIC3" s="81"/>
      <c r="PID3" s="81"/>
      <c r="PIE3" s="82"/>
      <c r="PIF3" s="83"/>
      <c r="PIG3" s="84"/>
      <c r="PIH3" s="85"/>
      <c r="PII3" s="86"/>
      <c r="PIJ3" s="81"/>
      <c r="PIK3" s="81"/>
      <c r="PIL3" s="82"/>
      <c r="PIM3" s="83"/>
      <c r="PIN3" s="84"/>
      <c r="PIO3" s="85"/>
      <c r="PIP3" s="86"/>
      <c r="PIQ3" s="81"/>
      <c r="PIR3" s="81"/>
      <c r="PIS3" s="82"/>
      <c r="PIT3" s="83"/>
      <c r="PIU3" s="84"/>
      <c r="PIV3" s="85"/>
      <c r="PIW3" s="86"/>
      <c r="PIX3" s="81"/>
      <c r="PIY3" s="81"/>
      <c r="PIZ3" s="82"/>
      <c r="PJA3" s="83"/>
      <c r="PJB3" s="84"/>
      <c r="PJC3" s="85"/>
      <c r="PJD3" s="86"/>
      <c r="PJE3" s="81"/>
      <c r="PJF3" s="81"/>
      <c r="PJG3" s="82"/>
      <c r="PJH3" s="83"/>
      <c r="PJI3" s="84"/>
      <c r="PJJ3" s="85"/>
      <c r="PJK3" s="86"/>
      <c r="PJL3" s="81"/>
      <c r="PJM3" s="81"/>
      <c r="PJN3" s="82"/>
      <c r="PJO3" s="83"/>
      <c r="PJP3" s="84"/>
      <c r="PJQ3" s="85"/>
      <c r="PJR3" s="86"/>
      <c r="PJS3" s="81"/>
      <c r="PJT3" s="81"/>
      <c r="PJU3" s="82"/>
      <c r="PJV3" s="83"/>
      <c r="PJW3" s="84"/>
      <c r="PJX3" s="85"/>
      <c r="PJY3" s="86"/>
      <c r="PJZ3" s="81"/>
      <c r="PKA3" s="81"/>
      <c r="PKB3" s="82"/>
      <c r="PKC3" s="83"/>
      <c r="PKD3" s="84"/>
      <c r="PKE3" s="85"/>
      <c r="PKF3" s="86"/>
      <c r="PKG3" s="81"/>
      <c r="PKH3" s="81"/>
      <c r="PKI3" s="82"/>
      <c r="PKJ3" s="83"/>
      <c r="PKK3" s="84"/>
      <c r="PKL3" s="85"/>
      <c r="PKM3" s="86"/>
      <c r="PKN3" s="81"/>
      <c r="PKO3" s="81"/>
      <c r="PKP3" s="82"/>
      <c r="PKQ3" s="83"/>
      <c r="PKR3" s="84"/>
      <c r="PKS3" s="85"/>
      <c r="PKT3" s="86"/>
      <c r="PKU3" s="81"/>
      <c r="PKV3" s="81"/>
      <c r="PKW3" s="82"/>
      <c r="PKX3" s="83"/>
      <c r="PKY3" s="84"/>
      <c r="PKZ3" s="85"/>
      <c r="PLA3" s="86"/>
      <c r="PLB3" s="81"/>
      <c r="PLC3" s="81"/>
      <c r="PLD3" s="82"/>
      <c r="PLE3" s="83"/>
      <c r="PLF3" s="84"/>
      <c r="PLG3" s="85"/>
      <c r="PLH3" s="86"/>
      <c r="PLI3" s="81"/>
      <c r="PLJ3" s="81"/>
      <c r="PLK3" s="82"/>
      <c r="PLL3" s="83"/>
      <c r="PLM3" s="84"/>
      <c r="PLN3" s="85"/>
      <c r="PLO3" s="86"/>
      <c r="PLP3" s="81"/>
      <c r="PLQ3" s="81"/>
      <c r="PLR3" s="82"/>
      <c r="PLS3" s="83"/>
      <c r="PLT3" s="84"/>
      <c r="PLU3" s="85"/>
      <c r="PLV3" s="86"/>
      <c r="PLW3" s="81"/>
      <c r="PLX3" s="81"/>
      <c r="PLY3" s="82"/>
      <c r="PLZ3" s="83"/>
      <c r="PMA3" s="84"/>
      <c r="PMB3" s="85"/>
      <c r="PMC3" s="86"/>
      <c r="PMD3" s="81"/>
      <c r="PME3" s="81"/>
      <c r="PMF3" s="82"/>
      <c r="PMG3" s="83"/>
      <c r="PMH3" s="84"/>
      <c r="PMI3" s="85"/>
      <c r="PMJ3" s="86"/>
      <c r="PMK3" s="81"/>
      <c r="PML3" s="81"/>
      <c r="PMM3" s="82"/>
      <c r="PMN3" s="83"/>
      <c r="PMO3" s="84"/>
      <c r="PMP3" s="85"/>
      <c r="PMQ3" s="86"/>
      <c r="PMR3" s="81"/>
      <c r="PMS3" s="81"/>
      <c r="PMT3" s="82"/>
      <c r="PMU3" s="83"/>
      <c r="PMV3" s="84"/>
      <c r="PMW3" s="85"/>
      <c r="PMX3" s="86"/>
      <c r="PMY3" s="81"/>
      <c r="PMZ3" s="81"/>
      <c r="PNA3" s="82"/>
      <c r="PNB3" s="83"/>
      <c r="PNC3" s="84"/>
      <c r="PND3" s="85"/>
      <c r="PNE3" s="86"/>
      <c r="PNF3" s="81"/>
      <c r="PNG3" s="81"/>
      <c r="PNH3" s="82"/>
      <c r="PNI3" s="83"/>
      <c r="PNJ3" s="84"/>
      <c r="PNK3" s="85"/>
      <c r="PNL3" s="86"/>
      <c r="PNM3" s="81"/>
      <c r="PNN3" s="81"/>
      <c r="PNO3" s="82"/>
      <c r="PNP3" s="83"/>
      <c r="PNQ3" s="84"/>
      <c r="PNR3" s="85"/>
      <c r="PNS3" s="86"/>
      <c r="PNT3" s="81"/>
      <c r="PNU3" s="81"/>
      <c r="PNV3" s="82"/>
      <c r="PNW3" s="83"/>
      <c r="PNX3" s="84"/>
      <c r="PNY3" s="85"/>
      <c r="PNZ3" s="86"/>
      <c r="POA3" s="81"/>
      <c r="POB3" s="81"/>
      <c r="POC3" s="82"/>
      <c r="POD3" s="83"/>
      <c r="POE3" s="84"/>
      <c r="POF3" s="85"/>
      <c r="POG3" s="86"/>
      <c r="POH3" s="81"/>
      <c r="POI3" s="81"/>
      <c r="POJ3" s="82"/>
      <c r="POK3" s="83"/>
      <c r="POL3" s="84"/>
      <c r="POM3" s="85"/>
      <c r="PON3" s="86"/>
      <c r="POO3" s="81"/>
      <c r="POP3" s="81"/>
      <c r="POQ3" s="82"/>
      <c r="POR3" s="83"/>
      <c r="POS3" s="84"/>
      <c r="POT3" s="85"/>
      <c r="POU3" s="86"/>
      <c r="POV3" s="81"/>
      <c r="POW3" s="81"/>
      <c r="POX3" s="82"/>
      <c r="POY3" s="83"/>
      <c r="POZ3" s="84"/>
      <c r="PPA3" s="85"/>
      <c r="PPB3" s="86"/>
      <c r="PPC3" s="81"/>
      <c r="PPD3" s="81"/>
      <c r="PPE3" s="82"/>
      <c r="PPF3" s="83"/>
      <c r="PPG3" s="84"/>
      <c r="PPH3" s="85"/>
      <c r="PPI3" s="86"/>
      <c r="PPJ3" s="81"/>
      <c r="PPK3" s="81"/>
      <c r="PPL3" s="82"/>
      <c r="PPM3" s="83"/>
      <c r="PPN3" s="84"/>
      <c r="PPO3" s="85"/>
      <c r="PPP3" s="86"/>
      <c r="PPQ3" s="81"/>
      <c r="PPR3" s="81"/>
      <c r="PPS3" s="82"/>
      <c r="PPT3" s="83"/>
      <c r="PPU3" s="84"/>
      <c r="PPV3" s="85"/>
      <c r="PPW3" s="86"/>
      <c r="PPX3" s="81"/>
      <c r="PPY3" s="81"/>
      <c r="PPZ3" s="82"/>
      <c r="PQA3" s="83"/>
      <c r="PQB3" s="84"/>
      <c r="PQC3" s="85"/>
      <c r="PQD3" s="86"/>
      <c r="PQE3" s="81"/>
      <c r="PQF3" s="81"/>
      <c r="PQG3" s="82"/>
      <c r="PQH3" s="83"/>
      <c r="PQI3" s="84"/>
      <c r="PQJ3" s="85"/>
      <c r="PQK3" s="86"/>
      <c r="PQL3" s="81"/>
      <c r="PQM3" s="81"/>
      <c r="PQN3" s="82"/>
      <c r="PQO3" s="83"/>
      <c r="PQP3" s="84"/>
      <c r="PQQ3" s="85"/>
      <c r="PQR3" s="86"/>
      <c r="PQS3" s="81"/>
      <c r="PQT3" s="81"/>
      <c r="PQU3" s="82"/>
      <c r="PQV3" s="83"/>
      <c r="PQW3" s="84"/>
      <c r="PQX3" s="85"/>
      <c r="PQY3" s="86"/>
      <c r="PQZ3" s="81"/>
      <c r="PRA3" s="81"/>
      <c r="PRB3" s="82"/>
      <c r="PRC3" s="83"/>
      <c r="PRD3" s="84"/>
      <c r="PRE3" s="85"/>
      <c r="PRF3" s="86"/>
      <c r="PRG3" s="81"/>
      <c r="PRH3" s="81"/>
      <c r="PRI3" s="82"/>
      <c r="PRJ3" s="83"/>
      <c r="PRK3" s="84"/>
      <c r="PRL3" s="85"/>
      <c r="PRM3" s="86"/>
      <c r="PRN3" s="81"/>
      <c r="PRO3" s="81"/>
      <c r="PRP3" s="82"/>
      <c r="PRQ3" s="83"/>
      <c r="PRR3" s="84"/>
      <c r="PRS3" s="85"/>
      <c r="PRT3" s="86"/>
      <c r="PRU3" s="81"/>
      <c r="PRV3" s="81"/>
      <c r="PRW3" s="82"/>
      <c r="PRX3" s="83"/>
      <c r="PRY3" s="84"/>
      <c r="PRZ3" s="85"/>
      <c r="PSA3" s="86"/>
      <c r="PSB3" s="81"/>
      <c r="PSC3" s="81"/>
      <c r="PSD3" s="82"/>
      <c r="PSE3" s="83"/>
      <c r="PSF3" s="84"/>
      <c r="PSG3" s="85"/>
      <c r="PSH3" s="86"/>
      <c r="PSI3" s="81"/>
      <c r="PSJ3" s="81"/>
      <c r="PSK3" s="82"/>
      <c r="PSL3" s="83"/>
      <c r="PSM3" s="84"/>
      <c r="PSN3" s="85"/>
      <c r="PSO3" s="86"/>
      <c r="PSP3" s="81"/>
      <c r="PSQ3" s="81"/>
      <c r="PSR3" s="82"/>
      <c r="PSS3" s="83"/>
      <c r="PST3" s="84"/>
      <c r="PSU3" s="85"/>
      <c r="PSV3" s="86"/>
      <c r="PSW3" s="81"/>
      <c r="PSX3" s="81"/>
      <c r="PSY3" s="82"/>
      <c r="PSZ3" s="83"/>
      <c r="PTA3" s="84"/>
      <c r="PTB3" s="85"/>
      <c r="PTC3" s="86"/>
      <c r="PTD3" s="81"/>
      <c r="PTE3" s="81"/>
      <c r="PTF3" s="82"/>
      <c r="PTG3" s="83"/>
      <c r="PTH3" s="84"/>
      <c r="PTI3" s="85"/>
      <c r="PTJ3" s="86"/>
      <c r="PTK3" s="81"/>
      <c r="PTL3" s="81"/>
      <c r="PTM3" s="82"/>
      <c r="PTN3" s="83"/>
      <c r="PTO3" s="84"/>
      <c r="PTP3" s="85"/>
      <c r="PTQ3" s="86"/>
      <c r="PTR3" s="81"/>
      <c r="PTS3" s="81"/>
      <c r="PTT3" s="82"/>
      <c r="PTU3" s="83"/>
      <c r="PTV3" s="84"/>
      <c r="PTW3" s="85"/>
      <c r="PTX3" s="86"/>
      <c r="PTY3" s="81"/>
      <c r="PTZ3" s="81"/>
      <c r="PUA3" s="82"/>
      <c r="PUB3" s="83"/>
      <c r="PUC3" s="84"/>
      <c r="PUD3" s="85"/>
      <c r="PUE3" s="86"/>
      <c r="PUF3" s="81"/>
      <c r="PUG3" s="81"/>
      <c r="PUH3" s="82"/>
      <c r="PUI3" s="83"/>
      <c r="PUJ3" s="84"/>
      <c r="PUK3" s="85"/>
      <c r="PUL3" s="86"/>
      <c r="PUM3" s="81"/>
      <c r="PUN3" s="81"/>
      <c r="PUO3" s="82"/>
      <c r="PUP3" s="83"/>
      <c r="PUQ3" s="84"/>
      <c r="PUR3" s="85"/>
      <c r="PUS3" s="86"/>
      <c r="PUT3" s="81"/>
      <c r="PUU3" s="81"/>
      <c r="PUV3" s="82"/>
      <c r="PUW3" s="83"/>
      <c r="PUX3" s="84"/>
      <c r="PUY3" s="85"/>
      <c r="PUZ3" s="86"/>
      <c r="PVA3" s="81"/>
      <c r="PVB3" s="81"/>
      <c r="PVC3" s="82"/>
      <c r="PVD3" s="83"/>
      <c r="PVE3" s="84"/>
      <c r="PVF3" s="85"/>
      <c r="PVG3" s="86"/>
      <c r="PVH3" s="81"/>
      <c r="PVI3" s="81"/>
      <c r="PVJ3" s="82"/>
      <c r="PVK3" s="83"/>
      <c r="PVL3" s="84"/>
      <c r="PVM3" s="85"/>
      <c r="PVN3" s="86"/>
      <c r="PVO3" s="81"/>
      <c r="PVP3" s="81"/>
      <c r="PVQ3" s="82"/>
      <c r="PVR3" s="83"/>
      <c r="PVS3" s="84"/>
      <c r="PVT3" s="85"/>
      <c r="PVU3" s="86"/>
      <c r="PVV3" s="81"/>
      <c r="PVW3" s="81"/>
      <c r="PVX3" s="82"/>
      <c r="PVY3" s="83"/>
      <c r="PVZ3" s="84"/>
      <c r="PWA3" s="85"/>
      <c r="PWB3" s="86"/>
      <c r="PWC3" s="81"/>
      <c r="PWD3" s="81"/>
      <c r="PWE3" s="82"/>
      <c r="PWF3" s="83"/>
      <c r="PWG3" s="84"/>
      <c r="PWH3" s="85"/>
      <c r="PWI3" s="86"/>
      <c r="PWJ3" s="81"/>
      <c r="PWK3" s="81"/>
      <c r="PWL3" s="82"/>
      <c r="PWM3" s="83"/>
      <c r="PWN3" s="84"/>
      <c r="PWO3" s="85"/>
      <c r="PWP3" s="86"/>
      <c r="PWQ3" s="81"/>
      <c r="PWR3" s="81"/>
      <c r="PWS3" s="82"/>
      <c r="PWT3" s="83"/>
      <c r="PWU3" s="84"/>
      <c r="PWV3" s="85"/>
      <c r="PWW3" s="86"/>
      <c r="PWX3" s="81"/>
      <c r="PWY3" s="81"/>
      <c r="PWZ3" s="82"/>
      <c r="PXA3" s="83"/>
      <c r="PXB3" s="84"/>
      <c r="PXC3" s="85"/>
      <c r="PXD3" s="86"/>
      <c r="PXE3" s="81"/>
      <c r="PXF3" s="81"/>
      <c r="PXG3" s="82"/>
      <c r="PXH3" s="83"/>
      <c r="PXI3" s="84"/>
      <c r="PXJ3" s="85"/>
      <c r="PXK3" s="86"/>
      <c r="PXL3" s="81"/>
      <c r="PXM3" s="81"/>
      <c r="PXN3" s="82"/>
      <c r="PXO3" s="83"/>
      <c r="PXP3" s="84"/>
      <c r="PXQ3" s="85"/>
      <c r="PXR3" s="86"/>
      <c r="PXS3" s="81"/>
      <c r="PXT3" s="81"/>
      <c r="PXU3" s="82"/>
      <c r="PXV3" s="83"/>
      <c r="PXW3" s="84"/>
      <c r="PXX3" s="85"/>
      <c r="PXY3" s="86"/>
      <c r="PXZ3" s="81"/>
      <c r="PYA3" s="81"/>
      <c r="PYB3" s="82"/>
      <c r="PYC3" s="83"/>
      <c r="PYD3" s="84"/>
      <c r="PYE3" s="85"/>
      <c r="PYF3" s="86"/>
      <c r="PYG3" s="81"/>
      <c r="PYH3" s="81"/>
      <c r="PYI3" s="82"/>
      <c r="PYJ3" s="83"/>
      <c r="PYK3" s="84"/>
      <c r="PYL3" s="85"/>
      <c r="PYM3" s="86"/>
      <c r="PYN3" s="81"/>
      <c r="PYO3" s="81"/>
      <c r="PYP3" s="82"/>
      <c r="PYQ3" s="83"/>
      <c r="PYR3" s="84"/>
      <c r="PYS3" s="85"/>
      <c r="PYT3" s="86"/>
      <c r="PYU3" s="81"/>
      <c r="PYV3" s="81"/>
      <c r="PYW3" s="82"/>
      <c r="PYX3" s="83"/>
      <c r="PYY3" s="84"/>
      <c r="PYZ3" s="85"/>
      <c r="PZA3" s="86"/>
      <c r="PZB3" s="81"/>
      <c r="PZC3" s="81"/>
      <c r="PZD3" s="82"/>
      <c r="PZE3" s="83"/>
      <c r="PZF3" s="84"/>
      <c r="PZG3" s="85"/>
      <c r="PZH3" s="86"/>
      <c r="PZI3" s="81"/>
      <c r="PZJ3" s="81"/>
      <c r="PZK3" s="82"/>
      <c r="PZL3" s="83"/>
      <c r="PZM3" s="84"/>
      <c r="PZN3" s="85"/>
      <c r="PZO3" s="86"/>
      <c r="PZP3" s="81"/>
      <c r="PZQ3" s="81"/>
      <c r="PZR3" s="82"/>
      <c r="PZS3" s="83"/>
      <c r="PZT3" s="84"/>
      <c r="PZU3" s="85"/>
      <c r="PZV3" s="86"/>
      <c r="PZW3" s="81"/>
      <c r="PZX3" s="81"/>
      <c r="PZY3" s="82"/>
      <c r="PZZ3" s="83"/>
      <c r="QAA3" s="84"/>
      <c r="QAB3" s="85"/>
      <c r="QAC3" s="86"/>
      <c r="QAD3" s="81"/>
      <c r="QAE3" s="81"/>
      <c r="QAF3" s="82"/>
      <c r="QAG3" s="83"/>
      <c r="QAH3" s="84"/>
      <c r="QAI3" s="85"/>
      <c r="QAJ3" s="86"/>
      <c r="QAK3" s="81"/>
      <c r="QAL3" s="81"/>
      <c r="QAM3" s="82"/>
      <c r="QAN3" s="83"/>
      <c r="QAO3" s="84"/>
      <c r="QAP3" s="85"/>
      <c r="QAQ3" s="86"/>
      <c r="QAR3" s="81"/>
      <c r="QAS3" s="81"/>
      <c r="QAT3" s="82"/>
      <c r="QAU3" s="83"/>
      <c r="QAV3" s="84"/>
      <c r="QAW3" s="85"/>
      <c r="QAX3" s="86"/>
      <c r="QAY3" s="81"/>
      <c r="QAZ3" s="81"/>
      <c r="QBA3" s="82"/>
      <c r="QBB3" s="83"/>
      <c r="QBC3" s="84"/>
      <c r="QBD3" s="85"/>
      <c r="QBE3" s="86"/>
      <c r="QBF3" s="81"/>
      <c r="QBG3" s="81"/>
      <c r="QBH3" s="82"/>
      <c r="QBI3" s="83"/>
      <c r="QBJ3" s="84"/>
      <c r="QBK3" s="85"/>
      <c r="QBL3" s="86"/>
      <c r="QBM3" s="81"/>
      <c r="QBN3" s="81"/>
      <c r="QBO3" s="82"/>
      <c r="QBP3" s="83"/>
      <c r="QBQ3" s="84"/>
      <c r="QBR3" s="85"/>
      <c r="QBS3" s="86"/>
      <c r="QBT3" s="81"/>
      <c r="QBU3" s="81"/>
      <c r="QBV3" s="82"/>
      <c r="QBW3" s="83"/>
      <c r="QBX3" s="84"/>
      <c r="QBY3" s="85"/>
      <c r="QBZ3" s="86"/>
      <c r="QCA3" s="81"/>
      <c r="QCB3" s="81"/>
      <c r="QCC3" s="82"/>
      <c r="QCD3" s="83"/>
      <c r="QCE3" s="84"/>
      <c r="QCF3" s="85"/>
      <c r="QCG3" s="86"/>
      <c r="QCH3" s="81"/>
      <c r="QCI3" s="81"/>
      <c r="QCJ3" s="82"/>
      <c r="QCK3" s="83"/>
      <c r="QCL3" s="84"/>
      <c r="QCM3" s="85"/>
      <c r="QCN3" s="86"/>
      <c r="QCO3" s="81"/>
      <c r="QCP3" s="81"/>
      <c r="QCQ3" s="82"/>
      <c r="QCR3" s="83"/>
      <c r="QCS3" s="84"/>
      <c r="QCT3" s="85"/>
      <c r="QCU3" s="86"/>
      <c r="QCV3" s="81"/>
      <c r="QCW3" s="81"/>
      <c r="QCX3" s="82"/>
      <c r="QCY3" s="83"/>
      <c r="QCZ3" s="84"/>
      <c r="QDA3" s="85"/>
      <c r="QDB3" s="86"/>
      <c r="QDC3" s="81"/>
      <c r="QDD3" s="81"/>
      <c r="QDE3" s="82"/>
      <c r="QDF3" s="83"/>
      <c r="QDG3" s="84"/>
      <c r="QDH3" s="85"/>
      <c r="QDI3" s="86"/>
      <c r="QDJ3" s="81"/>
      <c r="QDK3" s="81"/>
      <c r="QDL3" s="82"/>
      <c r="QDM3" s="83"/>
      <c r="QDN3" s="84"/>
      <c r="QDO3" s="85"/>
      <c r="QDP3" s="86"/>
      <c r="QDQ3" s="81"/>
      <c r="QDR3" s="81"/>
      <c r="QDS3" s="82"/>
      <c r="QDT3" s="83"/>
      <c r="QDU3" s="84"/>
      <c r="QDV3" s="85"/>
      <c r="QDW3" s="86"/>
      <c r="QDX3" s="81"/>
      <c r="QDY3" s="81"/>
      <c r="QDZ3" s="82"/>
      <c r="QEA3" s="83"/>
      <c r="QEB3" s="84"/>
      <c r="QEC3" s="85"/>
      <c r="QED3" s="86"/>
      <c r="QEE3" s="81"/>
      <c r="QEF3" s="81"/>
      <c r="QEG3" s="82"/>
      <c r="QEH3" s="83"/>
      <c r="QEI3" s="84"/>
      <c r="QEJ3" s="85"/>
      <c r="QEK3" s="86"/>
      <c r="QEL3" s="81"/>
      <c r="QEM3" s="81"/>
      <c r="QEN3" s="82"/>
      <c r="QEO3" s="83"/>
      <c r="QEP3" s="84"/>
      <c r="QEQ3" s="85"/>
      <c r="QER3" s="86"/>
      <c r="QES3" s="81"/>
      <c r="QET3" s="81"/>
      <c r="QEU3" s="82"/>
      <c r="QEV3" s="83"/>
      <c r="QEW3" s="84"/>
      <c r="QEX3" s="85"/>
      <c r="QEY3" s="86"/>
      <c r="QEZ3" s="81"/>
      <c r="QFA3" s="81"/>
      <c r="QFB3" s="82"/>
      <c r="QFC3" s="83"/>
      <c r="QFD3" s="84"/>
      <c r="QFE3" s="85"/>
      <c r="QFF3" s="86"/>
      <c r="QFG3" s="81"/>
      <c r="QFH3" s="81"/>
      <c r="QFI3" s="82"/>
      <c r="QFJ3" s="83"/>
      <c r="QFK3" s="84"/>
      <c r="QFL3" s="85"/>
      <c r="QFM3" s="86"/>
      <c r="QFN3" s="81"/>
      <c r="QFO3" s="81"/>
      <c r="QFP3" s="82"/>
      <c r="QFQ3" s="83"/>
      <c r="QFR3" s="84"/>
      <c r="QFS3" s="85"/>
      <c r="QFT3" s="86"/>
      <c r="QFU3" s="81"/>
      <c r="QFV3" s="81"/>
      <c r="QFW3" s="82"/>
      <c r="QFX3" s="83"/>
      <c r="QFY3" s="84"/>
      <c r="QFZ3" s="85"/>
      <c r="QGA3" s="86"/>
      <c r="QGB3" s="81"/>
      <c r="QGC3" s="81"/>
      <c r="QGD3" s="82"/>
      <c r="QGE3" s="83"/>
      <c r="QGF3" s="84"/>
      <c r="QGG3" s="85"/>
      <c r="QGH3" s="86"/>
      <c r="QGI3" s="81"/>
      <c r="QGJ3" s="81"/>
      <c r="QGK3" s="82"/>
      <c r="QGL3" s="83"/>
      <c r="QGM3" s="84"/>
      <c r="QGN3" s="85"/>
      <c r="QGO3" s="86"/>
      <c r="QGP3" s="81"/>
      <c r="QGQ3" s="81"/>
      <c r="QGR3" s="82"/>
      <c r="QGS3" s="83"/>
      <c r="QGT3" s="84"/>
      <c r="QGU3" s="85"/>
      <c r="QGV3" s="86"/>
      <c r="QGW3" s="81"/>
      <c r="QGX3" s="81"/>
      <c r="QGY3" s="82"/>
      <c r="QGZ3" s="83"/>
      <c r="QHA3" s="84"/>
      <c r="QHB3" s="85"/>
      <c r="QHC3" s="86"/>
      <c r="QHD3" s="81"/>
      <c r="QHE3" s="81"/>
      <c r="QHF3" s="82"/>
      <c r="QHG3" s="83"/>
      <c r="QHH3" s="84"/>
      <c r="QHI3" s="85"/>
      <c r="QHJ3" s="86"/>
      <c r="QHK3" s="81"/>
      <c r="QHL3" s="81"/>
      <c r="QHM3" s="82"/>
      <c r="QHN3" s="83"/>
      <c r="QHO3" s="84"/>
      <c r="QHP3" s="85"/>
      <c r="QHQ3" s="86"/>
      <c r="QHR3" s="81"/>
      <c r="QHS3" s="81"/>
      <c r="QHT3" s="82"/>
      <c r="QHU3" s="83"/>
      <c r="QHV3" s="84"/>
      <c r="QHW3" s="85"/>
      <c r="QHX3" s="86"/>
      <c r="QHY3" s="81"/>
      <c r="QHZ3" s="81"/>
      <c r="QIA3" s="82"/>
      <c r="QIB3" s="83"/>
      <c r="QIC3" s="84"/>
      <c r="QID3" s="85"/>
      <c r="QIE3" s="86"/>
      <c r="QIF3" s="81"/>
      <c r="QIG3" s="81"/>
      <c r="QIH3" s="82"/>
      <c r="QII3" s="83"/>
      <c r="QIJ3" s="84"/>
      <c r="QIK3" s="85"/>
      <c r="QIL3" s="86"/>
      <c r="QIM3" s="81"/>
      <c r="QIN3" s="81"/>
      <c r="QIO3" s="82"/>
      <c r="QIP3" s="83"/>
      <c r="QIQ3" s="84"/>
      <c r="QIR3" s="85"/>
      <c r="QIS3" s="86"/>
      <c r="QIT3" s="81"/>
      <c r="QIU3" s="81"/>
      <c r="QIV3" s="82"/>
      <c r="QIW3" s="83"/>
      <c r="QIX3" s="84"/>
      <c r="QIY3" s="85"/>
      <c r="QIZ3" s="86"/>
      <c r="QJA3" s="81"/>
      <c r="QJB3" s="81"/>
      <c r="QJC3" s="82"/>
      <c r="QJD3" s="83"/>
      <c r="QJE3" s="84"/>
      <c r="QJF3" s="85"/>
      <c r="QJG3" s="86"/>
      <c r="QJH3" s="81"/>
      <c r="QJI3" s="81"/>
      <c r="QJJ3" s="82"/>
      <c r="QJK3" s="83"/>
      <c r="QJL3" s="84"/>
      <c r="QJM3" s="85"/>
      <c r="QJN3" s="86"/>
      <c r="QJO3" s="81"/>
      <c r="QJP3" s="81"/>
      <c r="QJQ3" s="82"/>
      <c r="QJR3" s="83"/>
      <c r="QJS3" s="84"/>
      <c r="QJT3" s="85"/>
      <c r="QJU3" s="86"/>
      <c r="QJV3" s="81"/>
      <c r="QJW3" s="81"/>
      <c r="QJX3" s="82"/>
      <c r="QJY3" s="83"/>
      <c r="QJZ3" s="84"/>
      <c r="QKA3" s="85"/>
      <c r="QKB3" s="86"/>
      <c r="QKC3" s="81"/>
      <c r="QKD3" s="81"/>
      <c r="QKE3" s="82"/>
      <c r="QKF3" s="83"/>
      <c r="QKG3" s="84"/>
      <c r="QKH3" s="85"/>
      <c r="QKI3" s="86"/>
      <c r="QKJ3" s="81"/>
      <c r="QKK3" s="81"/>
      <c r="QKL3" s="82"/>
      <c r="QKM3" s="83"/>
      <c r="QKN3" s="84"/>
      <c r="QKO3" s="85"/>
      <c r="QKP3" s="86"/>
      <c r="QKQ3" s="81"/>
      <c r="QKR3" s="81"/>
      <c r="QKS3" s="82"/>
      <c r="QKT3" s="83"/>
      <c r="QKU3" s="84"/>
      <c r="QKV3" s="85"/>
      <c r="QKW3" s="86"/>
      <c r="QKX3" s="81"/>
      <c r="QKY3" s="81"/>
      <c r="QKZ3" s="82"/>
      <c r="QLA3" s="83"/>
      <c r="QLB3" s="84"/>
      <c r="QLC3" s="85"/>
      <c r="QLD3" s="86"/>
      <c r="QLE3" s="81"/>
      <c r="QLF3" s="81"/>
      <c r="QLG3" s="82"/>
      <c r="QLH3" s="83"/>
      <c r="QLI3" s="84"/>
      <c r="QLJ3" s="85"/>
      <c r="QLK3" s="86"/>
      <c r="QLL3" s="81"/>
      <c r="QLM3" s="81"/>
      <c r="QLN3" s="82"/>
      <c r="QLO3" s="83"/>
      <c r="QLP3" s="84"/>
      <c r="QLQ3" s="85"/>
      <c r="QLR3" s="86"/>
      <c r="QLS3" s="81"/>
      <c r="QLT3" s="81"/>
      <c r="QLU3" s="82"/>
      <c r="QLV3" s="83"/>
      <c r="QLW3" s="84"/>
      <c r="QLX3" s="85"/>
      <c r="QLY3" s="86"/>
      <c r="QLZ3" s="81"/>
      <c r="QMA3" s="81"/>
      <c r="QMB3" s="82"/>
      <c r="QMC3" s="83"/>
      <c r="QMD3" s="84"/>
      <c r="QME3" s="85"/>
      <c r="QMF3" s="86"/>
      <c r="QMG3" s="81"/>
      <c r="QMH3" s="81"/>
      <c r="QMI3" s="82"/>
      <c r="QMJ3" s="83"/>
      <c r="QMK3" s="84"/>
      <c r="QML3" s="85"/>
      <c r="QMM3" s="86"/>
      <c r="QMN3" s="81"/>
      <c r="QMO3" s="81"/>
      <c r="QMP3" s="82"/>
      <c r="QMQ3" s="83"/>
      <c r="QMR3" s="84"/>
      <c r="QMS3" s="85"/>
      <c r="QMT3" s="86"/>
      <c r="QMU3" s="81"/>
      <c r="QMV3" s="81"/>
      <c r="QMW3" s="82"/>
      <c r="QMX3" s="83"/>
      <c r="QMY3" s="84"/>
      <c r="QMZ3" s="85"/>
      <c r="QNA3" s="86"/>
      <c r="QNB3" s="81"/>
      <c r="QNC3" s="81"/>
      <c r="QND3" s="82"/>
      <c r="QNE3" s="83"/>
      <c r="QNF3" s="84"/>
      <c r="QNG3" s="85"/>
      <c r="QNH3" s="86"/>
      <c r="QNI3" s="81"/>
      <c r="QNJ3" s="81"/>
      <c r="QNK3" s="82"/>
      <c r="QNL3" s="83"/>
      <c r="QNM3" s="84"/>
      <c r="QNN3" s="85"/>
      <c r="QNO3" s="86"/>
      <c r="QNP3" s="81"/>
      <c r="QNQ3" s="81"/>
      <c r="QNR3" s="82"/>
      <c r="QNS3" s="83"/>
      <c r="QNT3" s="84"/>
      <c r="QNU3" s="85"/>
      <c r="QNV3" s="86"/>
      <c r="QNW3" s="81"/>
      <c r="QNX3" s="81"/>
      <c r="QNY3" s="82"/>
      <c r="QNZ3" s="83"/>
      <c r="QOA3" s="84"/>
      <c r="QOB3" s="85"/>
      <c r="QOC3" s="86"/>
      <c r="QOD3" s="81"/>
      <c r="QOE3" s="81"/>
      <c r="QOF3" s="82"/>
      <c r="QOG3" s="83"/>
      <c r="QOH3" s="84"/>
      <c r="QOI3" s="85"/>
      <c r="QOJ3" s="86"/>
      <c r="QOK3" s="81"/>
      <c r="QOL3" s="81"/>
      <c r="QOM3" s="82"/>
      <c r="QON3" s="83"/>
      <c r="QOO3" s="84"/>
      <c r="QOP3" s="85"/>
      <c r="QOQ3" s="86"/>
      <c r="QOR3" s="81"/>
      <c r="QOS3" s="81"/>
      <c r="QOT3" s="82"/>
      <c r="QOU3" s="83"/>
      <c r="QOV3" s="84"/>
      <c r="QOW3" s="85"/>
      <c r="QOX3" s="86"/>
      <c r="QOY3" s="81"/>
      <c r="QOZ3" s="81"/>
      <c r="QPA3" s="82"/>
      <c r="QPB3" s="83"/>
      <c r="QPC3" s="84"/>
      <c r="QPD3" s="85"/>
      <c r="QPE3" s="86"/>
      <c r="QPF3" s="81"/>
      <c r="QPG3" s="81"/>
      <c r="QPH3" s="82"/>
      <c r="QPI3" s="83"/>
      <c r="QPJ3" s="84"/>
      <c r="QPK3" s="85"/>
      <c r="QPL3" s="86"/>
      <c r="QPM3" s="81"/>
      <c r="QPN3" s="81"/>
      <c r="QPO3" s="82"/>
      <c r="QPP3" s="83"/>
      <c r="QPQ3" s="84"/>
      <c r="QPR3" s="85"/>
      <c r="QPS3" s="86"/>
      <c r="QPT3" s="81"/>
      <c r="QPU3" s="81"/>
      <c r="QPV3" s="82"/>
      <c r="QPW3" s="83"/>
      <c r="QPX3" s="84"/>
      <c r="QPY3" s="85"/>
      <c r="QPZ3" s="86"/>
      <c r="QQA3" s="81"/>
      <c r="QQB3" s="81"/>
      <c r="QQC3" s="82"/>
      <c r="QQD3" s="83"/>
      <c r="QQE3" s="84"/>
      <c r="QQF3" s="85"/>
      <c r="QQG3" s="86"/>
      <c r="QQH3" s="81"/>
      <c r="QQI3" s="81"/>
      <c r="QQJ3" s="82"/>
      <c r="QQK3" s="83"/>
      <c r="QQL3" s="84"/>
      <c r="QQM3" s="85"/>
      <c r="QQN3" s="86"/>
      <c r="QQO3" s="81"/>
      <c r="QQP3" s="81"/>
      <c r="QQQ3" s="82"/>
      <c r="QQR3" s="83"/>
      <c r="QQS3" s="84"/>
      <c r="QQT3" s="85"/>
      <c r="QQU3" s="86"/>
      <c r="QQV3" s="81"/>
      <c r="QQW3" s="81"/>
      <c r="QQX3" s="82"/>
      <c r="QQY3" s="83"/>
      <c r="QQZ3" s="84"/>
      <c r="QRA3" s="85"/>
      <c r="QRB3" s="86"/>
      <c r="QRC3" s="81"/>
      <c r="QRD3" s="81"/>
      <c r="QRE3" s="82"/>
      <c r="QRF3" s="83"/>
      <c r="QRG3" s="84"/>
      <c r="QRH3" s="85"/>
      <c r="QRI3" s="86"/>
      <c r="QRJ3" s="81"/>
      <c r="QRK3" s="81"/>
      <c r="QRL3" s="82"/>
      <c r="QRM3" s="83"/>
      <c r="QRN3" s="84"/>
      <c r="QRO3" s="85"/>
      <c r="QRP3" s="86"/>
      <c r="QRQ3" s="81"/>
      <c r="QRR3" s="81"/>
      <c r="QRS3" s="82"/>
      <c r="QRT3" s="83"/>
      <c r="QRU3" s="84"/>
      <c r="QRV3" s="85"/>
      <c r="QRW3" s="86"/>
      <c r="QRX3" s="81"/>
      <c r="QRY3" s="81"/>
      <c r="QRZ3" s="82"/>
      <c r="QSA3" s="83"/>
      <c r="QSB3" s="84"/>
      <c r="QSC3" s="85"/>
      <c r="QSD3" s="86"/>
      <c r="QSE3" s="81"/>
      <c r="QSF3" s="81"/>
      <c r="QSG3" s="82"/>
      <c r="QSH3" s="83"/>
      <c r="QSI3" s="84"/>
      <c r="QSJ3" s="85"/>
      <c r="QSK3" s="86"/>
      <c r="QSL3" s="81"/>
      <c r="QSM3" s="81"/>
      <c r="QSN3" s="82"/>
      <c r="QSO3" s="83"/>
      <c r="QSP3" s="84"/>
      <c r="QSQ3" s="85"/>
      <c r="QSR3" s="86"/>
      <c r="QSS3" s="81"/>
      <c r="QST3" s="81"/>
      <c r="QSU3" s="82"/>
      <c r="QSV3" s="83"/>
      <c r="QSW3" s="84"/>
      <c r="QSX3" s="85"/>
      <c r="QSY3" s="86"/>
      <c r="QSZ3" s="81"/>
      <c r="QTA3" s="81"/>
      <c r="QTB3" s="82"/>
      <c r="QTC3" s="83"/>
      <c r="QTD3" s="84"/>
      <c r="QTE3" s="85"/>
      <c r="QTF3" s="86"/>
      <c r="QTG3" s="81"/>
      <c r="QTH3" s="81"/>
      <c r="QTI3" s="82"/>
      <c r="QTJ3" s="83"/>
      <c r="QTK3" s="84"/>
      <c r="QTL3" s="85"/>
      <c r="QTM3" s="86"/>
      <c r="QTN3" s="81"/>
      <c r="QTO3" s="81"/>
      <c r="QTP3" s="82"/>
      <c r="QTQ3" s="83"/>
      <c r="QTR3" s="84"/>
      <c r="QTS3" s="85"/>
      <c r="QTT3" s="86"/>
      <c r="QTU3" s="81"/>
      <c r="QTV3" s="81"/>
      <c r="QTW3" s="82"/>
      <c r="QTX3" s="83"/>
      <c r="QTY3" s="84"/>
      <c r="QTZ3" s="85"/>
      <c r="QUA3" s="86"/>
      <c r="QUB3" s="81"/>
      <c r="QUC3" s="81"/>
      <c r="QUD3" s="82"/>
      <c r="QUE3" s="83"/>
      <c r="QUF3" s="84"/>
      <c r="QUG3" s="85"/>
      <c r="QUH3" s="86"/>
      <c r="QUI3" s="81"/>
      <c r="QUJ3" s="81"/>
      <c r="QUK3" s="82"/>
      <c r="QUL3" s="83"/>
      <c r="QUM3" s="84"/>
      <c r="QUN3" s="85"/>
      <c r="QUO3" s="86"/>
      <c r="QUP3" s="81"/>
      <c r="QUQ3" s="81"/>
      <c r="QUR3" s="82"/>
      <c r="QUS3" s="83"/>
      <c r="QUT3" s="84"/>
      <c r="QUU3" s="85"/>
      <c r="QUV3" s="86"/>
      <c r="QUW3" s="81"/>
      <c r="QUX3" s="81"/>
      <c r="QUY3" s="82"/>
      <c r="QUZ3" s="83"/>
      <c r="QVA3" s="84"/>
      <c r="QVB3" s="85"/>
      <c r="QVC3" s="86"/>
      <c r="QVD3" s="81"/>
      <c r="QVE3" s="81"/>
      <c r="QVF3" s="82"/>
      <c r="QVG3" s="83"/>
      <c r="QVH3" s="84"/>
      <c r="QVI3" s="85"/>
      <c r="QVJ3" s="86"/>
      <c r="QVK3" s="81"/>
      <c r="QVL3" s="81"/>
      <c r="QVM3" s="82"/>
      <c r="QVN3" s="83"/>
      <c r="QVO3" s="84"/>
      <c r="QVP3" s="85"/>
      <c r="QVQ3" s="86"/>
      <c r="QVR3" s="81"/>
      <c r="QVS3" s="81"/>
      <c r="QVT3" s="82"/>
      <c r="QVU3" s="83"/>
      <c r="QVV3" s="84"/>
      <c r="QVW3" s="85"/>
      <c r="QVX3" s="86"/>
      <c r="QVY3" s="81"/>
      <c r="QVZ3" s="81"/>
      <c r="QWA3" s="82"/>
      <c r="QWB3" s="83"/>
      <c r="QWC3" s="84"/>
      <c r="QWD3" s="85"/>
      <c r="QWE3" s="86"/>
      <c r="QWF3" s="81"/>
      <c r="QWG3" s="81"/>
      <c r="QWH3" s="82"/>
      <c r="QWI3" s="83"/>
      <c r="QWJ3" s="84"/>
      <c r="QWK3" s="85"/>
      <c r="QWL3" s="86"/>
      <c r="QWM3" s="81"/>
      <c r="QWN3" s="81"/>
      <c r="QWO3" s="82"/>
      <c r="QWP3" s="83"/>
      <c r="QWQ3" s="84"/>
      <c r="QWR3" s="85"/>
      <c r="QWS3" s="86"/>
      <c r="QWT3" s="81"/>
      <c r="QWU3" s="81"/>
      <c r="QWV3" s="82"/>
      <c r="QWW3" s="83"/>
      <c r="QWX3" s="84"/>
      <c r="QWY3" s="85"/>
      <c r="QWZ3" s="86"/>
      <c r="QXA3" s="81"/>
      <c r="QXB3" s="81"/>
      <c r="QXC3" s="82"/>
      <c r="QXD3" s="83"/>
      <c r="QXE3" s="84"/>
      <c r="QXF3" s="85"/>
      <c r="QXG3" s="86"/>
      <c r="QXH3" s="81"/>
      <c r="QXI3" s="81"/>
      <c r="QXJ3" s="82"/>
      <c r="QXK3" s="83"/>
      <c r="QXL3" s="84"/>
      <c r="QXM3" s="85"/>
      <c r="QXN3" s="86"/>
      <c r="QXO3" s="81"/>
      <c r="QXP3" s="81"/>
      <c r="QXQ3" s="82"/>
      <c r="QXR3" s="83"/>
      <c r="QXS3" s="84"/>
      <c r="QXT3" s="85"/>
      <c r="QXU3" s="86"/>
      <c r="QXV3" s="81"/>
      <c r="QXW3" s="81"/>
      <c r="QXX3" s="82"/>
      <c r="QXY3" s="83"/>
      <c r="QXZ3" s="84"/>
      <c r="QYA3" s="85"/>
      <c r="QYB3" s="86"/>
      <c r="QYC3" s="81"/>
      <c r="QYD3" s="81"/>
      <c r="QYE3" s="82"/>
      <c r="QYF3" s="83"/>
      <c r="QYG3" s="84"/>
      <c r="QYH3" s="85"/>
      <c r="QYI3" s="86"/>
      <c r="QYJ3" s="81"/>
      <c r="QYK3" s="81"/>
      <c r="QYL3" s="82"/>
      <c r="QYM3" s="83"/>
      <c r="QYN3" s="84"/>
      <c r="QYO3" s="85"/>
      <c r="QYP3" s="86"/>
      <c r="QYQ3" s="81"/>
      <c r="QYR3" s="81"/>
      <c r="QYS3" s="82"/>
      <c r="QYT3" s="83"/>
      <c r="QYU3" s="84"/>
      <c r="QYV3" s="85"/>
      <c r="QYW3" s="86"/>
      <c r="QYX3" s="81"/>
      <c r="QYY3" s="81"/>
      <c r="QYZ3" s="82"/>
      <c r="QZA3" s="83"/>
      <c r="QZB3" s="84"/>
      <c r="QZC3" s="85"/>
      <c r="QZD3" s="86"/>
      <c r="QZE3" s="81"/>
      <c r="QZF3" s="81"/>
      <c r="QZG3" s="82"/>
      <c r="QZH3" s="83"/>
      <c r="QZI3" s="84"/>
      <c r="QZJ3" s="85"/>
      <c r="QZK3" s="86"/>
      <c r="QZL3" s="81"/>
      <c r="QZM3" s="81"/>
      <c r="QZN3" s="82"/>
      <c r="QZO3" s="83"/>
      <c r="QZP3" s="84"/>
      <c r="QZQ3" s="85"/>
      <c r="QZR3" s="86"/>
      <c r="QZS3" s="81"/>
      <c r="QZT3" s="81"/>
      <c r="QZU3" s="82"/>
      <c r="QZV3" s="83"/>
      <c r="QZW3" s="84"/>
      <c r="QZX3" s="85"/>
      <c r="QZY3" s="86"/>
      <c r="QZZ3" s="81"/>
      <c r="RAA3" s="81"/>
      <c r="RAB3" s="82"/>
      <c r="RAC3" s="83"/>
      <c r="RAD3" s="84"/>
      <c r="RAE3" s="85"/>
      <c r="RAF3" s="86"/>
      <c r="RAG3" s="81"/>
      <c r="RAH3" s="81"/>
      <c r="RAI3" s="82"/>
      <c r="RAJ3" s="83"/>
      <c r="RAK3" s="84"/>
      <c r="RAL3" s="85"/>
      <c r="RAM3" s="86"/>
      <c r="RAN3" s="81"/>
      <c r="RAO3" s="81"/>
      <c r="RAP3" s="82"/>
      <c r="RAQ3" s="83"/>
      <c r="RAR3" s="84"/>
      <c r="RAS3" s="85"/>
      <c r="RAT3" s="86"/>
      <c r="RAU3" s="81"/>
      <c r="RAV3" s="81"/>
      <c r="RAW3" s="82"/>
      <c r="RAX3" s="83"/>
      <c r="RAY3" s="84"/>
      <c r="RAZ3" s="85"/>
      <c r="RBA3" s="86"/>
      <c r="RBB3" s="81"/>
      <c r="RBC3" s="81"/>
      <c r="RBD3" s="82"/>
      <c r="RBE3" s="83"/>
      <c r="RBF3" s="84"/>
      <c r="RBG3" s="85"/>
      <c r="RBH3" s="86"/>
      <c r="RBI3" s="81"/>
      <c r="RBJ3" s="81"/>
      <c r="RBK3" s="82"/>
      <c r="RBL3" s="83"/>
      <c r="RBM3" s="84"/>
      <c r="RBN3" s="85"/>
      <c r="RBO3" s="86"/>
      <c r="RBP3" s="81"/>
      <c r="RBQ3" s="81"/>
      <c r="RBR3" s="82"/>
      <c r="RBS3" s="83"/>
      <c r="RBT3" s="84"/>
      <c r="RBU3" s="85"/>
      <c r="RBV3" s="86"/>
      <c r="RBW3" s="81"/>
      <c r="RBX3" s="81"/>
      <c r="RBY3" s="82"/>
      <c r="RBZ3" s="83"/>
      <c r="RCA3" s="84"/>
      <c r="RCB3" s="85"/>
      <c r="RCC3" s="86"/>
      <c r="RCD3" s="81"/>
      <c r="RCE3" s="81"/>
      <c r="RCF3" s="82"/>
      <c r="RCG3" s="83"/>
      <c r="RCH3" s="84"/>
      <c r="RCI3" s="85"/>
      <c r="RCJ3" s="86"/>
      <c r="RCK3" s="81"/>
      <c r="RCL3" s="81"/>
      <c r="RCM3" s="82"/>
      <c r="RCN3" s="83"/>
      <c r="RCO3" s="84"/>
      <c r="RCP3" s="85"/>
      <c r="RCQ3" s="86"/>
      <c r="RCR3" s="81"/>
      <c r="RCS3" s="81"/>
      <c r="RCT3" s="82"/>
      <c r="RCU3" s="83"/>
      <c r="RCV3" s="84"/>
      <c r="RCW3" s="85"/>
      <c r="RCX3" s="86"/>
      <c r="RCY3" s="81"/>
      <c r="RCZ3" s="81"/>
      <c r="RDA3" s="82"/>
      <c r="RDB3" s="83"/>
      <c r="RDC3" s="84"/>
      <c r="RDD3" s="85"/>
      <c r="RDE3" s="86"/>
      <c r="RDF3" s="81"/>
      <c r="RDG3" s="81"/>
      <c r="RDH3" s="82"/>
      <c r="RDI3" s="83"/>
      <c r="RDJ3" s="84"/>
      <c r="RDK3" s="85"/>
      <c r="RDL3" s="86"/>
      <c r="RDM3" s="81"/>
      <c r="RDN3" s="81"/>
      <c r="RDO3" s="82"/>
      <c r="RDP3" s="83"/>
      <c r="RDQ3" s="84"/>
      <c r="RDR3" s="85"/>
      <c r="RDS3" s="86"/>
      <c r="RDT3" s="81"/>
      <c r="RDU3" s="81"/>
      <c r="RDV3" s="82"/>
      <c r="RDW3" s="83"/>
      <c r="RDX3" s="84"/>
      <c r="RDY3" s="85"/>
      <c r="RDZ3" s="86"/>
      <c r="REA3" s="81"/>
      <c r="REB3" s="81"/>
      <c r="REC3" s="82"/>
      <c r="RED3" s="83"/>
      <c r="REE3" s="84"/>
      <c r="REF3" s="85"/>
      <c r="REG3" s="86"/>
      <c r="REH3" s="81"/>
      <c r="REI3" s="81"/>
      <c r="REJ3" s="82"/>
      <c r="REK3" s="83"/>
      <c r="REL3" s="84"/>
      <c r="REM3" s="85"/>
      <c r="REN3" s="86"/>
      <c r="REO3" s="81"/>
      <c r="REP3" s="81"/>
      <c r="REQ3" s="82"/>
      <c r="RER3" s="83"/>
      <c r="RES3" s="84"/>
      <c r="RET3" s="85"/>
      <c r="REU3" s="86"/>
      <c r="REV3" s="81"/>
      <c r="REW3" s="81"/>
      <c r="REX3" s="82"/>
      <c r="REY3" s="83"/>
      <c r="REZ3" s="84"/>
      <c r="RFA3" s="85"/>
      <c r="RFB3" s="86"/>
      <c r="RFC3" s="81"/>
      <c r="RFD3" s="81"/>
      <c r="RFE3" s="82"/>
      <c r="RFF3" s="83"/>
      <c r="RFG3" s="84"/>
      <c r="RFH3" s="85"/>
      <c r="RFI3" s="86"/>
      <c r="RFJ3" s="81"/>
      <c r="RFK3" s="81"/>
      <c r="RFL3" s="82"/>
      <c r="RFM3" s="83"/>
      <c r="RFN3" s="84"/>
      <c r="RFO3" s="85"/>
      <c r="RFP3" s="86"/>
      <c r="RFQ3" s="81"/>
      <c r="RFR3" s="81"/>
      <c r="RFS3" s="82"/>
      <c r="RFT3" s="83"/>
      <c r="RFU3" s="84"/>
      <c r="RFV3" s="85"/>
      <c r="RFW3" s="86"/>
      <c r="RFX3" s="81"/>
      <c r="RFY3" s="81"/>
      <c r="RFZ3" s="82"/>
      <c r="RGA3" s="83"/>
      <c r="RGB3" s="84"/>
      <c r="RGC3" s="85"/>
      <c r="RGD3" s="86"/>
      <c r="RGE3" s="81"/>
      <c r="RGF3" s="81"/>
      <c r="RGG3" s="82"/>
      <c r="RGH3" s="83"/>
      <c r="RGI3" s="84"/>
      <c r="RGJ3" s="85"/>
      <c r="RGK3" s="86"/>
      <c r="RGL3" s="81"/>
      <c r="RGM3" s="81"/>
      <c r="RGN3" s="82"/>
      <c r="RGO3" s="83"/>
      <c r="RGP3" s="84"/>
      <c r="RGQ3" s="85"/>
      <c r="RGR3" s="86"/>
      <c r="RGS3" s="81"/>
      <c r="RGT3" s="81"/>
      <c r="RGU3" s="82"/>
      <c r="RGV3" s="83"/>
      <c r="RGW3" s="84"/>
      <c r="RGX3" s="85"/>
      <c r="RGY3" s="86"/>
      <c r="RGZ3" s="81"/>
      <c r="RHA3" s="81"/>
      <c r="RHB3" s="82"/>
      <c r="RHC3" s="83"/>
      <c r="RHD3" s="84"/>
      <c r="RHE3" s="85"/>
      <c r="RHF3" s="86"/>
      <c r="RHG3" s="81"/>
      <c r="RHH3" s="81"/>
      <c r="RHI3" s="82"/>
      <c r="RHJ3" s="83"/>
      <c r="RHK3" s="84"/>
      <c r="RHL3" s="85"/>
      <c r="RHM3" s="86"/>
      <c r="RHN3" s="81"/>
      <c r="RHO3" s="81"/>
      <c r="RHP3" s="82"/>
      <c r="RHQ3" s="83"/>
      <c r="RHR3" s="84"/>
      <c r="RHS3" s="85"/>
      <c r="RHT3" s="86"/>
      <c r="RHU3" s="81"/>
      <c r="RHV3" s="81"/>
      <c r="RHW3" s="82"/>
      <c r="RHX3" s="83"/>
      <c r="RHY3" s="84"/>
      <c r="RHZ3" s="85"/>
      <c r="RIA3" s="86"/>
      <c r="RIB3" s="81"/>
      <c r="RIC3" s="81"/>
      <c r="RID3" s="82"/>
      <c r="RIE3" s="83"/>
      <c r="RIF3" s="84"/>
      <c r="RIG3" s="85"/>
      <c r="RIH3" s="86"/>
      <c r="RII3" s="81"/>
      <c r="RIJ3" s="81"/>
      <c r="RIK3" s="82"/>
      <c r="RIL3" s="83"/>
      <c r="RIM3" s="84"/>
      <c r="RIN3" s="85"/>
      <c r="RIO3" s="86"/>
      <c r="RIP3" s="81"/>
      <c r="RIQ3" s="81"/>
      <c r="RIR3" s="82"/>
      <c r="RIS3" s="83"/>
      <c r="RIT3" s="84"/>
      <c r="RIU3" s="85"/>
      <c r="RIV3" s="86"/>
      <c r="RIW3" s="81"/>
      <c r="RIX3" s="81"/>
      <c r="RIY3" s="82"/>
      <c r="RIZ3" s="83"/>
      <c r="RJA3" s="84"/>
      <c r="RJB3" s="85"/>
      <c r="RJC3" s="86"/>
      <c r="RJD3" s="81"/>
      <c r="RJE3" s="81"/>
      <c r="RJF3" s="82"/>
      <c r="RJG3" s="83"/>
      <c r="RJH3" s="84"/>
      <c r="RJI3" s="85"/>
      <c r="RJJ3" s="86"/>
      <c r="RJK3" s="81"/>
      <c r="RJL3" s="81"/>
      <c r="RJM3" s="82"/>
      <c r="RJN3" s="83"/>
      <c r="RJO3" s="84"/>
      <c r="RJP3" s="85"/>
      <c r="RJQ3" s="86"/>
      <c r="RJR3" s="81"/>
      <c r="RJS3" s="81"/>
      <c r="RJT3" s="82"/>
      <c r="RJU3" s="83"/>
      <c r="RJV3" s="84"/>
      <c r="RJW3" s="85"/>
      <c r="RJX3" s="86"/>
      <c r="RJY3" s="81"/>
      <c r="RJZ3" s="81"/>
      <c r="RKA3" s="82"/>
      <c r="RKB3" s="83"/>
      <c r="RKC3" s="84"/>
      <c r="RKD3" s="85"/>
      <c r="RKE3" s="86"/>
      <c r="RKF3" s="81"/>
      <c r="RKG3" s="81"/>
      <c r="RKH3" s="82"/>
      <c r="RKI3" s="83"/>
      <c r="RKJ3" s="84"/>
      <c r="RKK3" s="85"/>
      <c r="RKL3" s="86"/>
      <c r="RKM3" s="81"/>
      <c r="RKN3" s="81"/>
      <c r="RKO3" s="82"/>
      <c r="RKP3" s="83"/>
      <c r="RKQ3" s="84"/>
      <c r="RKR3" s="85"/>
      <c r="RKS3" s="86"/>
      <c r="RKT3" s="81"/>
      <c r="RKU3" s="81"/>
      <c r="RKV3" s="82"/>
      <c r="RKW3" s="83"/>
      <c r="RKX3" s="84"/>
      <c r="RKY3" s="85"/>
      <c r="RKZ3" s="86"/>
      <c r="RLA3" s="81"/>
      <c r="RLB3" s="81"/>
      <c r="RLC3" s="82"/>
      <c r="RLD3" s="83"/>
      <c r="RLE3" s="84"/>
      <c r="RLF3" s="85"/>
      <c r="RLG3" s="86"/>
      <c r="RLH3" s="81"/>
      <c r="RLI3" s="81"/>
      <c r="RLJ3" s="82"/>
      <c r="RLK3" s="83"/>
      <c r="RLL3" s="84"/>
      <c r="RLM3" s="85"/>
      <c r="RLN3" s="86"/>
      <c r="RLO3" s="81"/>
      <c r="RLP3" s="81"/>
      <c r="RLQ3" s="82"/>
      <c r="RLR3" s="83"/>
      <c r="RLS3" s="84"/>
      <c r="RLT3" s="85"/>
      <c r="RLU3" s="86"/>
      <c r="RLV3" s="81"/>
      <c r="RLW3" s="81"/>
      <c r="RLX3" s="82"/>
      <c r="RLY3" s="83"/>
      <c r="RLZ3" s="84"/>
      <c r="RMA3" s="85"/>
      <c r="RMB3" s="86"/>
      <c r="RMC3" s="81"/>
      <c r="RMD3" s="81"/>
      <c r="RME3" s="82"/>
      <c r="RMF3" s="83"/>
      <c r="RMG3" s="84"/>
      <c r="RMH3" s="85"/>
      <c r="RMI3" s="86"/>
      <c r="RMJ3" s="81"/>
      <c r="RMK3" s="81"/>
      <c r="RML3" s="82"/>
      <c r="RMM3" s="83"/>
      <c r="RMN3" s="84"/>
      <c r="RMO3" s="85"/>
      <c r="RMP3" s="86"/>
      <c r="RMQ3" s="81"/>
      <c r="RMR3" s="81"/>
      <c r="RMS3" s="82"/>
      <c r="RMT3" s="83"/>
      <c r="RMU3" s="84"/>
      <c r="RMV3" s="85"/>
      <c r="RMW3" s="86"/>
      <c r="RMX3" s="81"/>
      <c r="RMY3" s="81"/>
      <c r="RMZ3" s="82"/>
      <c r="RNA3" s="83"/>
      <c r="RNB3" s="84"/>
      <c r="RNC3" s="85"/>
      <c r="RND3" s="86"/>
      <c r="RNE3" s="81"/>
      <c r="RNF3" s="81"/>
      <c r="RNG3" s="82"/>
      <c r="RNH3" s="83"/>
      <c r="RNI3" s="84"/>
      <c r="RNJ3" s="85"/>
      <c r="RNK3" s="86"/>
      <c r="RNL3" s="81"/>
      <c r="RNM3" s="81"/>
      <c r="RNN3" s="82"/>
      <c r="RNO3" s="83"/>
      <c r="RNP3" s="84"/>
      <c r="RNQ3" s="85"/>
      <c r="RNR3" s="86"/>
      <c r="RNS3" s="81"/>
      <c r="RNT3" s="81"/>
      <c r="RNU3" s="82"/>
      <c r="RNV3" s="83"/>
      <c r="RNW3" s="84"/>
      <c r="RNX3" s="85"/>
      <c r="RNY3" s="86"/>
      <c r="RNZ3" s="81"/>
      <c r="ROA3" s="81"/>
      <c r="ROB3" s="82"/>
      <c r="ROC3" s="83"/>
      <c r="ROD3" s="84"/>
      <c r="ROE3" s="85"/>
      <c r="ROF3" s="86"/>
      <c r="ROG3" s="81"/>
      <c r="ROH3" s="81"/>
      <c r="ROI3" s="82"/>
      <c r="ROJ3" s="83"/>
      <c r="ROK3" s="84"/>
      <c r="ROL3" s="85"/>
      <c r="ROM3" s="86"/>
      <c r="RON3" s="81"/>
      <c r="ROO3" s="81"/>
      <c r="ROP3" s="82"/>
      <c r="ROQ3" s="83"/>
      <c r="ROR3" s="84"/>
      <c r="ROS3" s="85"/>
      <c r="ROT3" s="86"/>
      <c r="ROU3" s="81"/>
      <c r="ROV3" s="81"/>
      <c r="ROW3" s="82"/>
      <c r="ROX3" s="83"/>
      <c r="ROY3" s="84"/>
      <c r="ROZ3" s="85"/>
      <c r="RPA3" s="86"/>
      <c r="RPB3" s="81"/>
      <c r="RPC3" s="81"/>
      <c r="RPD3" s="82"/>
      <c r="RPE3" s="83"/>
      <c r="RPF3" s="84"/>
      <c r="RPG3" s="85"/>
      <c r="RPH3" s="86"/>
      <c r="RPI3" s="81"/>
      <c r="RPJ3" s="81"/>
      <c r="RPK3" s="82"/>
      <c r="RPL3" s="83"/>
      <c r="RPM3" s="84"/>
      <c r="RPN3" s="85"/>
      <c r="RPO3" s="86"/>
      <c r="RPP3" s="81"/>
      <c r="RPQ3" s="81"/>
      <c r="RPR3" s="82"/>
      <c r="RPS3" s="83"/>
      <c r="RPT3" s="84"/>
      <c r="RPU3" s="85"/>
      <c r="RPV3" s="86"/>
      <c r="RPW3" s="81"/>
      <c r="RPX3" s="81"/>
      <c r="RPY3" s="82"/>
      <c r="RPZ3" s="83"/>
      <c r="RQA3" s="84"/>
      <c r="RQB3" s="85"/>
      <c r="RQC3" s="86"/>
      <c r="RQD3" s="81"/>
      <c r="RQE3" s="81"/>
      <c r="RQF3" s="82"/>
      <c r="RQG3" s="83"/>
      <c r="RQH3" s="84"/>
      <c r="RQI3" s="85"/>
      <c r="RQJ3" s="86"/>
      <c r="RQK3" s="81"/>
      <c r="RQL3" s="81"/>
      <c r="RQM3" s="82"/>
      <c r="RQN3" s="83"/>
      <c r="RQO3" s="84"/>
      <c r="RQP3" s="85"/>
      <c r="RQQ3" s="86"/>
      <c r="RQR3" s="81"/>
      <c r="RQS3" s="81"/>
      <c r="RQT3" s="82"/>
      <c r="RQU3" s="83"/>
      <c r="RQV3" s="84"/>
      <c r="RQW3" s="85"/>
      <c r="RQX3" s="86"/>
      <c r="RQY3" s="81"/>
      <c r="RQZ3" s="81"/>
      <c r="RRA3" s="82"/>
      <c r="RRB3" s="83"/>
      <c r="RRC3" s="84"/>
      <c r="RRD3" s="85"/>
      <c r="RRE3" s="86"/>
      <c r="RRF3" s="81"/>
      <c r="RRG3" s="81"/>
      <c r="RRH3" s="82"/>
      <c r="RRI3" s="83"/>
      <c r="RRJ3" s="84"/>
      <c r="RRK3" s="85"/>
      <c r="RRL3" s="86"/>
      <c r="RRM3" s="81"/>
      <c r="RRN3" s="81"/>
      <c r="RRO3" s="82"/>
      <c r="RRP3" s="83"/>
      <c r="RRQ3" s="84"/>
      <c r="RRR3" s="85"/>
      <c r="RRS3" s="86"/>
      <c r="RRT3" s="81"/>
      <c r="RRU3" s="81"/>
      <c r="RRV3" s="82"/>
      <c r="RRW3" s="83"/>
      <c r="RRX3" s="84"/>
      <c r="RRY3" s="85"/>
      <c r="RRZ3" s="86"/>
      <c r="RSA3" s="81"/>
      <c r="RSB3" s="81"/>
      <c r="RSC3" s="82"/>
      <c r="RSD3" s="83"/>
      <c r="RSE3" s="84"/>
      <c r="RSF3" s="85"/>
      <c r="RSG3" s="86"/>
      <c r="RSH3" s="81"/>
      <c r="RSI3" s="81"/>
      <c r="RSJ3" s="82"/>
      <c r="RSK3" s="83"/>
      <c r="RSL3" s="84"/>
      <c r="RSM3" s="85"/>
      <c r="RSN3" s="86"/>
      <c r="RSO3" s="81"/>
      <c r="RSP3" s="81"/>
      <c r="RSQ3" s="82"/>
      <c r="RSR3" s="83"/>
      <c r="RSS3" s="84"/>
      <c r="RST3" s="85"/>
      <c r="RSU3" s="86"/>
      <c r="RSV3" s="81"/>
      <c r="RSW3" s="81"/>
      <c r="RSX3" s="82"/>
      <c r="RSY3" s="83"/>
      <c r="RSZ3" s="84"/>
      <c r="RTA3" s="85"/>
      <c r="RTB3" s="86"/>
      <c r="RTC3" s="81"/>
      <c r="RTD3" s="81"/>
      <c r="RTE3" s="82"/>
      <c r="RTF3" s="83"/>
      <c r="RTG3" s="84"/>
      <c r="RTH3" s="85"/>
      <c r="RTI3" s="86"/>
      <c r="RTJ3" s="81"/>
      <c r="RTK3" s="81"/>
      <c r="RTL3" s="82"/>
      <c r="RTM3" s="83"/>
      <c r="RTN3" s="84"/>
      <c r="RTO3" s="85"/>
      <c r="RTP3" s="86"/>
      <c r="RTQ3" s="81"/>
      <c r="RTR3" s="81"/>
      <c r="RTS3" s="82"/>
      <c r="RTT3" s="83"/>
      <c r="RTU3" s="84"/>
      <c r="RTV3" s="85"/>
      <c r="RTW3" s="86"/>
      <c r="RTX3" s="81"/>
      <c r="RTY3" s="81"/>
      <c r="RTZ3" s="82"/>
      <c r="RUA3" s="83"/>
      <c r="RUB3" s="84"/>
      <c r="RUC3" s="85"/>
      <c r="RUD3" s="86"/>
      <c r="RUE3" s="81"/>
      <c r="RUF3" s="81"/>
      <c r="RUG3" s="82"/>
      <c r="RUH3" s="83"/>
      <c r="RUI3" s="84"/>
      <c r="RUJ3" s="85"/>
      <c r="RUK3" s="86"/>
      <c r="RUL3" s="81"/>
      <c r="RUM3" s="81"/>
      <c r="RUN3" s="82"/>
      <c r="RUO3" s="83"/>
      <c r="RUP3" s="84"/>
      <c r="RUQ3" s="85"/>
      <c r="RUR3" s="86"/>
      <c r="RUS3" s="81"/>
      <c r="RUT3" s="81"/>
      <c r="RUU3" s="82"/>
      <c r="RUV3" s="83"/>
      <c r="RUW3" s="84"/>
      <c r="RUX3" s="85"/>
      <c r="RUY3" s="86"/>
      <c r="RUZ3" s="81"/>
      <c r="RVA3" s="81"/>
      <c r="RVB3" s="82"/>
      <c r="RVC3" s="83"/>
      <c r="RVD3" s="84"/>
      <c r="RVE3" s="85"/>
      <c r="RVF3" s="86"/>
      <c r="RVG3" s="81"/>
      <c r="RVH3" s="81"/>
      <c r="RVI3" s="82"/>
      <c r="RVJ3" s="83"/>
      <c r="RVK3" s="84"/>
      <c r="RVL3" s="85"/>
      <c r="RVM3" s="86"/>
      <c r="RVN3" s="81"/>
      <c r="RVO3" s="81"/>
      <c r="RVP3" s="82"/>
      <c r="RVQ3" s="83"/>
      <c r="RVR3" s="84"/>
      <c r="RVS3" s="85"/>
      <c r="RVT3" s="86"/>
      <c r="RVU3" s="81"/>
      <c r="RVV3" s="81"/>
      <c r="RVW3" s="82"/>
      <c r="RVX3" s="83"/>
      <c r="RVY3" s="84"/>
      <c r="RVZ3" s="85"/>
      <c r="RWA3" s="86"/>
      <c r="RWB3" s="81"/>
      <c r="RWC3" s="81"/>
      <c r="RWD3" s="82"/>
      <c r="RWE3" s="83"/>
      <c r="RWF3" s="84"/>
      <c r="RWG3" s="85"/>
      <c r="RWH3" s="86"/>
      <c r="RWI3" s="81"/>
      <c r="RWJ3" s="81"/>
      <c r="RWK3" s="82"/>
      <c r="RWL3" s="83"/>
      <c r="RWM3" s="84"/>
      <c r="RWN3" s="85"/>
      <c r="RWO3" s="86"/>
      <c r="RWP3" s="81"/>
      <c r="RWQ3" s="81"/>
      <c r="RWR3" s="82"/>
      <c r="RWS3" s="83"/>
      <c r="RWT3" s="84"/>
      <c r="RWU3" s="85"/>
      <c r="RWV3" s="86"/>
      <c r="RWW3" s="81"/>
      <c r="RWX3" s="81"/>
      <c r="RWY3" s="82"/>
      <c r="RWZ3" s="83"/>
      <c r="RXA3" s="84"/>
      <c r="RXB3" s="85"/>
      <c r="RXC3" s="86"/>
      <c r="RXD3" s="81"/>
      <c r="RXE3" s="81"/>
      <c r="RXF3" s="82"/>
      <c r="RXG3" s="83"/>
      <c r="RXH3" s="84"/>
      <c r="RXI3" s="85"/>
      <c r="RXJ3" s="86"/>
      <c r="RXK3" s="81"/>
      <c r="RXL3" s="81"/>
      <c r="RXM3" s="82"/>
      <c r="RXN3" s="83"/>
      <c r="RXO3" s="84"/>
      <c r="RXP3" s="85"/>
      <c r="RXQ3" s="86"/>
      <c r="RXR3" s="81"/>
      <c r="RXS3" s="81"/>
      <c r="RXT3" s="82"/>
      <c r="RXU3" s="83"/>
      <c r="RXV3" s="84"/>
      <c r="RXW3" s="85"/>
      <c r="RXX3" s="86"/>
      <c r="RXY3" s="81"/>
      <c r="RXZ3" s="81"/>
      <c r="RYA3" s="82"/>
      <c r="RYB3" s="83"/>
      <c r="RYC3" s="84"/>
      <c r="RYD3" s="85"/>
      <c r="RYE3" s="86"/>
      <c r="RYF3" s="81"/>
      <c r="RYG3" s="81"/>
      <c r="RYH3" s="82"/>
      <c r="RYI3" s="83"/>
      <c r="RYJ3" s="84"/>
      <c r="RYK3" s="85"/>
      <c r="RYL3" s="86"/>
      <c r="RYM3" s="81"/>
      <c r="RYN3" s="81"/>
      <c r="RYO3" s="82"/>
      <c r="RYP3" s="83"/>
      <c r="RYQ3" s="84"/>
      <c r="RYR3" s="85"/>
      <c r="RYS3" s="86"/>
      <c r="RYT3" s="81"/>
      <c r="RYU3" s="81"/>
      <c r="RYV3" s="82"/>
      <c r="RYW3" s="83"/>
      <c r="RYX3" s="84"/>
      <c r="RYY3" s="85"/>
      <c r="RYZ3" s="86"/>
      <c r="RZA3" s="81"/>
      <c r="RZB3" s="81"/>
      <c r="RZC3" s="82"/>
      <c r="RZD3" s="83"/>
      <c r="RZE3" s="84"/>
      <c r="RZF3" s="85"/>
      <c r="RZG3" s="86"/>
      <c r="RZH3" s="81"/>
      <c r="RZI3" s="81"/>
      <c r="RZJ3" s="82"/>
      <c r="RZK3" s="83"/>
      <c r="RZL3" s="84"/>
      <c r="RZM3" s="85"/>
      <c r="RZN3" s="86"/>
      <c r="RZO3" s="81"/>
      <c r="RZP3" s="81"/>
      <c r="RZQ3" s="82"/>
      <c r="RZR3" s="83"/>
      <c r="RZS3" s="84"/>
      <c r="RZT3" s="85"/>
      <c r="RZU3" s="86"/>
      <c r="RZV3" s="81"/>
      <c r="RZW3" s="81"/>
      <c r="RZX3" s="82"/>
      <c r="RZY3" s="83"/>
      <c r="RZZ3" s="84"/>
      <c r="SAA3" s="85"/>
      <c r="SAB3" s="86"/>
      <c r="SAC3" s="81"/>
      <c r="SAD3" s="81"/>
      <c r="SAE3" s="82"/>
      <c r="SAF3" s="83"/>
      <c r="SAG3" s="84"/>
      <c r="SAH3" s="85"/>
      <c r="SAI3" s="86"/>
      <c r="SAJ3" s="81"/>
      <c r="SAK3" s="81"/>
      <c r="SAL3" s="82"/>
      <c r="SAM3" s="83"/>
      <c r="SAN3" s="84"/>
      <c r="SAO3" s="85"/>
      <c r="SAP3" s="86"/>
      <c r="SAQ3" s="81"/>
      <c r="SAR3" s="81"/>
      <c r="SAS3" s="82"/>
      <c r="SAT3" s="83"/>
      <c r="SAU3" s="84"/>
      <c r="SAV3" s="85"/>
      <c r="SAW3" s="86"/>
      <c r="SAX3" s="81"/>
      <c r="SAY3" s="81"/>
      <c r="SAZ3" s="82"/>
      <c r="SBA3" s="83"/>
      <c r="SBB3" s="84"/>
      <c r="SBC3" s="85"/>
      <c r="SBD3" s="86"/>
      <c r="SBE3" s="81"/>
      <c r="SBF3" s="81"/>
      <c r="SBG3" s="82"/>
      <c r="SBH3" s="83"/>
      <c r="SBI3" s="84"/>
      <c r="SBJ3" s="85"/>
      <c r="SBK3" s="86"/>
      <c r="SBL3" s="81"/>
      <c r="SBM3" s="81"/>
      <c r="SBN3" s="82"/>
      <c r="SBO3" s="83"/>
      <c r="SBP3" s="84"/>
      <c r="SBQ3" s="85"/>
      <c r="SBR3" s="86"/>
      <c r="SBS3" s="81"/>
      <c r="SBT3" s="81"/>
      <c r="SBU3" s="82"/>
      <c r="SBV3" s="83"/>
      <c r="SBW3" s="84"/>
      <c r="SBX3" s="85"/>
      <c r="SBY3" s="86"/>
      <c r="SBZ3" s="81"/>
      <c r="SCA3" s="81"/>
      <c r="SCB3" s="82"/>
      <c r="SCC3" s="83"/>
      <c r="SCD3" s="84"/>
      <c r="SCE3" s="85"/>
      <c r="SCF3" s="86"/>
      <c r="SCG3" s="81"/>
      <c r="SCH3" s="81"/>
      <c r="SCI3" s="82"/>
      <c r="SCJ3" s="83"/>
      <c r="SCK3" s="84"/>
      <c r="SCL3" s="85"/>
      <c r="SCM3" s="86"/>
      <c r="SCN3" s="81"/>
      <c r="SCO3" s="81"/>
      <c r="SCP3" s="82"/>
      <c r="SCQ3" s="83"/>
      <c r="SCR3" s="84"/>
      <c r="SCS3" s="85"/>
      <c r="SCT3" s="86"/>
      <c r="SCU3" s="81"/>
      <c r="SCV3" s="81"/>
      <c r="SCW3" s="82"/>
      <c r="SCX3" s="83"/>
      <c r="SCY3" s="84"/>
      <c r="SCZ3" s="85"/>
      <c r="SDA3" s="86"/>
      <c r="SDB3" s="81"/>
      <c r="SDC3" s="81"/>
      <c r="SDD3" s="82"/>
      <c r="SDE3" s="83"/>
      <c r="SDF3" s="84"/>
      <c r="SDG3" s="85"/>
      <c r="SDH3" s="86"/>
      <c r="SDI3" s="81"/>
      <c r="SDJ3" s="81"/>
      <c r="SDK3" s="82"/>
      <c r="SDL3" s="83"/>
      <c r="SDM3" s="84"/>
      <c r="SDN3" s="85"/>
      <c r="SDO3" s="86"/>
      <c r="SDP3" s="81"/>
      <c r="SDQ3" s="81"/>
      <c r="SDR3" s="82"/>
      <c r="SDS3" s="83"/>
      <c r="SDT3" s="84"/>
      <c r="SDU3" s="85"/>
      <c r="SDV3" s="86"/>
      <c r="SDW3" s="81"/>
      <c r="SDX3" s="81"/>
      <c r="SDY3" s="82"/>
      <c r="SDZ3" s="83"/>
      <c r="SEA3" s="84"/>
      <c r="SEB3" s="85"/>
      <c r="SEC3" s="86"/>
      <c r="SED3" s="81"/>
      <c r="SEE3" s="81"/>
      <c r="SEF3" s="82"/>
      <c r="SEG3" s="83"/>
      <c r="SEH3" s="84"/>
      <c r="SEI3" s="85"/>
      <c r="SEJ3" s="86"/>
      <c r="SEK3" s="81"/>
      <c r="SEL3" s="81"/>
      <c r="SEM3" s="82"/>
      <c r="SEN3" s="83"/>
      <c r="SEO3" s="84"/>
      <c r="SEP3" s="85"/>
      <c r="SEQ3" s="86"/>
      <c r="SER3" s="81"/>
      <c r="SES3" s="81"/>
      <c r="SET3" s="82"/>
      <c r="SEU3" s="83"/>
      <c r="SEV3" s="84"/>
      <c r="SEW3" s="85"/>
      <c r="SEX3" s="86"/>
      <c r="SEY3" s="81"/>
      <c r="SEZ3" s="81"/>
      <c r="SFA3" s="82"/>
      <c r="SFB3" s="83"/>
      <c r="SFC3" s="84"/>
      <c r="SFD3" s="85"/>
      <c r="SFE3" s="86"/>
      <c r="SFF3" s="81"/>
      <c r="SFG3" s="81"/>
      <c r="SFH3" s="82"/>
      <c r="SFI3" s="83"/>
      <c r="SFJ3" s="84"/>
      <c r="SFK3" s="85"/>
      <c r="SFL3" s="86"/>
      <c r="SFM3" s="81"/>
      <c r="SFN3" s="81"/>
      <c r="SFO3" s="82"/>
      <c r="SFP3" s="83"/>
      <c r="SFQ3" s="84"/>
      <c r="SFR3" s="85"/>
      <c r="SFS3" s="86"/>
      <c r="SFT3" s="81"/>
      <c r="SFU3" s="81"/>
      <c r="SFV3" s="82"/>
      <c r="SFW3" s="83"/>
      <c r="SFX3" s="84"/>
      <c r="SFY3" s="85"/>
      <c r="SFZ3" s="86"/>
      <c r="SGA3" s="81"/>
      <c r="SGB3" s="81"/>
      <c r="SGC3" s="82"/>
      <c r="SGD3" s="83"/>
      <c r="SGE3" s="84"/>
      <c r="SGF3" s="85"/>
      <c r="SGG3" s="86"/>
      <c r="SGH3" s="81"/>
      <c r="SGI3" s="81"/>
      <c r="SGJ3" s="82"/>
      <c r="SGK3" s="83"/>
      <c r="SGL3" s="84"/>
      <c r="SGM3" s="85"/>
      <c r="SGN3" s="86"/>
      <c r="SGO3" s="81"/>
      <c r="SGP3" s="81"/>
      <c r="SGQ3" s="82"/>
      <c r="SGR3" s="83"/>
      <c r="SGS3" s="84"/>
      <c r="SGT3" s="85"/>
      <c r="SGU3" s="86"/>
      <c r="SGV3" s="81"/>
      <c r="SGW3" s="81"/>
      <c r="SGX3" s="82"/>
      <c r="SGY3" s="83"/>
      <c r="SGZ3" s="84"/>
      <c r="SHA3" s="85"/>
      <c r="SHB3" s="86"/>
      <c r="SHC3" s="81"/>
      <c r="SHD3" s="81"/>
      <c r="SHE3" s="82"/>
      <c r="SHF3" s="83"/>
      <c r="SHG3" s="84"/>
      <c r="SHH3" s="85"/>
      <c r="SHI3" s="86"/>
      <c r="SHJ3" s="81"/>
      <c r="SHK3" s="81"/>
      <c r="SHL3" s="82"/>
      <c r="SHM3" s="83"/>
      <c r="SHN3" s="84"/>
      <c r="SHO3" s="85"/>
      <c r="SHP3" s="86"/>
      <c r="SHQ3" s="81"/>
      <c r="SHR3" s="81"/>
      <c r="SHS3" s="82"/>
      <c r="SHT3" s="83"/>
      <c r="SHU3" s="84"/>
      <c r="SHV3" s="85"/>
      <c r="SHW3" s="86"/>
      <c r="SHX3" s="81"/>
      <c r="SHY3" s="81"/>
      <c r="SHZ3" s="82"/>
      <c r="SIA3" s="83"/>
      <c r="SIB3" s="84"/>
      <c r="SIC3" s="85"/>
      <c r="SID3" s="86"/>
      <c r="SIE3" s="81"/>
      <c r="SIF3" s="81"/>
      <c r="SIG3" s="82"/>
      <c r="SIH3" s="83"/>
      <c r="SII3" s="84"/>
      <c r="SIJ3" s="85"/>
      <c r="SIK3" s="86"/>
      <c r="SIL3" s="81"/>
      <c r="SIM3" s="81"/>
      <c r="SIN3" s="82"/>
      <c r="SIO3" s="83"/>
      <c r="SIP3" s="84"/>
      <c r="SIQ3" s="85"/>
      <c r="SIR3" s="86"/>
      <c r="SIS3" s="81"/>
      <c r="SIT3" s="81"/>
      <c r="SIU3" s="82"/>
      <c r="SIV3" s="83"/>
      <c r="SIW3" s="84"/>
      <c r="SIX3" s="85"/>
      <c r="SIY3" s="86"/>
      <c r="SIZ3" s="81"/>
      <c r="SJA3" s="81"/>
      <c r="SJB3" s="82"/>
      <c r="SJC3" s="83"/>
      <c r="SJD3" s="84"/>
      <c r="SJE3" s="85"/>
      <c r="SJF3" s="86"/>
      <c r="SJG3" s="81"/>
      <c r="SJH3" s="81"/>
      <c r="SJI3" s="82"/>
      <c r="SJJ3" s="83"/>
      <c r="SJK3" s="84"/>
      <c r="SJL3" s="85"/>
      <c r="SJM3" s="86"/>
      <c r="SJN3" s="81"/>
      <c r="SJO3" s="81"/>
      <c r="SJP3" s="82"/>
      <c r="SJQ3" s="83"/>
      <c r="SJR3" s="84"/>
      <c r="SJS3" s="85"/>
      <c r="SJT3" s="86"/>
      <c r="SJU3" s="81"/>
      <c r="SJV3" s="81"/>
      <c r="SJW3" s="82"/>
      <c r="SJX3" s="83"/>
      <c r="SJY3" s="84"/>
      <c r="SJZ3" s="85"/>
      <c r="SKA3" s="86"/>
      <c r="SKB3" s="81"/>
      <c r="SKC3" s="81"/>
      <c r="SKD3" s="82"/>
      <c r="SKE3" s="83"/>
      <c r="SKF3" s="84"/>
      <c r="SKG3" s="85"/>
      <c r="SKH3" s="86"/>
      <c r="SKI3" s="81"/>
      <c r="SKJ3" s="81"/>
      <c r="SKK3" s="82"/>
      <c r="SKL3" s="83"/>
      <c r="SKM3" s="84"/>
      <c r="SKN3" s="85"/>
      <c r="SKO3" s="86"/>
      <c r="SKP3" s="81"/>
      <c r="SKQ3" s="81"/>
      <c r="SKR3" s="82"/>
      <c r="SKS3" s="83"/>
      <c r="SKT3" s="84"/>
      <c r="SKU3" s="85"/>
      <c r="SKV3" s="86"/>
      <c r="SKW3" s="81"/>
      <c r="SKX3" s="81"/>
      <c r="SKY3" s="82"/>
      <c r="SKZ3" s="83"/>
      <c r="SLA3" s="84"/>
      <c r="SLB3" s="85"/>
      <c r="SLC3" s="86"/>
      <c r="SLD3" s="81"/>
      <c r="SLE3" s="81"/>
      <c r="SLF3" s="82"/>
      <c r="SLG3" s="83"/>
      <c r="SLH3" s="84"/>
      <c r="SLI3" s="85"/>
      <c r="SLJ3" s="86"/>
      <c r="SLK3" s="81"/>
      <c r="SLL3" s="81"/>
      <c r="SLM3" s="82"/>
      <c r="SLN3" s="83"/>
      <c r="SLO3" s="84"/>
      <c r="SLP3" s="85"/>
      <c r="SLQ3" s="86"/>
      <c r="SLR3" s="81"/>
      <c r="SLS3" s="81"/>
      <c r="SLT3" s="82"/>
      <c r="SLU3" s="83"/>
      <c r="SLV3" s="84"/>
      <c r="SLW3" s="85"/>
      <c r="SLX3" s="86"/>
      <c r="SLY3" s="81"/>
      <c r="SLZ3" s="81"/>
      <c r="SMA3" s="82"/>
      <c r="SMB3" s="83"/>
      <c r="SMC3" s="84"/>
      <c r="SMD3" s="85"/>
      <c r="SME3" s="86"/>
      <c r="SMF3" s="81"/>
      <c r="SMG3" s="81"/>
      <c r="SMH3" s="82"/>
      <c r="SMI3" s="83"/>
      <c r="SMJ3" s="84"/>
      <c r="SMK3" s="85"/>
      <c r="SML3" s="86"/>
      <c r="SMM3" s="81"/>
      <c r="SMN3" s="81"/>
      <c r="SMO3" s="82"/>
      <c r="SMP3" s="83"/>
      <c r="SMQ3" s="84"/>
      <c r="SMR3" s="85"/>
      <c r="SMS3" s="86"/>
      <c r="SMT3" s="81"/>
      <c r="SMU3" s="81"/>
      <c r="SMV3" s="82"/>
      <c r="SMW3" s="83"/>
      <c r="SMX3" s="84"/>
      <c r="SMY3" s="85"/>
      <c r="SMZ3" s="86"/>
      <c r="SNA3" s="81"/>
      <c r="SNB3" s="81"/>
      <c r="SNC3" s="82"/>
      <c r="SND3" s="83"/>
      <c r="SNE3" s="84"/>
      <c r="SNF3" s="85"/>
      <c r="SNG3" s="86"/>
      <c r="SNH3" s="81"/>
      <c r="SNI3" s="81"/>
      <c r="SNJ3" s="82"/>
      <c r="SNK3" s="83"/>
      <c r="SNL3" s="84"/>
      <c r="SNM3" s="85"/>
      <c r="SNN3" s="86"/>
      <c r="SNO3" s="81"/>
      <c r="SNP3" s="81"/>
      <c r="SNQ3" s="82"/>
      <c r="SNR3" s="83"/>
      <c r="SNS3" s="84"/>
      <c r="SNT3" s="85"/>
      <c r="SNU3" s="86"/>
      <c r="SNV3" s="81"/>
      <c r="SNW3" s="81"/>
      <c r="SNX3" s="82"/>
      <c r="SNY3" s="83"/>
      <c r="SNZ3" s="84"/>
      <c r="SOA3" s="85"/>
      <c r="SOB3" s="86"/>
      <c r="SOC3" s="81"/>
      <c r="SOD3" s="81"/>
      <c r="SOE3" s="82"/>
      <c r="SOF3" s="83"/>
      <c r="SOG3" s="84"/>
      <c r="SOH3" s="85"/>
      <c r="SOI3" s="86"/>
      <c r="SOJ3" s="81"/>
      <c r="SOK3" s="81"/>
      <c r="SOL3" s="82"/>
      <c r="SOM3" s="83"/>
      <c r="SON3" s="84"/>
      <c r="SOO3" s="85"/>
      <c r="SOP3" s="86"/>
      <c r="SOQ3" s="81"/>
      <c r="SOR3" s="81"/>
      <c r="SOS3" s="82"/>
      <c r="SOT3" s="83"/>
      <c r="SOU3" s="84"/>
      <c r="SOV3" s="85"/>
      <c r="SOW3" s="86"/>
      <c r="SOX3" s="81"/>
      <c r="SOY3" s="81"/>
      <c r="SOZ3" s="82"/>
      <c r="SPA3" s="83"/>
      <c r="SPB3" s="84"/>
      <c r="SPC3" s="85"/>
      <c r="SPD3" s="86"/>
      <c r="SPE3" s="81"/>
      <c r="SPF3" s="81"/>
      <c r="SPG3" s="82"/>
      <c r="SPH3" s="83"/>
      <c r="SPI3" s="84"/>
      <c r="SPJ3" s="85"/>
      <c r="SPK3" s="86"/>
      <c r="SPL3" s="81"/>
      <c r="SPM3" s="81"/>
      <c r="SPN3" s="82"/>
      <c r="SPO3" s="83"/>
      <c r="SPP3" s="84"/>
      <c r="SPQ3" s="85"/>
      <c r="SPR3" s="86"/>
      <c r="SPS3" s="81"/>
      <c r="SPT3" s="81"/>
      <c r="SPU3" s="82"/>
      <c r="SPV3" s="83"/>
      <c r="SPW3" s="84"/>
      <c r="SPX3" s="85"/>
      <c r="SPY3" s="86"/>
      <c r="SPZ3" s="81"/>
      <c r="SQA3" s="81"/>
      <c r="SQB3" s="82"/>
      <c r="SQC3" s="83"/>
      <c r="SQD3" s="84"/>
      <c r="SQE3" s="85"/>
      <c r="SQF3" s="86"/>
      <c r="SQG3" s="81"/>
      <c r="SQH3" s="81"/>
      <c r="SQI3" s="82"/>
      <c r="SQJ3" s="83"/>
      <c r="SQK3" s="84"/>
      <c r="SQL3" s="85"/>
      <c r="SQM3" s="86"/>
      <c r="SQN3" s="81"/>
      <c r="SQO3" s="81"/>
      <c r="SQP3" s="82"/>
      <c r="SQQ3" s="83"/>
      <c r="SQR3" s="84"/>
      <c r="SQS3" s="85"/>
      <c r="SQT3" s="86"/>
      <c r="SQU3" s="81"/>
      <c r="SQV3" s="81"/>
      <c r="SQW3" s="82"/>
      <c r="SQX3" s="83"/>
      <c r="SQY3" s="84"/>
      <c r="SQZ3" s="85"/>
      <c r="SRA3" s="86"/>
      <c r="SRB3" s="81"/>
      <c r="SRC3" s="81"/>
      <c r="SRD3" s="82"/>
      <c r="SRE3" s="83"/>
      <c r="SRF3" s="84"/>
      <c r="SRG3" s="85"/>
      <c r="SRH3" s="86"/>
      <c r="SRI3" s="81"/>
      <c r="SRJ3" s="81"/>
      <c r="SRK3" s="82"/>
      <c r="SRL3" s="83"/>
      <c r="SRM3" s="84"/>
      <c r="SRN3" s="85"/>
      <c r="SRO3" s="86"/>
      <c r="SRP3" s="81"/>
      <c r="SRQ3" s="81"/>
      <c r="SRR3" s="82"/>
      <c r="SRS3" s="83"/>
      <c r="SRT3" s="84"/>
      <c r="SRU3" s="85"/>
      <c r="SRV3" s="86"/>
      <c r="SRW3" s="81"/>
      <c r="SRX3" s="81"/>
      <c r="SRY3" s="82"/>
      <c r="SRZ3" s="83"/>
      <c r="SSA3" s="84"/>
      <c r="SSB3" s="85"/>
      <c r="SSC3" s="86"/>
      <c r="SSD3" s="81"/>
      <c r="SSE3" s="81"/>
      <c r="SSF3" s="82"/>
      <c r="SSG3" s="83"/>
      <c r="SSH3" s="84"/>
      <c r="SSI3" s="85"/>
      <c r="SSJ3" s="86"/>
      <c r="SSK3" s="81"/>
      <c r="SSL3" s="81"/>
      <c r="SSM3" s="82"/>
      <c r="SSN3" s="83"/>
      <c r="SSO3" s="84"/>
      <c r="SSP3" s="85"/>
      <c r="SSQ3" s="86"/>
      <c r="SSR3" s="81"/>
      <c r="SSS3" s="81"/>
      <c r="SST3" s="82"/>
      <c r="SSU3" s="83"/>
      <c r="SSV3" s="84"/>
      <c r="SSW3" s="85"/>
      <c r="SSX3" s="86"/>
      <c r="SSY3" s="81"/>
      <c r="SSZ3" s="81"/>
      <c r="STA3" s="82"/>
      <c r="STB3" s="83"/>
      <c r="STC3" s="84"/>
      <c r="STD3" s="85"/>
      <c r="STE3" s="86"/>
      <c r="STF3" s="81"/>
      <c r="STG3" s="81"/>
      <c r="STH3" s="82"/>
      <c r="STI3" s="83"/>
      <c r="STJ3" s="84"/>
      <c r="STK3" s="85"/>
      <c r="STL3" s="86"/>
      <c r="STM3" s="81"/>
      <c r="STN3" s="81"/>
      <c r="STO3" s="82"/>
      <c r="STP3" s="83"/>
      <c r="STQ3" s="84"/>
      <c r="STR3" s="85"/>
      <c r="STS3" s="86"/>
      <c r="STT3" s="81"/>
      <c r="STU3" s="81"/>
      <c r="STV3" s="82"/>
      <c r="STW3" s="83"/>
      <c r="STX3" s="84"/>
      <c r="STY3" s="85"/>
      <c r="STZ3" s="86"/>
      <c r="SUA3" s="81"/>
      <c r="SUB3" s="81"/>
      <c r="SUC3" s="82"/>
      <c r="SUD3" s="83"/>
      <c r="SUE3" s="84"/>
      <c r="SUF3" s="85"/>
      <c r="SUG3" s="86"/>
      <c r="SUH3" s="81"/>
      <c r="SUI3" s="81"/>
      <c r="SUJ3" s="82"/>
      <c r="SUK3" s="83"/>
      <c r="SUL3" s="84"/>
      <c r="SUM3" s="85"/>
      <c r="SUN3" s="86"/>
      <c r="SUO3" s="81"/>
      <c r="SUP3" s="81"/>
      <c r="SUQ3" s="82"/>
      <c r="SUR3" s="83"/>
      <c r="SUS3" s="84"/>
      <c r="SUT3" s="85"/>
      <c r="SUU3" s="86"/>
      <c r="SUV3" s="81"/>
      <c r="SUW3" s="81"/>
      <c r="SUX3" s="82"/>
      <c r="SUY3" s="83"/>
      <c r="SUZ3" s="84"/>
      <c r="SVA3" s="85"/>
      <c r="SVB3" s="86"/>
      <c r="SVC3" s="81"/>
      <c r="SVD3" s="81"/>
      <c r="SVE3" s="82"/>
      <c r="SVF3" s="83"/>
      <c r="SVG3" s="84"/>
      <c r="SVH3" s="85"/>
      <c r="SVI3" s="86"/>
      <c r="SVJ3" s="81"/>
      <c r="SVK3" s="81"/>
      <c r="SVL3" s="82"/>
      <c r="SVM3" s="83"/>
      <c r="SVN3" s="84"/>
      <c r="SVO3" s="85"/>
      <c r="SVP3" s="86"/>
      <c r="SVQ3" s="81"/>
      <c r="SVR3" s="81"/>
      <c r="SVS3" s="82"/>
      <c r="SVT3" s="83"/>
      <c r="SVU3" s="84"/>
      <c r="SVV3" s="85"/>
      <c r="SVW3" s="86"/>
      <c r="SVX3" s="81"/>
      <c r="SVY3" s="81"/>
      <c r="SVZ3" s="82"/>
      <c r="SWA3" s="83"/>
      <c r="SWB3" s="84"/>
      <c r="SWC3" s="85"/>
      <c r="SWD3" s="86"/>
      <c r="SWE3" s="81"/>
      <c r="SWF3" s="81"/>
      <c r="SWG3" s="82"/>
      <c r="SWH3" s="83"/>
      <c r="SWI3" s="84"/>
      <c r="SWJ3" s="85"/>
      <c r="SWK3" s="86"/>
      <c r="SWL3" s="81"/>
      <c r="SWM3" s="81"/>
      <c r="SWN3" s="82"/>
      <c r="SWO3" s="83"/>
      <c r="SWP3" s="84"/>
      <c r="SWQ3" s="85"/>
      <c r="SWR3" s="86"/>
      <c r="SWS3" s="81"/>
      <c r="SWT3" s="81"/>
      <c r="SWU3" s="82"/>
      <c r="SWV3" s="83"/>
      <c r="SWW3" s="84"/>
      <c r="SWX3" s="85"/>
      <c r="SWY3" s="86"/>
      <c r="SWZ3" s="81"/>
      <c r="SXA3" s="81"/>
      <c r="SXB3" s="82"/>
      <c r="SXC3" s="83"/>
      <c r="SXD3" s="84"/>
      <c r="SXE3" s="85"/>
      <c r="SXF3" s="86"/>
      <c r="SXG3" s="81"/>
      <c r="SXH3" s="81"/>
      <c r="SXI3" s="82"/>
      <c r="SXJ3" s="83"/>
      <c r="SXK3" s="84"/>
      <c r="SXL3" s="85"/>
      <c r="SXM3" s="86"/>
      <c r="SXN3" s="81"/>
      <c r="SXO3" s="81"/>
      <c r="SXP3" s="82"/>
      <c r="SXQ3" s="83"/>
      <c r="SXR3" s="84"/>
      <c r="SXS3" s="85"/>
      <c r="SXT3" s="86"/>
      <c r="SXU3" s="81"/>
      <c r="SXV3" s="81"/>
      <c r="SXW3" s="82"/>
      <c r="SXX3" s="83"/>
      <c r="SXY3" s="84"/>
      <c r="SXZ3" s="85"/>
      <c r="SYA3" s="86"/>
      <c r="SYB3" s="81"/>
      <c r="SYC3" s="81"/>
      <c r="SYD3" s="82"/>
      <c r="SYE3" s="83"/>
      <c r="SYF3" s="84"/>
      <c r="SYG3" s="85"/>
      <c r="SYH3" s="86"/>
      <c r="SYI3" s="81"/>
      <c r="SYJ3" s="81"/>
      <c r="SYK3" s="82"/>
      <c r="SYL3" s="83"/>
      <c r="SYM3" s="84"/>
      <c r="SYN3" s="85"/>
      <c r="SYO3" s="86"/>
      <c r="SYP3" s="81"/>
      <c r="SYQ3" s="81"/>
      <c r="SYR3" s="82"/>
      <c r="SYS3" s="83"/>
      <c r="SYT3" s="84"/>
      <c r="SYU3" s="85"/>
      <c r="SYV3" s="86"/>
      <c r="SYW3" s="81"/>
      <c r="SYX3" s="81"/>
      <c r="SYY3" s="82"/>
      <c r="SYZ3" s="83"/>
      <c r="SZA3" s="84"/>
      <c r="SZB3" s="85"/>
      <c r="SZC3" s="86"/>
      <c r="SZD3" s="81"/>
      <c r="SZE3" s="81"/>
      <c r="SZF3" s="82"/>
      <c r="SZG3" s="83"/>
      <c r="SZH3" s="84"/>
      <c r="SZI3" s="85"/>
      <c r="SZJ3" s="86"/>
      <c r="SZK3" s="81"/>
      <c r="SZL3" s="81"/>
      <c r="SZM3" s="82"/>
      <c r="SZN3" s="83"/>
      <c r="SZO3" s="84"/>
      <c r="SZP3" s="85"/>
      <c r="SZQ3" s="86"/>
      <c r="SZR3" s="81"/>
      <c r="SZS3" s="81"/>
      <c r="SZT3" s="82"/>
      <c r="SZU3" s="83"/>
      <c r="SZV3" s="84"/>
      <c r="SZW3" s="85"/>
      <c r="SZX3" s="86"/>
      <c r="SZY3" s="81"/>
      <c r="SZZ3" s="81"/>
      <c r="TAA3" s="82"/>
      <c r="TAB3" s="83"/>
      <c r="TAC3" s="84"/>
      <c r="TAD3" s="85"/>
      <c r="TAE3" s="86"/>
      <c r="TAF3" s="81"/>
      <c r="TAG3" s="81"/>
      <c r="TAH3" s="82"/>
      <c r="TAI3" s="83"/>
      <c r="TAJ3" s="84"/>
      <c r="TAK3" s="85"/>
      <c r="TAL3" s="86"/>
      <c r="TAM3" s="81"/>
      <c r="TAN3" s="81"/>
      <c r="TAO3" s="82"/>
      <c r="TAP3" s="83"/>
      <c r="TAQ3" s="84"/>
      <c r="TAR3" s="85"/>
      <c r="TAS3" s="86"/>
      <c r="TAT3" s="81"/>
      <c r="TAU3" s="81"/>
      <c r="TAV3" s="82"/>
      <c r="TAW3" s="83"/>
      <c r="TAX3" s="84"/>
      <c r="TAY3" s="85"/>
      <c r="TAZ3" s="86"/>
      <c r="TBA3" s="81"/>
      <c r="TBB3" s="81"/>
      <c r="TBC3" s="82"/>
      <c r="TBD3" s="83"/>
      <c r="TBE3" s="84"/>
      <c r="TBF3" s="85"/>
      <c r="TBG3" s="86"/>
      <c r="TBH3" s="81"/>
      <c r="TBI3" s="81"/>
      <c r="TBJ3" s="82"/>
      <c r="TBK3" s="83"/>
      <c r="TBL3" s="84"/>
      <c r="TBM3" s="85"/>
      <c r="TBN3" s="86"/>
      <c r="TBO3" s="81"/>
      <c r="TBP3" s="81"/>
      <c r="TBQ3" s="82"/>
      <c r="TBR3" s="83"/>
      <c r="TBS3" s="84"/>
      <c r="TBT3" s="85"/>
      <c r="TBU3" s="86"/>
      <c r="TBV3" s="81"/>
      <c r="TBW3" s="81"/>
      <c r="TBX3" s="82"/>
      <c r="TBY3" s="83"/>
      <c r="TBZ3" s="84"/>
      <c r="TCA3" s="85"/>
      <c r="TCB3" s="86"/>
      <c r="TCC3" s="81"/>
      <c r="TCD3" s="81"/>
      <c r="TCE3" s="82"/>
      <c r="TCF3" s="83"/>
      <c r="TCG3" s="84"/>
      <c r="TCH3" s="85"/>
      <c r="TCI3" s="86"/>
      <c r="TCJ3" s="81"/>
      <c r="TCK3" s="81"/>
      <c r="TCL3" s="82"/>
      <c r="TCM3" s="83"/>
      <c r="TCN3" s="84"/>
      <c r="TCO3" s="85"/>
      <c r="TCP3" s="86"/>
      <c r="TCQ3" s="81"/>
      <c r="TCR3" s="81"/>
      <c r="TCS3" s="82"/>
      <c r="TCT3" s="83"/>
      <c r="TCU3" s="84"/>
      <c r="TCV3" s="85"/>
      <c r="TCW3" s="86"/>
      <c r="TCX3" s="81"/>
      <c r="TCY3" s="81"/>
      <c r="TCZ3" s="82"/>
      <c r="TDA3" s="83"/>
      <c r="TDB3" s="84"/>
      <c r="TDC3" s="85"/>
      <c r="TDD3" s="86"/>
      <c r="TDE3" s="81"/>
      <c r="TDF3" s="81"/>
      <c r="TDG3" s="82"/>
      <c r="TDH3" s="83"/>
      <c r="TDI3" s="84"/>
      <c r="TDJ3" s="85"/>
      <c r="TDK3" s="86"/>
      <c r="TDL3" s="81"/>
      <c r="TDM3" s="81"/>
      <c r="TDN3" s="82"/>
      <c r="TDO3" s="83"/>
      <c r="TDP3" s="84"/>
      <c r="TDQ3" s="85"/>
      <c r="TDR3" s="86"/>
      <c r="TDS3" s="81"/>
      <c r="TDT3" s="81"/>
      <c r="TDU3" s="82"/>
      <c r="TDV3" s="83"/>
      <c r="TDW3" s="84"/>
      <c r="TDX3" s="85"/>
      <c r="TDY3" s="86"/>
      <c r="TDZ3" s="81"/>
      <c r="TEA3" s="81"/>
      <c r="TEB3" s="82"/>
      <c r="TEC3" s="83"/>
      <c r="TED3" s="84"/>
      <c r="TEE3" s="85"/>
      <c r="TEF3" s="86"/>
      <c r="TEG3" s="81"/>
      <c r="TEH3" s="81"/>
      <c r="TEI3" s="82"/>
      <c r="TEJ3" s="83"/>
      <c r="TEK3" s="84"/>
      <c r="TEL3" s="85"/>
      <c r="TEM3" s="86"/>
      <c r="TEN3" s="81"/>
      <c r="TEO3" s="81"/>
      <c r="TEP3" s="82"/>
      <c r="TEQ3" s="83"/>
      <c r="TER3" s="84"/>
      <c r="TES3" s="85"/>
      <c r="TET3" s="86"/>
      <c r="TEU3" s="81"/>
      <c r="TEV3" s="81"/>
      <c r="TEW3" s="82"/>
      <c r="TEX3" s="83"/>
      <c r="TEY3" s="84"/>
      <c r="TEZ3" s="85"/>
      <c r="TFA3" s="86"/>
      <c r="TFB3" s="81"/>
      <c r="TFC3" s="81"/>
      <c r="TFD3" s="82"/>
      <c r="TFE3" s="83"/>
      <c r="TFF3" s="84"/>
      <c r="TFG3" s="85"/>
      <c r="TFH3" s="86"/>
      <c r="TFI3" s="81"/>
      <c r="TFJ3" s="81"/>
      <c r="TFK3" s="82"/>
      <c r="TFL3" s="83"/>
      <c r="TFM3" s="84"/>
      <c r="TFN3" s="85"/>
      <c r="TFO3" s="86"/>
      <c r="TFP3" s="81"/>
      <c r="TFQ3" s="81"/>
      <c r="TFR3" s="82"/>
      <c r="TFS3" s="83"/>
      <c r="TFT3" s="84"/>
      <c r="TFU3" s="85"/>
      <c r="TFV3" s="86"/>
      <c r="TFW3" s="81"/>
      <c r="TFX3" s="81"/>
      <c r="TFY3" s="82"/>
      <c r="TFZ3" s="83"/>
      <c r="TGA3" s="84"/>
      <c r="TGB3" s="85"/>
      <c r="TGC3" s="86"/>
      <c r="TGD3" s="81"/>
      <c r="TGE3" s="81"/>
      <c r="TGF3" s="82"/>
      <c r="TGG3" s="83"/>
      <c r="TGH3" s="84"/>
      <c r="TGI3" s="85"/>
      <c r="TGJ3" s="86"/>
      <c r="TGK3" s="81"/>
      <c r="TGL3" s="81"/>
      <c r="TGM3" s="82"/>
      <c r="TGN3" s="83"/>
      <c r="TGO3" s="84"/>
      <c r="TGP3" s="85"/>
      <c r="TGQ3" s="86"/>
      <c r="TGR3" s="81"/>
      <c r="TGS3" s="81"/>
      <c r="TGT3" s="82"/>
      <c r="TGU3" s="83"/>
      <c r="TGV3" s="84"/>
      <c r="TGW3" s="85"/>
      <c r="TGX3" s="86"/>
      <c r="TGY3" s="81"/>
      <c r="TGZ3" s="81"/>
      <c r="THA3" s="82"/>
      <c r="THB3" s="83"/>
      <c r="THC3" s="84"/>
      <c r="THD3" s="85"/>
      <c r="THE3" s="86"/>
      <c r="THF3" s="81"/>
      <c r="THG3" s="81"/>
      <c r="THH3" s="82"/>
      <c r="THI3" s="83"/>
      <c r="THJ3" s="84"/>
      <c r="THK3" s="85"/>
      <c r="THL3" s="86"/>
      <c r="THM3" s="81"/>
      <c r="THN3" s="81"/>
      <c r="THO3" s="82"/>
      <c r="THP3" s="83"/>
      <c r="THQ3" s="84"/>
      <c r="THR3" s="85"/>
      <c r="THS3" s="86"/>
      <c r="THT3" s="81"/>
      <c r="THU3" s="81"/>
      <c r="THV3" s="82"/>
      <c r="THW3" s="83"/>
      <c r="THX3" s="84"/>
      <c r="THY3" s="85"/>
      <c r="THZ3" s="86"/>
      <c r="TIA3" s="81"/>
      <c r="TIB3" s="81"/>
      <c r="TIC3" s="82"/>
      <c r="TID3" s="83"/>
      <c r="TIE3" s="84"/>
      <c r="TIF3" s="85"/>
      <c r="TIG3" s="86"/>
      <c r="TIH3" s="81"/>
      <c r="TII3" s="81"/>
      <c r="TIJ3" s="82"/>
      <c r="TIK3" s="83"/>
      <c r="TIL3" s="84"/>
      <c r="TIM3" s="85"/>
      <c r="TIN3" s="86"/>
      <c r="TIO3" s="81"/>
      <c r="TIP3" s="81"/>
      <c r="TIQ3" s="82"/>
      <c r="TIR3" s="83"/>
      <c r="TIS3" s="84"/>
      <c r="TIT3" s="85"/>
      <c r="TIU3" s="86"/>
      <c r="TIV3" s="81"/>
      <c r="TIW3" s="81"/>
      <c r="TIX3" s="82"/>
      <c r="TIY3" s="83"/>
      <c r="TIZ3" s="84"/>
      <c r="TJA3" s="85"/>
      <c r="TJB3" s="86"/>
      <c r="TJC3" s="81"/>
      <c r="TJD3" s="81"/>
      <c r="TJE3" s="82"/>
      <c r="TJF3" s="83"/>
      <c r="TJG3" s="84"/>
      <c r="TJH3" s="85"/>
      <c r="TJI3" s="86"/>
      <c r="TJJ3" s="81"/>
      <c r="TJK3" s="81"/>
      <c r="TJL3" s="82"/>
      <c r="TJM3" s="83"/>
      <c r="TJN3" s="84"/>
      <c r="TJO3" s="85"/>
      <c r="TJP3" s="86"/>
      <c r="TJQ3" s="81"/>
      <c r="TJR3" s="81"/>
      <c r="TJS3" s="82"/>
      <c r="TJT3" s="83"/>
      <c r="TJU3" s="84"/>
      <c r="TJV3" s="85"/>
      <c r="TJW3" s="86"/>
      <c r="TJX3" s="81"/>
      <c r="TJY3" s="81"/>
      <c r="TJZ3" s="82"/>
      <c r="TKA3" s="83"/>
      <c r="TKB3" s="84"/>
      <c r="TKC3" s="85"/>
      <c r="TKD3" s="86"/>
      <c r="TKE3" s="81"/>
      <c r="TKF3" s="81"/>
      <c r="TKG3" s="82"/>
      <c r="TKH3" s="83"/>
      <c r="TKI3" s="84"/>
      <c r="TKJ3" s="85"/>
      <c r="TKK3" s="86"/>
      <c r="TKL3" s="81"/>
      <c r="TKM3" s="81"/>
      <c r="TKN3" s="82"/>
      <c r="TKO3" s="83"/>
      <c r="TKP3" s="84"/>
      <c r="TKQ3" s="85"/>
      <c r="TKR3" s="86"/>
      <c r="TKS3" s="81"/>
      <c r="TKT3" s="81"/>
      <c r="TKU3" s="82"/>
      <c r="TKV3" s="83"/>
      <c r="TKW3" s="84"/>
      <c r="TKX3" s="85"/>
      <c r="TKY3" s="86"/>
      <c r="TKZ3" s="81"/>
      <c r="TLA3" s="81"/>
      <c r="TLB3" s="82"/>
      <c r="TLC3" s="83"/>
      <c r="TLD3" s="84"/>
      <c r="TLE3" s="85"/>
      <c r="TLF3" s="86"/>
      <c r="TLG3" s="81"/>
      <c r="TLH3" s="81"/>
      <c r="TLI3" s="82"/>
      <c r="TLJ3" s="83"/>
      <c r="TLK3" s="84"/>
      <c r="TLL3" s="85"/>
      <c r="TLM3" s="86"/>
      <c r="TLN3" s="81"/>
      <c r="TLO3" s="81"/>
      <c r="TLP3" s="82"/>
      <c r="TLQ3" s="83"/>
      <c r="TLR3" s="84"/>
      <c r="TLS3" s="85"/>
      <c r="TLT3" s="86"/>
      <c r="TLU3" s="81"/>
      <c r="TLV3" s="81"/>
      <c r="TLW3" s="82"/>
      <c r="TLX3" s="83"/>
      <c r="TLY3" s="84"/>
      <c r="TLZ3" s="85"/>
      <c r="TMA3" s="86"/>
      <c r="TMB3" s="81"/>
      <c r="TMC3" s="81"/>
      <c r="TMD3" s="82"/>
      <c r="TME3" s="83"/>
      <c r="TMF3" s="84"/>
      <c r="TMG3" s="85"/>
      <c r="TMH3" s="86"/>
      <c r="TMI3" s="81"/>
      <c r="TMJ3" s="81"/>
      <c r="TMK3" s="82"/>
      <c r="TML3" s="83"/>
      <c r="TMM3" s="84"/>
      <c r="TMN3" s="85"/>
      <c r="TMO3" s="86"/>
      <c r="TMP3" s="81"/>
      <c r="TMQ3" s="81"/>
      <c r="TMR3" s="82"/>
      <c r="TMS3" s="83"/>
      <c r="TMT3" s="84"/>
      <c r="TMU3" s="85"/>
      <c r="TMV3" s="86"/>
      <c r="TMW3" s="81"/>
      <c r="TMX3" s="81"/>
      <c r="TMY3" s="82"/>
      <c r="TMZ3" s="83"/>
      <c r="TNA3" s="84"/>
      <c r="TNB3" s="85"/>
      <c r="TNC3" s="86"/>
      <c r="TND3" s="81"/>
      <c r="TNE3" s="81"/>
      <c r="TNF3" s="82"/>
      <c r="TNG3" s="83"/>
      <c r="TNH3" s="84"/>
      <c r="TNI3" s="85"/>
      <c r="TNJ3" s="86"/>
      <c r="TNK3" s="81"/>
      <c r="TNL3" s="81"/>
      <c r="TNM3" s="82"/>
      <c r="TNN3" s="83"/>
      <c r="TNO3" s="84"/>
      <c r="TNP3" s="85"/>
      <c r="TNQ3" s="86"/>
      <c r="TNR3" s="81"/>
      <c r="TNS3" s="81"/>
      <c r="TNT3" s="82"/>
      <c r="TNU3" s="83"/>
      <c r="TNV3" s="84"/>
      <c r="TNW3" s="85"/>
      <c r="TNX3" s="86"/>
      <c r="TNY3" s="81"/>
      <c r="TNZ3" s="81"/>
      <c r="TOA3" s="82"/>
      <c r="TOB3" s="83"/>
      <c r="TOC3" s="84"/>
      <c r="TOD3" s="85"/>
      <c r="TOE3" s="86"/>
      <c r="TOF3" s="81"/>
      <c r="TOG3" s="81"/>
      <c r="TOH3" s="82"/>
      <c r="TOI3" s="83"/>
      <c r="TOJ3" s="84"/>
      <c r="TOK3" s="85"/>
      <c r="TOL3" s="86"/>
      <c r="TOM3" s="81"/>
      <c r="TON3" s="81"/>
      <c r="TOO3" s="82"/>
      <c r="TOP3" s="83"/>
      <c r="TOQ3" s="84"/>
      <c r="TOR3" s="85"/>
      <c r="TOS3" s="86"/>
      <c r="TOT3" s="81"/>
      <c r="TOU3" s="81"/>
      <c r="TOV3" s="82"/>
      <c r="TOW3" s="83"/>
      <c r="TOX3" s="84"/>
      <c r="TOY3" s="85"/>
      <c r="TOZ3" s="86"/>
      <c r="TPA3" s="81"/>
      <c r="TPB3" s="81"/>
      <c r="TPC3" s="82"/>
      <c r="TPD3" s="83"/>
      <c r="TPE3" s="84"/>
      <c r="TPF3" s="85"/>
      <c r="TPG3" s="86"/>
      <c r="TPH3" s="81"/>
      <c r="TPI3" s="81"/>
      <c r="TPJ3" s="82"/>
      <c r="TPK3" s="83"/>
      <c r="TPL3" s="84"/>
      <c r="TPM3" s="85"/>
      <c r="TPN3" s="86"/>
      <c r="TPO3" s="81"/>
      <c r="TPP3" s="81"/>
      <c r="TPQ3" s="82"/>
      <c r="TPR3" s="83"/>
      <c r="TPS3" s="84"/>
      <c r="TPT3" s="85"/>
      <c r="TPU3" s="86"/>
      <c r="TPV3" s="81"/>
      <c r="TPW3" s="81"/>
      <c r="TPX3" s="82"/>
      <c r="TPY3" s="83"/>
      <c r="TPZ3" s="84"/>
      <c r="TQA3" s="85"/>
      <c r="TQB3" s="86"/>
      <c r="TQC3" s="81"/>
      <c r="TQD3" s="81"/>
      <c r="TQE3" s="82"/>
      <c r="TQF3" s="83"/>
      <c r="TQG3" s="84"/>
      <c r="TQH3" s="85"/>
      <c r="TQI3" s="86"/>
      <c r="TQJ3" s="81"/>
      <c r="TQK3" s="81"/>
      <c r="TQL3" s="82"/>
      <c r="TQM3" s="83"/>
      <c r="TQN3" s="84"/>
      <c r="TQO3" s="85"/>
      <c r="TQP3" s="86"/>
      <c r="TQQ3" s="81"/>
      <c r="TQR3" s="81"/>
      <c r="TQS3" s="82"/>
      <c r="TQT3" s="83"/>
      <c r="TQU3" s="84"/>
      <c r="TQV3" s="85"/>
      <c r="TQW3" s="86"/>
      <c r="TQX3" s="81"/>
      <c r="TQY3" s="81"/>
      <c r="TQZ3" s="82"/>
      <c r="TRA3" s="83"/>
      <c r="TRB3" s="84"/>
      <c r="TRC3" s="85"/>
      <c r="TRD3" s="86"/>
      <c r="TRE3" s="81"/>
      <c r="TRF3" s="81"/>
      <c r="TRG3" s="82"/>
      <c r="TRH3" s="83"/>
      <c r="TRI3" s="84"/>
      <c r="TRJ3" s="85"/>
      <c r="TRK3" s="86"/>
      <c r="TRL3" s="81"/>
      <c r="TRM3" s="81"/>
      <c r="TRN3" s="82"/>
      <c r="TRO3" s="83"/>
      <c r="TRP3" s="84"/>
      <c r="TRQ3" s="85"/>
      <c r="TRR3" s="86"/>
      <c r="TRS3" s="81"/>
      <c r="TRT3" s="81"/>
      <c r="TRU3" s="82"/>
      <c r="TRV3" s="83"/>
      <c r="TRW3" s="84"/>
      <c r="TRX3" s="85"/>
      <c r="TRY3" s="86"/>
      <c r="TRZ3" s="81"/>
      <c r="TSA3" s="81"/>
      <c r="TSB3" s="82"/>
      <c r="TSC3" s="83"/>
      <c r="TSD3" s="84"/>
      <c r="TSE3" s="85"/>
      <c r="TSF3" s="86"/>
      <c r="TSG3" s="81"/>
      <c r="TSH3" s="81"/>
      <c r="TSI3" s="82"/>
      <c r="TSJ3" s="83"/>
      <c r="TSK3" s="84"/>
      <c r="TSL3" s="85"/>
      <c r="TSM3" s="86"/>
      <c r="TSN3" s="81"/>
      <c r="TSO3" s="81"/>
      <c r="TSP3" s="82"/>
      <c r="TSQ3" s="83"/>
      <c r="TSR3" s="84"/>
      <c r="TSS3" s="85"/>
      <c r="TST3" s="86"/>
      <c r="TSU3" s="81"/>
      <c r="TSV3" s="81"/>
      <c r="TSW3" s="82"/>
      <c r="TSX3" s="83"/>
      <c r="TSY3" s="84"/>
      <c r="TSZ3" s="85"/>
      <c r="TTA3" s="86"/>
      <c r="TTB3" s="81"/>
      <c r="TTC3" s="81"/>
      <c r="TTD3" s="82"/>
      <c r="TTE3" s="83"/>
      <c r="TTF3" s="84"/>
      <c r="TTG3" s="85"/>
      <c r="TTH3" s="86"/>
      <c r="TTI3" s="81"/>
      <c r="TTJ3" s="81"/>
      <c r="TTK3" s="82"/>
      <c r="TTL3" s="83"/>
      <c r="TTM3" s="84"/>
      <c r="TTN3" s="85"/>
      <c r="TTO3" s="86"/>
      <c r="TTP3" s="81"/>
      <c r="TTQ3" s="81"/>
      <c r="TTR3" s="82"/>
      <c r="TTS3" s="83"/>
      <c r="TTT3" s="84"/>
      <c r="TTU3" s="85"/>
      <c r="TTV3" s="86"/>
      <c r="TTW3" s="81"/>
      <c r="TTX3" s="81"/>
      <c r="TTY3" s="82"/>
      <c r="TTZ3" s="83"/>
      <c r="TUA3" s="84"/>
      <c r="TUB3" s="85"/>
      <c r="TUC3" s="86"/>
      <c r="TUD3" s="81"/>
      <c r="TUE3" s="81"/>
      <c r="TUF3" s="82"/>
      <c r="TUG3" s="83"/>
      <c r="TUH3" s="84"/>
      <c r="TUI3" s="85"/>
      <c r="TUJ3" s="86"/>
      <c r="TUK3" s="81"/>
      <c r="TUL3" s="81"/>
      <c r="TUM3" s="82"/>
      <c r="TUN3" s="83"/>
      <c r="TUO3" s="84"/>
      <c r="TUP3" s="85"/>
      <c r="TUQ3" s="86"/>
      <c r="TUR3" s="81"/>
      <c r="TUS3" s="81"/>
      <c r="TUT3" s="82"/>
      <c r="TUU3" s="83"/>
      <c r="TUV3" s="84"/>
      <c r="TUW3" s="85"/>
      <c r="TUX3" s="86"/>
      <c r="TUY3" s="81"/>
      <c r="TUZ3" s="81"/>
      <c r="TVA3" s="82"/>
      <c r="TVB3" s="83"/>
      <c r="TVC3" s="84"/>
      <c r="TVD3" s="85"/>
      <c r="TVE3" s="86"/>
      <c r="TVF3" s="81"/>
      <c r="TVG3" s="81"/>
      <c r="TVH3" s="82"/>
      <c r="TVI3" s="83"/>
      <c r="TVJ3" s="84"/>
      <c r="TVK3" s="85"/>
      <c r="TVL3" s="86"/>
      <c r="TVM3" s="81"/>
      <c r="TVN3" s="81"/>
      <c r="TVO3" s="82"/>
      <c r="TVP3" s="83"/>
      <c r="TVQ3" s="84"/>
      <c r="TVR3" s="85"/>
      <c r="TVS3" s="86"/>
      <c r="TVT3" s="81"/>
      <c r="TVU3" s="81"/>
      <c r="TVV3" s="82"/>
      <c r="TVW3" s="83"/>
      <c r="TVX3" s="84"/>
      <c r="TVY3" s="85"/>
      <c r="TVZ3" s="86"/>
      <c r="TWA3" s="81"/>
      <c r="TWB3" s="81"/>
      <c r="TWC3" s="82"/>
      <c r="TWD3" s="83"/>
      <c r="TWE3" s="84"/>
      <c r="TWF3" s="85"/>
      <c r="TWG3" s="86"/>
      <c r="TWH3" s="81"/>
      <c r="TWI3" s="81"/>
      <c r="TWJ3" s="82"/>
      <c r="TWK3" s="83"/>
      <c r="TWL3" s="84"/>
      <c r="TWM3" s="85"/>
      <c r="TWN3" s="86"/>
      <c r="TWO3" s="81"/>
      <c r="TWP3" s="81"/>
      <c r="TWQ3" s="82"/>
      <c r="TWR3" s="83"/>
      <c r="TWS3" s="84"/>
      <c r="TWT3" s="85"/>
      <c r="TWU3" s="86"/>
      <c r="TWV3" s="81"/>
      <c r="TWW3" s="81"/>
      <c r="TWX3" s="82"/>
      <c r="TWY3" s="83"/>
      <c r="TWZ3" s="84"/>
      <c r="TXA3" s="85"/>
      <c r="TXB3" s="86"/>
      <c r="TXC3" s="81"/>
      <c r="TXD3" s="81"/>
      <c r="TXE3" s="82"/>
      <c r="TXF3" s="83"/>
      <c r="TXG3" s="84"/>
      <c r="TXH3" s="85"/>
      <c r="TXI3" s="86"/>
      <c r="TXJ3" s="81"/>
      <c r="TXK3" s="81"/>
      <c r="TXL3" s="82"/>
      <c r="TXM3" s="83"/>
      <c r="TXN3" s="84"/>
      <c r="TXO3" s="85"/>
      <c r="TXP3" s="86"/>
      <c r="TXQ3" s="81"/>
      <c r="TXR3" s="81"/>
      <c r="TXS3" s="82"/>
      <c r="TXT3" s="83"/>
      <c r="TXU3" s="84"/>
      <c r="TXV3" s="85"/>
      <c r="TXW3" s="86"/>
      <c r="TXX3" s="81"/>
      <c r="TXY3" s="81"/>
      <c r="TXZ3" s="82"/>
      <c r="TYA3" s="83"/>
      <c r="TYB3" s="84"/>
      <c r="TYC3" s="85"/>
      <c r="TYD3" s="86"/>
      <c r="TYE3" s="81"/>
      <c r="TYF3" s="81"/>
      <c r="TYG3" s="82"/>
      <c r="TYH3" s="83"/>
      <c r="TYI3" s="84"/>
      <c r="TYJ3" s="85"/>
      <c r="TYK3" s="86"/>
      <c r="TYL3" s="81"/>
      <c r="TYM3" s="81"/>
      <c r="TYN3" s="82"/>
      <c r="TYO3" s="83"/>
      <c r="TYP3" s="84"/>
      <c r="TYQ3" s="85"/>
      <c r="TYR3" s="86"/>
      <c r="TYS3" s="81"/>
      <c r="TYT3" s="81"/>
      <c r="TYU3" s="82"/>
      <c r="TYV3" s="83"/>
      <c r="TYW3" s="84"/>
      <c r="TYX3" s="85"/>
      <c r="TYY3" s="86"/>
      <c r="TYZ3" s="81"/>
      <c r="TZA3" s="81"/>
      <c r="TZB3" s="82"/>
      <c r="TZC3" s="83"/>
      <c r="TZD3" s="84"/>
      <c r="TZE3" s="85"/>
      <c r="TZF3" s="86"/>
      <c r="TZG3" s="81"/>
      <c r="TZH3" s="81"/>
      <c r="TZI3" s="82"/>
      <c r="TZJ3" s="83"/>
      <c r="TZK3" s="84"/>
      <c r="TZL3" s="85"/>
      <c r="TZM3" s="86"/>
      <c r="TZN3" s="81"/>
      <c r="TZO3" s="81"/>
      <c r="TZP3" s="82"/>
      <c r="TZQ3" s="83"/>
      <c r="TZR3" s="84"/>
      <c r="TZS3" s="85"/>
      <c r="TZT3" s="86"/>
      <c r="TZU3" s="81"/>
      <c r="TZV3" s="81"/>
      <c r="TZW3" s="82"/>
      <c r="TZX3" s="83"/>
      <c r="TZY3" s="84"/>
      <c r="TZZ3" s="85"/>
      <c r="UAA3" s="86"/>
      <c r="UAB3" s="81"/>
      <c r="UAC3" s="81"/>
      <c r="UAD3" s="82"/>
      <c r="UAE3" s="83"/>
      <c r="UAF3" s="84"/>
      <c r="UAG3" s="85"/>
      <c r="UAH3" s="86"/>
      <c r="UAI3" s="81"/>
      <c r="UAJ3" s="81"/>
      <c r="UAK3" s="82"/>
      <c r="UAL3" s="83"/>
      <c r="UAM3" s="84"/>
      <c r="UAN3" s="85"/>
      <c r="UAO3" s="86"/>
      <c r="UAP3" s="81"/>
      <c r="UAQ3" s="81"/>
      <c r="UAR3" s="82"/>
      <c r="UAS3" s="83"/>
      <c r="UAT3" s="84"/>
      <c r="UAU3" s="85"/>
      <c r="UAV3" s="86"/>
      <c r="UAW3" s="81"/>
      <c r="UAX3" s="81"/>
      <c r="UAY3" s="82"/>
      <c r="UAZ3" s="83"/>
      <c r="UBA3" s="84"/>
      <c r="UBB3" s="85"/>
      <c r="UBC3" s="86"/>
      <c r="UBD3" s="81"/>
      <c r="UBE3" s="81"/>
      <c r="UBF3" s="82"/>
      <c r="UBG3" s="83"/>
      <c r="UBH3" s="84"/>
      <c r="UBI3" s="85"/>
      <c r="UBJ3" s="86"/>
      <c r="UBK3" s="81"/>
      <c r="UBL3" s="81"/>
      <c r="UBM3" s="82"/>
      <c r="UBN3" s="83"/>
      <c r="UBO3" s="84"/>
      <c r="UBP3" s="85"/>
      <c r="UBQ3" s="86"/>
      <c r="UBR3" s="81"/>
      <c r="UBS3" s="81"/>
      <c r="UBT3" s="82"/>
      <c r="UBU3" s="83"/>
      <c r="UBV3" s="84"/>
      <c r="UBW3" s="85"/>
      <c r="UBX3" s="86"/>
      <c r="UBY3" s="81"/>
      <c r="UBZ3" s="81"/>
      <c r="UCA3" s="82"/>
      <c r="UCB3" s="83"/>
      <c r="UCC3" s="84"/>
      <c r="UCD3" s="85"/>
      <c r="UCE3" s="86"/>
      <c r="UCF3" s="81"/>
      <c r="UCG3" s="81"/>
      <c r="UCH3" s="82"/>
      <c r="UCI3" s="83"/>
      <c r="UCJ3" s="84"/>
      <c r="UCK3" s="85"/>
      <c r="UCL3" s="86"/>
      <c r="UCM3" s="81"/>
      <c r="UCN3" s="81"/>
      <c r="UCO3" s="82"/>
      <c r="UCP3" s="83"/>
      <c r="UCQ3" s="84"/>
      <c r="UCR3" s="85"/>
      <c r="UCS3" s="86"/>
      <c r="UCT3" s="81"/>
      <c r="UCU3" s="81"/>
      <c r="UCV3" s="82"/>
      <c r="UCW3" s="83"/>
      <c r="UCX3" s="84"/>
      <c r="UCY3" s="85"/>
      <c r="UCZ3" s="86"/>
      <c r="UDA3" s="81"/>
      <c r="UDB3" s="81"/>
      <c r="UDC3" s="82"/>
      <c r="UDD3" s="83"/>
      <c r="UDE3" s="84"/>
      <c r="UDF3" s="85"/>
      <c r="UDG3" s="86"/>
      <c r="UDH3" s="81"/>
      <c r="UDI3" s="81"/>
      <c r="UDJ3" s="82"/>
      <c r="UDK3" s="83"/>
      <c r="UDL3" s="84"/>
      <c r="UDM3" s="85"/>
      <c r="UDN3" s="86"/>
      <c r="UDO3" s="81"/>
      <c r="UDP3" s="81"/>
      <c r="UDQ3" s="82"/>
      <c r="UDR3" s="83"/>
      <c r="UDS3" s="84"/>
      <c r="UDT3" s="85"/>
      <c r="UDU3" s="86"/>
      <c r="UDV3" s="81"/>
      <c r="UDW3" s="81"/>
      <c r="UDX3" s="82"/>
      <c r="UDY3" s="83"/>
      <c r="UDZ3" s="84"/>
      <c r="UEA3" s="85"/>
      <c r="UEB3" s="86"/>
      <c r="UEC3" s="81"/>
      <c r="UED3" s="81"/>
      <c r="UEE3" s="82"/>
      <c r="UEF3" s="83"/>
      <c r="UEG3" s="84"/>
      <c r="UEH3" s="85"/>
      <c r="UEI3" s="86"/>
      <c r="UEJ3" s="81"/>
      <c r="UEK3" s="81"/>
      <c r="UEL3" s="82"/>
      <c r="UEM3" s="83"/>
      <c r="UEN3" s="84"/>
      <c r="UEO3" s="85"/>
      <c r="UEP3" s="86"/>
      <c r="UEQ3" s="81"/>
      <c r="UER3" s="81"/>
      <c r="UES3" s="82"/>
      <c r="UET3" s="83"/>
      <c r="UEU3" s="84"/>
      <c r="UEV3" s="85"/>
      <c r="UEW3" s="86"/>
      <c r="UEX3" s="81"/>
      <c r="UEY3" s="81"/>
      <c r="UEZ3" s="82"/>
      <c r="UFA3" s="83"/>
      <c r="UFB3" s="84"/>
      <c r="UFC3" s="85"/>
      <c r="UFD3" s="86"/>
      <c r="UFE3" s="81"/>
      <c r="UFF3" s="81"/>
      <c r="UFG3" s="82"/>
      <c r="UFH3" s="83"/>
      <c r="UFI3" s="84"/>
      <c r="UFJ3" s="85"/>
      <c r="UFK3" s="86"/>
      <c r="UFL3" s="81"/>
      <c r="UFM3" s="81"/>
      <c r="UFN3" s="82"/>
      <c r="UFO3" s="83"/>
      <c r="UFP3" s="84"/>
      <c r="UFQ3" s="85"/>
      <c r="UFR3" s="86"/>
      <c r="UFS3" s="81"/>
      <c r="UFT3" s="81"/>
      <c r="UFU3" s="82"/>
      <c r="UFV3" s="83"/>
      <c r="UFW3" s="84"/>
      <c r="UFX3" s="85"/>
      <c r="UFY3" s="86"/>
      <c r="UFZ3" s="81"/>
      <c r="UGA3" s="81"/>
      <c r="UGB3" s="82"/>
      <c r="UGC3" s="83"/>
      <c r="UGD3" s="84"/>
      <c r="UGE3" s="85"/>
      <c r="UGF3" s="86"/>
      <c r="UGG3" s="81"/>
      <c r="UGH3" s="81"/>
      <c r="UGI3" s="82"/>
      <c r="UGJ3" s="83"/>
      <c r="UGK3" s="84"/>
      <c r="UGL3" s="85"/>
      <c r="UGM3" s="86"/>
      <c r="UGN3" s="81"/>
      <c r="UGO3" s="81"/>
      <c r="UGP3" s="82"/>
      <c r="UGQ3" s="83"/>
      <c r="UGR3" s="84"/>
      <c r="UGS3" s="85"/>
      <c r="UGT3" s="86"/>
      <c r="UGU3" s="81"/>
      <c r="UGV3" s="81"/>
      <c r="UGW3" s="82"/>
      <c r="UGX3" s="83"/>
      <c r="UGY3" s="84"/>
      <c r="UGZ3" s="85"/>
      <c r="UHA3" s="86"/>
      <c r="UHB3" s="81"/>
      <c r="UHC3" s="81"/>
      <c r="UHD3" s="82"/>
      <c r="UHE3" s="83"/>
      <c r="UHF3" s="84"/>
      <c r="UHG3" s="85"/>
      <c r="UHH3" s="86"/>
      <c r="UHI3" s="81"/>
      <c r="UHJ3" s="81"/>
      <c r="UHK3" s="82"/>
      <c r="UHL3" s="83"/>
      <c r="UHM3" s="84"/>
      <c r="UHN3" s="85"/>
      <c r="UHO3" s="86"/>
      <c r="UHP3" s="81"/>
      <c r="UHQ3" s="81"/>
      <c r="UHR3" s="82"/>
      <c r="UHS3" s="83"/>
      <c r="UHT3" s="84"/>
      <c r="UHU3" s="85"/>
      <c r="UHV3" s="86"/>
      <c r="UHW3" s="81"/>
      <c r="UHX3" s="81"/>
      <c r="UHY3" s="82"/>
      <c r="UHZ3" s="83"/>
      <c r="UIA3" s="84"/>
      <c r="UIB3" s="85"/>
      <c r="UIC3" s="86"/>
      <c r="UID3" s="81"/>
      <c r="UIE3" s="81"/>
      <c r="UIF3" s="82"/>
      <c r="UIG3" s="83"/>
      <c r="UIH3" s="84"/>
      <c r="UII3" s="85"/>
      <c r="UIJ3" s="86"/>
      <c r="UIK3" s="81"/>
      <c r="UIL3" s="81"/>
      <c r="UIM3" s="82"/>
      <c r="UIN3" s="83"/>
      <c r="UIO3" s="84"/>
      <c r="UIP3" s="85"/>
      <c r="UIQ3" s="86"/>
      <c r="UIR3" s="81"/>
      <c r="UIS3" s="81"/>
      <c r="UIT3" s="82"/>
      <c r="UIU3" s="83"/>
      <c r="UIV3" s="84"/>
      <c r="UIW3" s="85"/>
      <c r="UIX3" s="86"/>
      <c r="UIY3" s="81"/>
      <c r="UIZ3" s="81"/>
      <c r="UJA3" s="82"/>
      <c r="UJB3" s="83"/>
      <c r="UJC3" s="84"/>
      <c r="UJD3" s="85"/>
      <c r="UJE3" s="86"/>
      <c r="UJF3" s="81"/>
      <c r="UJG3" s="81"/>
      <c r="UJH3" s="82"/>
      <c r="UJI3" s="83"/>
      <c r="UJJ3" s="84"/>
      <c r="UJK3" s="85"/>
      <c r="UJL3" s="86"/>
      <c r="UJM3" s="81"/>
      <c r="UJN3" s="81"/>
      <c r="UJO3" s="82"/>
      <c r="UJP3" s="83"/>
      <c r="UJQ3" s="84"/>
      <c r="UJR3" s="85"/>
      <c r="UJS3" s="86"/>
      <c r="UJT3" s="81"/>
      <c r="UJU3" s="81"/>
      <c r="UJV3" s="82"/>
      <c r="UJW3" s="83"/>
      <c r="UJX3" s="84"/>
      <c r="UJY3" s="85"/>
      <c r="UJZ3" s="86"/>
      <c r="UKA3" s="81"/>
      <c r="UKB3" s="81"/>
      <c r="UKC3" s="82"/>
      <c r="UKD3" s="83"/>
      <c r="UKE3" s="84"/>
      <c r="UKF3" s="85"/>
      <c r="UKG3" s="86"/>
      <c r="UKH3" s="81"/>
      <c r="UKI3" s="81"/>
      <c r="UKJ3" s="82"/>
      <c r="UKK3" s="83"/>
      <c r="UKL3" s="84"/>
      <c r="UKM3" s="85"/>
      <c r="UKN3" s="86"/>
      <c r="UKO3" s="81"/>
      <c r="UKP3" s="81"/>
      <c r="UKQ3" s="82"/>
      <c r="UKR3" s="83"/>
      <c r="UKS3" s="84"/>
      <c r="UKT3" s="85"/>
      <c r="UKU3" s="86"/>
      <c r="UKV3" s="81"/>
      <c r="UKW3" s="81"/>
      <c r="UKX3" s="82"/>
      <c r="UKY3" s="83"/>
      <c r="UKZ3" s="84"/>
      <c r="ULA3" s="85"/>
      <c r="ULB3" s="86"/>
      <c r="ULC3" s="81"/>
      <c r="ULD3" s="81"/>
      <c r="ULE3" s="82"/>
      <c r="ULF3" s="83"/>
      <c r="ULG3" s="84"/>
      <c r="ULH3" s="85"/>
      <c r="ULI3" s="86"/>
      <c r="ULJ3" s="81"/>
      <c r="ULK3" s="81"/>
      <c r="ULL3" s="82"/>
      <c r="ULM3" s="83"/>
      <c r="ULN3" s="84"/>
      <c r="ULO3" s="85"/>
      <c r="ULP3" s="86"/>
      <c r="ULQ3" s="81"/>
      <c r="ULR3" s="81"/>
      <c r="ULS3" s="82"/>
      <c r="ULT3" s="83"/>
      <c r="ULU3" s="84"/>
      <c r="ULV3" s="85"/>
      <c r="ULW3" s="86"/>
      <c r="ULX3" s="81"/>
      <c r="ULY3" s="81"/>
      <c r="ULZ3" s="82"/>
      <c r="UMA3" s="83"/>
      <c r="UMB3" s="84"/>
      <c r="UMC3" s="85"/>
      <c r="UMD3" s="86"/>
      <c r="UME3" s="81"/>
      <c r="UMF3" s="81"/>
      <c r="UMG3" s="82"/>
      <c r="UMH3" s="83"/>
      <c r="UMI3" s="84"/>
      <c r="UMJ3" s="85"/>
      <c r="UMK3" s="86"/>
      <c r="UML3" s="81"/>
      <c r="UMM3" s="81"/>
      <c r="UMN3" s="82"/>
      <c r="UMO3" s="83"/>
      <c r="UMP3" s="84"/>
      <c r="UMQ3" s="85"/>
      <c r="UMR3" s="86"/>
      <c r="UMS3" s="81"/>
      <c r="UMT3" s="81"/>
      <c r="UMU3" s="82"/>
      <c r="UMV3" s="83"/>
      <c r="UMW3" s="84"/>
      <c r="UMX3" s="85"/>
      <c r="UMY3" s="86"/>
      <c r="UMZ3" s="81"/>
      <c r="UNA3" s="81"/>
      <c r="UNB3" s="82"/>
      <c r="UNC3" s="83"/>
      <c r="UND3" s="84"/>
      <c r="UNE3" s="85"/>
      <c r="UNF3" s="86"/>
      <c r="UNG3" s="81"/>
      <c r="UNH3" s="81"/>
      <c r="UNI3" s="82"/>
      <c r="UNJ3" s="83"/>
      <c r="UNK3" s="84"/>
      <c r="UNL3" s="85"/>
      <c r="UNM3" s="86"/>
      <c r="UNN3" s="81"/>
      <c r="UNO3" s="81"/>
      <c r="UNP3" s="82"/>
      <c r="UNQ3" s="83"/>
      <c r="UNR3" s="84"/>
      <c r="UNS3" s="85"/>
      <c r="UNT3" s="86"/>
      <c r="UNU3" s="81"/>
      <c r="UNV3" s="81"/>
      <c r="UNW3" s="82"/>
      <c r="UNX3" s="83"/>
      <c r="UNY3" s="84"/>
      <c r="UNZ3" s="85"/>
      <c r="UOA3" s="86"/>
      <c r="UOB3" s="81"/>
      <c r="UOC3" s="81"/>
      <c r="UOD3" s="82"/>
      <c r="UOE3" s="83"/>
      <c r="UOF3" s="84"/>
      <c r="UOG3" s="85"/>
      <c r="UOH3" s="86"/>
      <c r="UOI3" s="81"/>
      <c r="UOJ3" s="81"/>
      <c r="UOK3" s="82"/>
      <c r="UOL3" s="83"/>
      <c r="UOM3" s="84"/>
      <c r="UON3" s="85"/>
      <c r="UOO3" s="86"/>
      <c r="UOP3" s="81"/>
      <c r="UOQ3" s="81"/>
      <c r="UOR3" s="82"/>
      <c r="UOS3" s="83"/>
      <c r="UOT3" s="84"/>
      <c r="UOU3" s="85"/>
      <c r="UOV3" s="86"/>
      <c r="UOW3" s="81"/>
      <c r="UOX3" s="81"/>
      <c r="UOY3" s="82"/>
      <c r="UOZ3" s="83"/>
      <c r="UPA3" s="84"/>
      <c r="UPB3" s="85"/>
      <c r="UPC3" s="86"/>
      <c r="UPD3" s="81"/>
      <c r="UPE3" s="81"/>
      <c r="UPF3" s="82"/>
      <c r="UPG3" s="83"/>
      <c r="UPH3" s="84"/>
      <c r="UPI3" s="85"/>
      <c r="UPJ3" s="86"/>
      <c r="UPK3" s="81"/>
      <c r="UPL3" s="81"/>
      <c r="UPM3" s="82"/>
      <c r="UPN3" s="83"/>
      <c r="UPO3" s="84"/>
      <c r="UPP3" s="85"/>
      <c r="UPQ3" s="86"/>
      <c r="UPR3" s="81"/>
      <c r="UPS3" s="81"/>
      <c r="UPT3" s="82"/>
      <c r="UPU3" s="83"/>
      <c r="UPV3" s="84"/>
      <c r="UPW3" s="85"/>
      <c r="UPX3" s="86"/>
      <c r="UPY3" s="81"/>
      <c r="UPZ3" s="81"/>
      <c r="UQA3" s="82"/>
      <c r="UQB3" s="83"/>
      <c r="UQC3" s="84"/>
      <c r="UQD3" s="85"/>
      <c r="UQE3" s="86"/>
      <c r="UQF3" s="81"/>
      <c r="UQG3" s="81"/>
      <c r="UQH3" s="82"/>
      <c r="UQI3" s="83"/>
      <c r="UQJ3" s="84"/>
      <c r="UQK3" s="85"/>
      <c r="UQL3" s="86"/>
      <c r="UQM3" s="81"/>
      <c r="UQN3" s="81"/>
      <c r="UQO3" s="82"/>
      <c r="UQP3" s="83"/>
      <c r="UQQ3" s="84"/>
      <c r="UQR3" s="85"/>
      <c r="UQS3" s="86"/>
      <c r="UQT3" s="81"/>
      <c r="UQU3" s="81"/>
      <c r="UQV3" s="82"/>
      <c r="UQW3" s="83"/>
      <c r="UQX3" s="84"/>
      <c r="UQY3" s="85"/>
      <c r="UQZ3" s="86"/>
      <c r="URA3" s="81"/>
      <c r="URB3" s="81"/>
      <c r="URC3" s="82"/>
      <c r="URD3" s="83"/>
      <c r="URE3" s="84"/>
      <c r="URF3" s="85"/>
      <c r="URG3" s="86"/>
      <c r="URH3" s="81"/>
      <c r="URI3" s="81"/>
      <c r="URJ3" s="82"/>
      <c r="URK3" s="83"/>
      <c r="URL3" s="84"/>
      <c r="URM3" s="85"/>
      <c r="URN3" s="86"/>
      <c r="URO3" s="81"/>
      <c r="URP3" s="81"/>
      <c r="URQ3" s="82"/>
      <c r="URR3" s="83"/>
      <c r="URS3" s="84"/>
      <c r="URT3" s="85"/>
      <c r="URU3" s="86"/>
      <c r="URV3" s="81"/>
      <c r="URW3" s="81"/>
      <c r="URX3" s="82"/>
      <c r="URY3" s="83"/>
      <c r="URZ3" s="84"/>
      <c r="USA3" s="85"/>
      <c r="USB3" s="86"/>
      <c r="USC3" s="81"/>
      <c r="USD3" s="81"/>
      <c r="USE3" s="82"/>
      <c r="USF3" s="83"/>
      <c r="USG3" s="84"/>
      <c r="USH3" s="85"/>
      <c r="USI3" s="86"/>
      <c r="USJ3" s="81"/>
      <c r="USK3" s="81"/>
      <c r="USL3" s="82"/>
      <c r="USM3" s="83"/>
      <c r="USN3" s="84"/>
      <c r="USO3" s="85"/>
      <c r="USP3" s="86"/>
      <c r="USQ3" s="81"/>
      <c r="USR3" s="81"/>
      <c r="USS3" s="82"/>
      <c r="UST3" s="83"/>
      <c r="USU3" s="84"/>
      <c r="USV3" s="85"/>
      <c r="USW3" s="86"/>
      <c r="USX3" s="81"/>
      <c r="USY3" s="81"/>
      <c r="USZ3" s="82"/>
      <c r="UTA3" s="83"/>
      <c r="UTB3" s="84"/>
      <c r="UTC3" s="85"/>
      <c r="UTD3" s="86"/>
      <c r="UTE3" s="81"/>
      <c r="UTF3" s="81"/>
      <c r="UTG3" s="82"/>
      <c r="UTH3" s="83"/>
      <c r="UTI3" s="84"/>
      <c r="UTJ3" s="85"/>
      <c r="UTK3" s="86"/>
      <c r="UTL3" s="81"/>
      <c r="UTM3" s="81"/>
      <c r="UTN3" s="82"/>
      <c r="UTO3" s="83"/>
      <c r="UTP3" s="84"/>
      <c r="UTQ3" s="85"/>
      <c r="UTR3" s="86"/>
      <c r="UTS3" s="81"/>
      <c r="UTT3" s="81"/>
      <c r="UTU3" s="82"/>
      <c r="UTV3" s="83"/>
      <c r="UTW3" s="84"/>
      <c r="UTX3" s="85"/>
      <c r="UTY3" s="86"/>
      <c r="UTZ3" s="81"/>
      <c r="UUA3" s="81"/>
      <c r="UUB3" s="82"/>
      <c r="UUC3" s="83"/>
      <c r="UUD3" s="84"/>
      <c r="UUE3" s="85"/>
      <c r="UUF3" s="86"/>
      <c r="UUG3" s="81"/>
      <c r="UUH3" s="81"/>
      <c r="UUI3" s="82"/>
      <c r="UUJ3" s="83"/>
      <c r="UUK3" s="84"/>
      <c r="UUL3" s="85"/>
      <c r="UUM3" s="86"/>
      <c r="UUN3" s="81"/>
      <c r="UUO3" s="81"/>
      <c r="UUP3" s="82"/>
      <c r="UUQ3" s="83"/>
      <c r="UUR3" s="84"/>
      <c r="UUS3" s="85"/>
      <c r="UUT3" s="86"/>
      <c r="UUU3" s="81"/>
      <c r="UUV3" s="81"/>
      <c r="UUW3" s="82"/>
      <c r="UUX3" s="83"/>
      <c r="UUY3" s="84"/>
      <c r="UUZ3" s="85"/>
      <c r="UVA3" s="86"/>
      <c r="UVB3" s="81"/>
      <c r="UVC3" s="81"/>
      <c r="UVD3" s="82"/>
      <c r="UVE3" s="83"/>
      <c r="UVF3" s="84"/>
      <c r="UVG3" s="85"/>
      <c r="UVH3" s="86"/>
      <c r="UVI3" s="81"/>
      <c r="UVJ3" s="81"/>
      <c r="UVK3" s="82"/>
      <c r="UVL3" s="83"/>
      <c r="UVM3" s="84"/>
      <c r="UVN3" s="85"/>
      <c r="UVO3" s="86"/>
      <c r="UVP3" s="81"/>
      <c r="UVQ3" s="81"/>
      <c r="UVR3" s="82"/>
      <c r="UVS3" s="83"/>
      <c r="UVT3" s="84"/>
      <c r="UVU3" s="85"/>
      <c r="UVV3" s="86"/>
      <c r="UVW3" s="81"/>
      <c r="UVX3" s="81"/>
      <c r="UVY3" s="82"/>
      <c r="UVZ3" s="83"/>
      <c r="UWA3" s="84"/>
      <c r="UWB3" s="85"/>
      <c r="UWC3" s="86"/>
      <c r="UWD3" s="81"/>
      <c r="UWE3" s="81"/>
      <c r="UWF3" s="82"/>
      <c r="UWG3" s="83"/>
      <c r="UWH3" s="84"/>
      <c r="UWI3" s="85"/>
      <c r="UWJ3" s="86"/>
      <c r="UWK3" s="81"/>
      <c r="UWL3" s="81"/>
      <c r="UWM3" s="82"/>
      <c r="UWN3" s="83"/>
      <c r="UWO3" s="84"/>
      <c r="UWP3" s="85"/>
      <c r="UWQ3" s="86"/>
      <c r="UWR3" s="81"/>
      <c r="UWS3" s="81"/>
      <c r="UWT3" s="82"/>
      <c r="UWU3" s="83"/>
      <c r="UWV3" s="84"/>
      <c r="UWW3" s="85"/>
      <c r="UWX3" s="86"/>
      <c r="UWY3" s="81"/>
      <c r="UWZ3" s="81"/>
      <c r="UXA3" s="82"/>
      <c r="UXB3" s="83"/>
      <c r="UXC3" s="84"/>
      <c r="UXD3" s="85"/>
      <c r="UXE3" s="86"/>
      <c r="UXF3" s="81"/>
      <c r="UXG3" s="81"/>
      <c r="UXH3" s="82"/>
      <c r="UXI3" s="83"/>
      <c r="UXJ3" s="84"/>
      <c r="UXK3" s="85"/>
      <c r="UXL3" s="86"/>
      <c r="UXM3" s="81"/>
      <c r="UXN3" s="81"/>
      <c r="UXO3" s="82"/>
      <c r="UXP3" s="83"/>
      <c r="UXQ3" s="84"/>
      <c r="UXR3" s="85"/>
      <c r="UXS3" s="86"/>
      <c r="UXT3" s="81"/>
      <c r="UXU3" s="81"/>
      <c r="UXV3" s="82"/>
      <c r="UXW3" s="83"/>
      <c r="UXX3" s="84"/>
      <c r="UXY3" s="85"/>
      <c r="UXZ3" s="86"/>
      <c r="UYA3" s="81"/>
      <c r="UYB3" s="81"/>
      <c r="UYC3" s="82"/>
      <c r="UYD3" s="83"/>
      <c r="UYE3" s="84"/>
      <c r="UYF3" s="85"/>
      <c r="UYG3" s="86"/>
      <c r="UYH3" s="81"/>
      <c r="UYI3" s="81"/>
      <c r="UYJ3" s="82"/>
      <c r="UYK3" s="83"/>
      <c r="UYL3" s="84"/>
      <c r="UYM3" s="85"/>
      <c r="UYN3" s="86"/>
      <c r="UYO3" s="81"/>
      <c r="UYP3" s="81"/>
      <c r="UYQ3" s="82"/>
      <c r="UYR3" s="83"/>
      <c r="UYS3" s="84"/>
      <c r="UYT3" s="85"/>
      <c r="UYU3" s="86"/>
      <c r="UYV3" s="81"/>
      <c r="UYW3" s="81"/>
      <c r="UYX3" s="82"/>
      <c r="UYY3" s="83"/>
      <c r="UYZ3" s="84"/>
      <c r="UZA3" s="85"/>
      <c r="UZB3" s="86"/>
      <c r="UZC3" s="81"/>
      <c r="UZD3" s="81"/>
      <c r="UZE3" s="82"/>
      <c r="UZF3" s="83"/>
      <c r="UZG3" s="84"/>
      <c r="UZH3" s="85"/>
      <c r="UZI3" s="86"/>
      <c r="UZJ3" s="81"/>
      <c r="UZK3" s="81"/>
      <c r="UZL3" s="82"/>
      <c r="UZM3" s="83"/>
      <c r="UZN3" s="84"/>
      <c r="UZO3" s="85"/>
      <c r="UZP3" s="86"/>
      <c r="UZQ3" s="81"/>
      <c r="UZR3" s="81"/>
      <c r="UZS3" s="82"/>
      <c r="UZT3" s="83"/>
      <c r="UZU3" s="84"/>
      <c r="UZV3" s="85"/>
      <c r="UZW3" s="86"/>
      <c r="UZX3" s="81"/>
      <c r="UZY3" s="81"/>
      <c r="UZZ3" s="82"/>
      <c r="VAA3" s="83"/>
      <c r="VAB3" s="84"/>
      <c r="VAC3" s="85"/>
      <c r="VAD3" s="86"/>
      <c r="VAE3" s="81"/>
      <c r="VAF3" s="81"/>
      <c r="VAG3" s="82"/>
      <c r="VAH3" s="83"/>
      <c r="VAI3" s="84"/>
      <c r="VAJ3" s="85"/>
      <c r="VAK3" s="86"/>
      <c r="VAL3" s="81"/>
      <c r="VAM3" s="81"/>
      <c r="VAN3" s="82"/>
      <c r="VAO3" s="83"/>
      <c r="VAP3" s="84"/>
      <c r="VAQ3" s="85"/>
      <c r="VAR3" s="86"/>
      <c r="VAS3" s="81"/>
      <c r="VAT3" s="81"/>
      <c r="VAU3" s="82"/>
      <c r="VAV3" s="83"/>
      <c r="VAW3" s="84"/>
      <c r="VAX3" s="85"/>
      <c r="VAY3" s="86"/>
      <c r="VAZ3" s="81"/>
      <c r="VBA3" s="81"/>
      <c r="VBB3" s="82"/>
      <c r="VBC3" s="83"/>
      <c r="VBD3" s="84"/>
      <c r="VBE3" s="85"/>
      <c r="VBF3" s="86"/>
      <c r="VBG3" s="81"/>
      <c r="VBH3" s="81"/>
      <c r="VBI3" s="82"/>
      <c r="VBJ3" s="83"/>
      <c r="VBK3" s="84"/>
      <c r="VBL3" s="85"/>
      <c r="VBM3" s="86"/>
      <c r="VBN3" s="81"/>
      <c r="VBO3" s="81"/>
      <c r="VBP3" s="82"/>
      <c r="VBQ3" s="83"/>
      <c r="VBR3" s="84"/>
      <c r="VBS3" s="85"/>
      <c r="VBT3" s="86"/>
      <c r="VBU3" s="81"/>
      <c r="VBV3" s="81"/>
      <c r="VBW3" s="82"/>
      <c r="VBX3" s="83"/>
      <c r="VBY3" s="84"/>
      <c r="VBZ3" s="85"/>
      <c r="VCA3" s="86"/>
      <c r="VCB3" s="81"/>
      <c r="VCC3" s="81"/>
      <c r="VCD3" s="82"/>
      <c r="VCE3" s="83"/>
      <c r="VCF3" s="84"/>
      <c r="VCG3" s="85"/>
      <c r="VCH3" s="86"/>
      <c r="VCI3" s="81"/>
      <c r="VCJ3" s="81"/>
      <c r="VCK3" s="82"/>
      <c r="VCL3" s="83"/>
      <c r="VCM3" s="84"/>
      <c r="VCN3" s="85"/>
      <c r="VCO3" s="86"/>
      <c r="VCP3" s="81"/>
      <c r="VCQ3" s="81"/>
      <c r="VCR3" s="82"/>
      <c r="VCS3" s="83"/>
      <c r="VCT3" s="84"/>
      <c r="VCU3" s="85"/>
      <c r="VCV3" s="86"/>
      <c r="VCW3" s="81"/>
      <c r="VCX3" s="81"/>
      <c r="VCY3" s="82"/>
      <c r="VCZ3" s="83"/>
      <c r="VDA3" s="84"/>
      <c r="VDB3" s="85"/>
      <c r="VDC3" s="86"/>
      <c r="VDD3" s="81"/>
      <c r="VDE3" s="81"/>
      <c r="VDF3" s="82"/>
      <c r="VDG3" s="83"/>
      <c r="VDH3" s="84"/>
      <c r="VDI3" s="85"/>
      <c r="VDJ3" s="86"/>
      <c r="VDK3" s="81"/>
      <c r="VDL3" s="81"/>
      <c r="VDM3" s="82"/>
      <c r="VDN3" s="83"/>
      <c r="VDO3" s="84"/>
      <c r="VDP3" s="85"/>
      <c r="VDQ3" s="86"/>
      <c r="VDR3" s="81"/>
      <c r="VDS3" s="81"/>
      <c r="VDT3" s="82"/>
      <c r="VDU3" s="83"/>
      <c r="VDV3" s="84"/>
      <c r="VDW3" s="85"/>
      <c r="VDX3" s="86"/>
      <c r="VDY3" s="81"/>
      <c r="VDZ3" s="81"/>
      <c r="VEA3" s="82"/>
      <c r="VEB3" s="83"/>
      <c r="VEC3" s="84"/>
      <c r="VED3" s="85"/>
      <c r="VEE3" s="86"/>
      <c r="VEF3" s="81"/>
      <c r="VEG3" s="81"/>
      <c r="VEH3" s="82"/>
      <c r="VEI3" s="83"/>
      <c r="VEJ3" s="84"/>
      <c r="VEK3" s="85"/>
      <c r="VEL3" s="86"/>
      <c r="VEM3" s="81"/>
      <c r="VEN3" s="81"/>
      <c r="VEO3" s="82"/>
      <c r="VEP3" s="83"/>
      <c r="VEQ3" s="84"/>
      <c r="VER3" s="85"/>
      <c r="VES3" s="86"/>
      <c r="VET3" s="81"/>
      <c r="VEU3" s="81"/>
      <c r="VEV3" s="82"/>
      <c r="VEW3" s="83"/>
      <c r="VEX3" s="84"/>
      <c r="VEY3" s="85"/>
      <c r="VEZ3" s="86"/>
      <c r="VFA3" s="81"/>
      <c r="VFB3" s="81"/>
      <c r="VFC3" s="82"/>
      <c r="VFD3" s="83"/>
      <c r="VFE3" s="84"/>
      <c r="VFF3" s="85"/>
      <c r="VFG3" s="86"/>
      <c r="VFH3" s="81"/>
      <c r="VFI3" s="81"/>
      <c r="VFJ3" s="82"/>
      <c r="VFK3" s="83"/>
      <c r="VFL3" s="84"/>
      <c r="VFM3" s="85"/>
      <c r="VFN3" s="86"/>
      <c r="VFO3" s="81"/>
      <c r="VFP3" s="81"/>
      <c r="VFQ3" s="82"/>
      <c r="VFR3" s="83"/>
      <c r="VFS3" s="84"/>
      <c r="VFT3" s="85"/>
      <c r="VFU3" s="86"/>
      <c r="VFV3" s="81"/>
      <c r="VFW3" s="81"/>
      <c r="VFX3" s="82"/>
      <c r="VFY3" s="83"/>
      <c r="VFZ3" s="84"/>
      <c r="VGA3" s="85"/>
      <c r="VGB3" s="86"/>
      <c r="VGC3" s="81"/>
      <c r="VGD3" s="81"/>
      <c r="VGE3" s="82"/>
      <c r="VGF3" s="83"/>
      <c r="VGG3" s="84"/>
      <c r="VGH3" s="85"/>
      <c r="VGI3" s="86"/>
      <c r="VGJ3" s="81"/>
      <c r="VGK3" s="81"/>
      <c r="VGL3" s="82"/>
      <c r="VGM3" s="83"/>
      <c r="VGN3" s="84"/>
      <c r="VGO3" s="85"/>
      <c r="VGP3" s="86"/>
      <c r="VGQ3" s="81"/>
      <c r="VGR3" s="81"/>
      <c r="VGS3" s="82"/>
      <c r="VGT3" s="83"/>
      <c r="VGU3" s="84"/>
      <c r="VGV3" s="85"/>
      <c r="VGW3" s="86"/>
      <c r="VGX3" s="81"/>
      <c r="VGY3" s="81"/>
      <c r="VGZ3" s="82"/>
      <c r="VHA3" s="83"/>
      <c r="VHB3" s="84"/>
      <c r="VHC3" s="85"/>
      <c r="VHD3" s="86"/>
      <c r="VHE3" s="81"/>
      <c r="VHF3" s="81"/>
      <c r="VHG3" s="82"/>
      <c r="VHH3" s="83"/>
      <c r="VHI3" s="84"/>
      <c r="VHJ3" s="85"/>
      <c r="VHK3" s="86"/>
      <c r="VHL3" s="81"/>
      <c r="VHM3" s="81"/>
      <c r="VHN3" s="82"/>
      <c r="VHO3" s="83"/>
      <c r="VHP3" s="84"/>
      <c r="VHQ3" s="85"/>
      <c r="VHR3" s="86"/>
      <c r="VHS3" s="81"/>
      <c r="VHT3" s="81"/>
      <c r="VHU3" s="82"/>
      <c r="VHV3" s="83"/>
      <c r="VHW3" s="84"/>
      <c r="VHX3" s="85"/>
      <c r="VHY3" s="86"/>
      <c r="VHZ3" s="81"/>
      <c r="VIA3" s="81"/>
      <c r="VIB3" s="82"/>
      <c r="VIC3" s="83"/>
      <c r="VID3" s="84"/>
      <c r="VIE3" s="85"/>
      <c r="VIF3" s="86"/>
      <c r="VIG3" s="81"/>
      <c r="VIH3" s="81"/>
      <c r="VII3" s="82"/>
      <c r="VIJ3" s="83"/>
      <c r="VIK3" s="84"/>
      <c r="VIL3" s="85"/>
      <c r="VIM3" s="86"/>
      <c r="VIN3" s="81"/>
      <c r="VIO3" s="81"/>
      <c r="VIP3" s="82"/>
      <c r="VIQ3" s="83"/>
      <c r="VIR3" s="84"/>
      <c r="VIS3" s="85"/>
      <c r="VIT3" s="86"/>
      <c r="VIU3" s="81"/>
      <c r="VIV3" s="81"/>
      <c r="VIW3" s="82"/>
      <c r="VIX3" s="83"/>
      <c r="VIY3" s="84"/>
      <c r="VIZ3" s="85"/>
      <c r="VJA3" s="86"/>
      <c r="VJB3" s="81"/>
      <c r="VJC3" s="81"/>
      <c r="VJD3" s="82"/>
      <c r="VJE3" s="83"/>
      <c r="VJF3" s="84"/>
      <c r="VJG3" s="85"/>
      <c r="VJH3" s="86"/>
      <c r="VJI3" s="81"/>
      <c r="VJJ3" s="81"/>
      <c r="VJK3" s="82"/>
      <c r="VJL3" s="83"/>
      <c r="VJM3" s="84"/>
      <c r="VJN3" s="85"/>
      <c r="VJO3" s="86"/>
      <c r="VJP3" s="81"/>
      <c r="VJQ3" s="81"/>
      <c r="VJR3" s="82"/>
      <c r="VJS3" s="83"/>
      <c r="VJT3" s="84"/>
      <c r="VJU3" s="85"/>
      <c r="VJV3" s="86"/>
      <c r="VJW3" s="81"/>
      <c r="VJX3" s="81"/>
      <c r="VJY3" s="82"/>
      <c r="VJZ3" s="83"/>
      <c r="VKA3" s="84"/>
      <c r="VKB3" s="85"/>
      <c r="VKC3" s="86"/>
      <c r="VKD3" s="81"/>
      <c r="VKE3" s="81"/>
      <c r="VKF3" s="82"/>
      <c r="VKG3" s="83"/>
      <c r="VKH3" s="84"/>
      <c r="VKI3" s="85"/>
      <c r="VKJ3" s="86"/>
      <c r="VKK3" s="81"/>
      <c r="VKL3" s="81"/>
      <c r="VKM3" s="82"/>
      <c r="VKN3" s="83"/>
      <c r="VKO3" s="84"/>
      <c r="VKP3" s="85"/>
      <c r="VKQ3" s="86"/>
      <c r="VKR3" s="81"/>
      <c r="VKS3" s="81"/>
      <c r="VKT3" s="82"/>
      <c r="VKU3" s="83"/>
      <c r="VKV3" s="84"/>
      <c r="VKW3" s="85"/>
      <c r="VKX3" s="86"/>
      <c r="VKY3" s="81"/>
      <c r="VKZ3" s="81"/>
      <c r="VLA3" s="82"/>
      <c r="VLB3" s="83"/>
      <c r="VLC3" s="84"/>
      <c r="VLD3" s="85"/>
      <c r="VLE3" s="86"/>
      <c r="VLF3" s="81"/>
      <c r="VLG3" s="81"/>
      <c r="VLH3" s="82"/>
      <c r="VLI3" s="83"/>
      <c r="VLJ3" s="84"/>
      <c r="VLK3" s="85"/>
      <c r="VLL3" s="86"/>
      <c r="VLM3" s="81"/>
      <c r="VLN3" s="81"/>
      <c r="VLO3" s="82"/>
      <c r="VLP3" s="83"/>
      <c r="VLQ3" s="84"/>
      <c r="VLR3" s="85"/>
      <c r="VLS3" s="86"/>
      <c r="VLT3" s="81"/>
      <c r="VLU3" s="81"/>
      <c r="VLV3" s="82"/>
      <c r="VLW3" s="83"/>
      <c r="VLX3" s="84"/>
      <c r="VLY3" s="85"/>
      <c r="VLZ3" s="86"/>
      <c r="VMA3" s="81"/>
      <c r="VMB3" s="81"/>
      <c r="VMC3" s="82"/>
      <c r="VMD3" s="83"/>
      <c r="VME3" s="84"/>
      <c r="VMF3" s="85"/>
      <c r="VMG3" s="86"/>
      <c r="VMH3" s="81"/>
      <c r="VMI3" s="81"/>
      <c r="VMJ3" s="82"/>
      <c r="VMK3" s="83"/>
      <c r="VML3" s="84"/>
      <c r="VMM3" s="85"/>
      <c r="VMN3" s="86"/>
      <c r="VMO3" s="81"/>
      <c r="VMP3" s="81"/>
      <c r="VMQ3" s="82"/>
      <c r="VMR3" s="83"/>
      <c r="VMS3" s="84"/>
      <c r="VMT3" s="85"/>
      <c r="VMU3" s="86"/>
      <c r="VMV3" s="81"/>
      <c r="VMW3" s="81"/>
      <c r="VMX3" s="82"/>
      <c r="VMY3" s="83"/>
      <c r="VMZ3" s="84"/>
      <c r="VNA3" s="85"/>
      <c r="VNB3" s="86"/>
      <c r="VNC3" s="81"/>
      <c r="VND3" s="81"/>
      <c r="VNE3" s="82"/>
      <c r="VNF3" s="83"/>
      <c r="VNG3" s="84"/>
      <c r="VNH3" s="85"/>
      <c r="VNI3" s="86"/>
      <c r="VNJ3" s="81"/>
      <c r="VNK3" s="81"/>
      <c r="VNL3" s="82"/>
      <c r="VNM3" s="83"/>
      <c r="VNN3" s="84"/>
      <c r="VNO3" s="85"/>
      <c r="VNP3" s="86"/>
      <c r="VNQ3" s="81"/>
      <c r="VNR3" s="81"/>
      <c r="VNS3" s="82"/>
      <c r="VNT3" s="83"/>
      <c r="VNU3" s="84"/>
      <c r="VNV3" s="85"/>
      <c r="VNW3" s="86"/>
      <c r="VNX3" s="81"/>
      <c r="VNY3" s="81"/>
      <c r="VNZ3" s="82"/>
      <c r="VOA3" s="83"/>
      <c r="VOB3" s="84"/>
      <c r="VOC3" s="85"/>
      <c r="VOD3" s="86"/>
      <c r="VOE3" s="81"/>
      <c r="VOF3" s="81"/>
      <c r="VOG3" s="82"/>
      <c r="VOH3" s="83"/>
      <c r="VOI3" s="84"/>
      <c r="VOJ3" s="85"/>
      <c r="VOK3" s="86"/>
      <c r="VOL3" s="81"/>
      <c r="VOM3" s="81"/>
      <c r="VON3" s="82"/>
      <c r="VOO3" s="83"/>
      <c r="VOP3" s="84"/>
      <c r="VOQ3" s="85"/>
      <c r="VOR3" s="86"/>
      <c r="VOS3" s="81"/>
      <c r="VOT3" s="81"/>
      <c r="VOU3" s="82"/>
      <c r="VOV3" s="83"/>
      <c r="VOW3" s="84"/>
      <c r="VOX3" s="85"/>
      <c r="VOY3" s="86"/>
      <c r="VOZ3" s="81"/>
      <c r="VPA3" s="81"/>
      <c r="VPB3" s="82"/>
      <c r="VPC3" s="83"/>
      <c r="VPD3" s="84"/>
      <c r="VPE3" s="85"/>
      <c r="VPF3" s="86"/>
      <c r="VPG3" s="81"/>
      <c r="VPH3" s="81"/>
      <c r="VPI3" s="82"/>
      <c r="VPJ3" s="83"/>
      <c r="VPK3" s="84"/>
      <c r="VPL3" s="85"/>
      <c r="VPM3" s="86"/>
      <c r="VPN3" s="81"/>
      <c r="VPO3" s="81"/>
      <c r="VPP3" s="82"/>
      <c r="VPQ3" s="83"/>
      <c r="VPR3" s="84"/>
      <c r="VPS3" s="85"/>
      <c r="VPT3" s="86"/>
      <c r="VPU3" s="81"/>
      <c r="VPV3" s="81"/>
      <c r="VPW3" s="82"/>
      <c r="VPX3" s="83"/>
      <c r="VPY3" s="84"/>
      <c r="VPZ3" s="85"/>
      <c r="VQA3" s="86"/>
      <c r="VQB3" s="81"/>
      <c r="VQC3" s="81"/>
      <c r="VQD3" s="82"/>
      <c r="VQE3" s="83"/>
      <c r="VQF3" s="84"/>
      <c r="VQG3" s="85"/>
      <c r="VQH3" s="86"/>
      <c r="VQI3" s="81"/>
      <c r="VQJ3" s="81"/>
      <c r="VQK3" s="82"/>
      <c r="VQL3" s="83"/>
      <c r="VQM3" s="84"/>
      <c r="VQN3" s="85"/>
      <c r="VQO3" s="86"/>
      <c r="VQP3" s="81"/>
      <c r="VQQ3" s="81"/>
      <c r="VQR3" s="82"/>
      <c r="VQS3" s="83"/>
      <c r="VQT3" s="84"/>
      <c r="VQU3" s="85"/>
      <c r="VQV3" s="86"/>
      <c r="VQW3" s="81"/>
      <c r="VQX3" s="81"/>
      <c r="VQY3" s="82"/>
      <c r="VQZ3" s="83"/>
      <c r="VRA3" s="84"/>
      <c r="VRB3" s="85"/>
      <c r="VRC3" s="86"/>
      <c r="VRD3" s="81"/>
      <c r="VRE3" s="81"/>
      <c r="VRF3" s="82"/>
      <c r="VRG3" s="83"/>
      <c r="VRH3" s="84"/>
      <c r="VRI3" s="85"/>
      <c r="VRJ3" s="86"/>
      <c r="VRK3" s="81"/>
      <c r="VRL3" s="81"/>
      <c r="VRM3" s="82"/>
      <c r="VRN3" s="83"/>
      <c r="VRO3" s="84"/>
      <c r="VRP3" s="85"/>
      <c r="VRQ3" s="86"/>
      <c r="VRR3" s="81"/>
      <c r="VRS3" s="81"/>
      <c r="VRT3" s="82"/>
      <c r="VRU3" s="83"/>
      <c r="VRV3" s="84"/>
      <c r="VRW3" s="85"/>
      <c r="VRX3" s="86"/>
      <c r="VRY3" s="81"/>
      <c r="VRZ3" s="81"/>
      <c r="VSA3" s="82"/>
      <c r="VSB3" s="83"/>
      <c r="VSC3" s="84"/>
      <c r="VSD3" s="85"/>
      <c r="VSE3" s="86"/>
      <c r="VSF3" s="81"/>
      <c r="VSG3" s="81"/>
      <c r="VSH3" s="82"/>
      <c r="VSI3" s="83"/>
      <c r="VSJ3" s="84"/>
      <c r="VSK3" s="85"/>
      <c r="VSL3" s="86"/>
      <c r="VSM3" s="81"/>
      <c r="VSN3" s="81"/>
      <c r="VSO3" s="82"/>
      <c r="VSP3" s="83"/>
      <c r="VSQ3" s="84"/>
      <c r="VSR3" s="85"/>
      <c r="VSS3" s="86"/>
      <c r="VST3" s="81"/>
      <c r="VSU3" s="81"/>
      <c r="VSV3" s="82"/>
      <c r="VSW3" s="83"/>
      <c r="VSX3" s="84"/>
      <c r="VSY3" s="85"/>
      <c r="VSZ3" s="86"/>
      <c r="VTA3" s="81"/>
      <c r="VTB3" s="81"/>
      <c r="VTC3" s="82"/>
      <c r="VTD3" s="83"/>
      <c r="VTE3" s="84"/>
      <c r="VTF3" s="85"/>
      <c r="VTG3" s="86"/>
      <c r="VTH3" s="81"/>
      <c r="VTI3" s="81"/>
      <c r="VTJ3" s="82"/>
      <c r="VTK3" s="83"/>
      <c r="VTL3" s="84"/>
      <c r="VTM3" s="85"/>
      <c r="VTN3" s="86"/>
      <c r="VTO3" s="81"/>
      <c r="VTP3" s="81"/>
      <c r="VTQ3" s="82"/>
      <c r="VTR3" s="83"/>
      <c r="VTS3" s="84"/>
      <c r="VTT3" s="85"/>
      <c r="VTU3" s="86"/>
      <c r="VTV3" s="81"/>
      <c r="VTW3" s="81"/>
      <c r="VTX3" s="82"/>
      <c r="VTY3" s="83"/>
      <c r="VTZ3" s="84"/>
      <c r="VUA3" s="85"/>
      <c r="VUB3" s="86"/>
      <c r="VUC3" s="81"/>
      <c r="VUD3" s="81"/>
      <c r="VUE3" s="82"/>
      <c r="VUF3" s="83"/>
      <c r="VUG3" s="84"/>
      <c r="VUH3" s="85"/>
      <c r="VUI3" s="86"/>
      <c r="VUJ3" s="81"/>
      <c r="VUK3" s="81"/>
      <c r="VUL3" s="82"/>
      <c r="VUM3" s="83"/>
      <c r="VUN3" s="84"/>
      <c r="VUO3" s="85"/>
      <c r="VUP3" s="86"/>
      <c r="VUQ3" s="81"/>
      <c r="VUR3" s="81"/>
      <c r="VUS3" s="82"/>
      <c r="VUT3" s="83"/>
      <c r="VUU3" s="84"/>
      <c r="VUV3" s="85"/>
      <c r="VUW3" s="86"/>
      <c r="VUX3" s="81"/>
      <c r="VUY3" s="81"/>
      <c r="VUZ3" s="82"/>
      <c r="VVA3" s="83"/>
      <c r="VVB3" s="84"/>
      <c r="VVC3" s="85"/>
      <c r="VVD3" s="86"/>
      <c r="VVE3" s="81"/>
      <c r="VVF3" s="81"/>
      <c r="VVG3" s="82"/>
      <c r="VVH3" s="83"/>
      <c r="VVI3" s="84"/>
      <c r="VVJ3" s="85"/>
      <c r="VVK3" s="86"/>
      <c r="VVL3" s="81"/>
      <c r="VVM3" s="81"/>
      <c r="VVN3" s="82"/>
      <c r="VVO3" s="83"/>
      <c r="VVP3" s="84"/>
      <c r="VVQ3" s="85"/>
      <c r="VVR3" s="86"/>
      <c r="VVS3" s="81"/>
      <c r="VVT3" s="81"/>
      <c r="VVU3" s="82"/>
      <c r="VVV3" s="83"/>
      <c r="VVW3" s="84"/>
      <c r="VVX3" s="85"/>
      <c r="VVY3" s="86"/>
      <c r="VVZ3" s="81"/>
      <c r="VWA3" s="81"/>
      <c r="VWB3" s="82"/>
      <c r="VWC3" s="83"/>
      <c r="VWD3" s="84"/>
      <c r="VWE3" s="85"/>
      <c r="VWF3" s="86"/>
      <c r="VWG3" s="81"/>
      <c r="VWH3" s="81"/>
      <c r="VWI3" s="82"/>
      <c r="VWJ3" s="83"/>
      <c r="VWK3" s="84"/>
      <c r="VWL3" s="85"/>
      <c r="VWM3" s="86"/>
      <c r="VWN3" s="81"/>
      <c r="VWO3" s="81"/>
      <c r="VWP3" s="82"/>
      <c r="VWQ3" s="83"/>
      <c r="VWR3" s="84"/>
      <c r="VWS3" s="85"/>
      <c r="VWT3" s="86"/>
      <c r="VWU3" s="81"/>
      <c r="VWV3" s="81"/>
      <c r="VWW3" s="82"/>
      <c r="VWX3" s="83"/>
      <c r="VWY3" s="84"/>
      <c r="VWZ3" s="85"/>
      <c r="VXA3" s="86"/>
      <c r="VXB3" s="81"/>
      <c r="VXC3" s="81"/>
      <c r="VXD3" s="82"/>
      <c r="VXE3" s="83"/>
      <c r="VXF3" s="84"/>
      <c r="VXG3" s="85"/>
      <c r="VXH3" s="86"/>
      <c r="VXI3" s="81"/>
      <c r="VXJ3" s="81"/>
      <c r="VXK3" s="82"/>
      <c r="VXL3" s="83"/>
      <c r="VXM3" s="84"/>
      <c r="VXN3" s="85"/>
      <c r="VXO3" s="86"/>
      <c r="VXP3" s="81"/>
      <c r="VXQ3" s="81"/>
      <c r="VXR3" s="82"/>
      <c r="VXS3" s="83"/>
      <c r="VXT3" s="84"/>
      <c r="VXU3" s="85"/>
      <c r="VXV3" s="86"/>
      <c r="VXW3" s="81"/>
      <c r="VXX3" s="81"/>
      <c r="VXY3" s="82"/>
      <c r="VXZ3" s="83"/>
      <c r="VYA3" s="84"/>
      <c r="VYB3" s="85"/>
      <c r="VYC3" s="86"/>
      <c r="VYD3" s="81"/>
      <c r="VYE3" s="81"/>
      <c r="VYF3" s="82"/>
      <c r="VYG3" s="83"/>
      <c r="VYH3" s="84"/>
      <c r="VYI3" s="85"/>
      <c r="VYJ3" s="86"/>
      <c r="VYK3" s="81"/>
      <c r="VYL3" s="81"/>
      <c r="VYM3" s="82"/>
      <c r="VYN3" s="83"/>
      <c r="VYO3" s="84"/>
      <c r="VYP3" s="85"/>
      <c r="VYQ3" s="86"/>
      <c r="VYR3" s="81"/>
      <c r="VYS3" s="81"/>
      <c r="VYT3" s="82"/>
      <c r="VYU3" s="83"/>
      <c r="VYV3" s="84"/>
      <c r="VYW3" s="85"/>
      <c r="VYX3" s="86"/>
      <c r="VYY3" s="81"/>
      <c r="VYZ3" s="81"/>
      <c r="VZA3" s="82"/>
      <c r="VZB3" s="83"/>
      <c r="VZC3" s="84"/>
      <c r="VZD3" s="85"/>
      <c r="VZE3" s="86"/>
      <c r="VZF3" s="81"/>
      <c r="VZG3" s="81"/>
      <c r="VZH3" s="82"/>
      <c r="VZI3" s="83"/>
      <c r="VZJ3" s="84"/>
      <c r="VZK3" s="85"/>
      <c r="VZL3" s="86"/>
      <c r="VZM3" s="81"/>
      <c r="VZN3" s="81"/>
      <c r="VZO3" s="82"/>
      <c r="VZP3" s="83"/>
      <c r="VZQ3" s="84"/>
      <c r="VZR3" s="85"/>
      <c r="VZS3" s="86"/>
      <c r="VZT3" s="81"/>
      <c r="VZU3" s="81"/>
      <c r="VZV3" s="82"/>
      <c r="VZW3" s="83"/>
      <c r="VZX3" s="84"/>
      <c r="VZY3" s="85"/>
      <c r="VZZ3" s="86"/>
      <c r="WAA3" s="81"/>
      <c r="WAB3" s="81"/>
      <c r="WAC3" s="82"/>
      <c r="WAD3" s="83"/>
      <c r="WAE3" s="84"/>
      <c r="WAF3" s="85"/>
      <c r="WAG3" s="86"/>
      <c r="WAH3" s="81"/>
      <c r="WAI3" s="81"/>
      <c r="WAJ3" s="82"/>
      <c r="WAK3" s="83"/>
      <c r="WAL3" s="84"/>
      <c r="WAM3" s="85"/>
      <c r="WAN3" s="86"/>
      <c r="WAO3" s="81"/>
      <c r="WAP3" s="81"/>
      <c r="WAQ3" s="82"/>
      <c r="WAR3" s="83"/>
      <c r="WAS3" s="84"/>
      <c r="WAT3" s="85"/>
      <c r="WAU3" s="86"/>
      <c r="WAV3" s="81"/>
      <c r="WAW3" s="81"/>
      <c r="WAX3" s="82"/>
      <c r="WAY3" s="83"/>
      <c r="WAZ3" s="84"/>
      <c r="WBA3" s="85"/>
      <c r="WBB3" s="86"/>
      <c r="WBC3" s="81"/>
      <c r="WBD3" s="81"/>
      <c r="WBE3" s="82"/>
      <c r="WBF3" s="83"/>
      <c r="WBG3" s="84"/>
      <c r="WBH3" s="85"/>
      <c r="WBI3" s="86"/>
      <c r="WBJ3" s="81"/>
      <c r="WBK3" s="81"/>
      <c r="WBL3" s="82"/>
      <c r="WBM3" s="83"/>
      <c r="WBN3" s="84"/>
      <c r="WBO3" s="85"/>
      <c r="WBP3" s="86"/>
      <c r="WBQ3" s="81"/>
      <c r="WBR3" s="81"/>
      <c r="WBS3" s="82"/>
      <c r="WBT3" s="83"/>
      <c r="WBU3" s="84"/>
      <c r="WBV3" s="85"/>
      <c r="WBW3" s="86"/>
      <c r="WBX3" s="81"/>
      <c r="WBY3" s="81"/>
      <c r="WBZ3" s="82"/>
      <c r="WCA3" s="83"/>
      <c r="WCB3" s="84"/>
      <c r="WCC3" s="85"/>
      <c r="WCD3" s="86"/>
      <c r="WCE3" s="81"/>
      <c r="WCF3" s="81"/>
      <c r="WCG3" s="82"/>
      <c r="WCH3" s="83"/>
      <c r="WCI3" s="84"/>
      <c r="WCJ3" s="85"/>
      <c r="WCK3" s="86"/>
      <c r="WCL3" s="81"/>
      <c r="WCM3" s="81"/>
      <c r="WCN3" s="82"/>
      <c r="WCO3" s="83"/>
      <c r="WCP3" s="84"/>
      <c r="WCQ3" s="85"/>
      <c r="WCR3" s="86"/>
      <c r="WCS3" s="81"/>
      <c r="WCT3" s="81"/>
      <c r="WCU3" s="82"/>
      <c r="WCV3" s="83"/>
      <c r="WCW3" s="84"/>
      <c r="WCX3" s="85"/>
      <c r="WCY3" s="86"/>
      <c r="WCZ3" s="81"/>
      <c r="WDA3" s="81"/>
      <c r="WDB3" s="82"/>
      <c r="WDC3" s="83"/>
      <c r="WDD3" s="84"/>
      <c r="WDE3" s="85"/>
      <c r="WDF3" s="86"/>
      <c r="WDG3" s="81"/>
      <c r="WDH3" s="81"/>
      <c r="WDI3" s="82"/>
      <c r="WDJ3" s="83"/>
      <c r="WDK3" s="84"/>
      <c r="WDL3" s="85"/>
      <c r="WDM3" s="86"/>
      <c r="WDN3" s="81"/>
      <c r="WDO3" s="81"/>
      <c r="WDP3" s="82"/>
      <c r="WDQ3" s="83"/>
      <c r="WDR3" s="84"/>
      <c r="WDS3" s="85"/>
      <c r="WDT3" s="86"/>
      <c r="WDU3" s="81"/>
      <c r="WDV3" s="81"/>
      <c r="WDW3" s="82"/>
      <c r="WDX3" s="83"/>
      <c r="WDY3" s="84"/>
      <c r="WDZ3" s="85"/>
      <c r="WEA3" s="86"/>
      <c r="WEB3" s="81"/>
      <c r="WEC3" s="81"/>
      <c r="WED3" s="82"/>
      <c r="WEE3" s="83"/>
      <c r="WEF3" s="84"/>
      <c r="WEG3" s="85"/>
      <c r="WEH3" s="86"/>
      <c r="WEI3" s="81"/>
      <c r="WEJ3" s="81"/>
      <c r="WEK3" s="82"/>
      <c r="WEL3" s="83"/>
      <c r="WEM3" s="84"/>
      <c r="WEN3" s="85"/>
      <c r="WEO3" s="86"/>
      <c r="WEP3" s="81"/>
      <c r="WEQ3" s="81"/>
      <c r="WER3" s="82"/>
      <c r="WES3" s="83"/>
      <c r="WET3" s="84"/>
      <c r="WEU3" s="85"/>
      <c r="WEV3" s="86"/>
      <c r="WEW3" s="81"/>
      <c r="WEX3" s="81"/>
      <c r="WEY3" s="82"/>
      <c r="WEZ3" s="83"/>
      <c r="WFA3" s="84"/>
      <c r="WFB3" s="85"/>
      <c r="WFC3" s="86"/>
      <c r="WFD3" s="81"/>
      <c r="WFE3" s="81"/>
      <c r="WFF3" s="82"/>
      <c r="WFG3" s="83"/>
      <c r="WFH3" s="84"/>
      <c r="WFI3" s="85"/>
      <c r="WFJ3" s="86"/>
      <c r="WFK3" s="81"/>
      <c r="WFL3" s="81"/>
      <c r="WFM3" s="82"/>
      <c r="WFN3" s="83"/>
      <c r="WFO3" s="84"/>
      <c r="WFP3" s="85"/>
      <c r="WFQ3" s="86"/>
      <c r="WFR3" s="81"/>
      <c r="WFS3" s="81"/>
      <c r="WFT3" s="82"/>
      <c r="WFU3" s="83"/>
      <c r="WFV3" s="84"/>
      <c r="WFW3" s="85"/>
      <c r="WFX3" s="86"/>
      <c r="WFY3" s="81"/>
      <c r="WFZ3" s="81"/>
      <c r="WGA3" s="82"/>
      <c r="WGB3" s="83"/>
      <c r="WGC3" s="84"/>
      <c r="WGD3" s="85"/>
      <c r="WGE3" s="86"/>
      <c r="WGF3" s="81"/>
      <c r="WGG3" s="81"/>
      <c r="WGH3" s="82"/>
      <c r="WGI3" s="83"/>
      <c r="WGJ3" s="84"/>
      <c r="WGK3" s="85"/>
      <c r="WGL3" s="86"/>
      <c r="WGM3" s="81"/>
      <c r="WGN3" s="81"/>
      <c r="WGO3" s="82"/>
      <c r="WGP3" s="83"/>
      <c r="WGQ3" s="84"/>
      <c r="WGR3" s="85"/>
      <c r="WGS3" s="86"/>
      <c r="WGT3" s="81"/>
      <c r="WGU3" s="81"/>
      <c r="WGV3" s="82"/>
      <c r="WGW3" s="83"/>
      <c r="WGX3" s="84"/>
      <c r="WGY3" s="85"/>
      <c r="WGZ3" s="86"/>
      <c r="WHA3" s="81"/>
      <c r="WHB3" s="81"/>
      <c r="WHC3" s="82"/>
      <c r="WHD3" s="83"/>
      <c r="WHE3" s="84"/>
      <c r="WHF3" s="85"/>
      <c r="WHG3" s="86"/>
      <c r="WHH3" s="81"/>
      <c r="WHI3" s="81"/>
      <c r="WHJ3" s="82"/>
      <c r="WHK3" s="83"/>
      <c r="WHL3" s="84"/>
      <c r="WHM3" s="85"/>
      <c r="WHN3" s="86"/>
      <c r="WHO3" s="81"/>
      <c r="WHP3" s="81"/>
      <c r="WHQ3" s="82"/>
      <c r="WHR3" s="83"/>
      <c r="WHS3" s="84"/>
      <c r="WHT3" s="85"/>
      <c r="WHU3" s="86"/>
      <c r="WHV3" s="81"/>
      <c r="WHW3" s="81"/>
      <c r="WHX3" s="82"/>
      <c r="WHY3" s="83"/>
      <c r="WHZ3" s="84"/>
      <c r="WIA3" s="85"/>
      <c r="WIB3" s="86"/>
      <c r="WIC3" s="81"/>
      <c r="WID3" s="81"/>
      <c r="WIE3" s="82"/>
      <c r="WIF3" s="83"/>
      <c r="WIG3" s="84"/>
      <c r="WIH3" s="85"/>
      <c r="WII3" s="86"/>
      <c r="WIJ3" s="81"/>
      <c r="WIK3" s="81"/>
      <c r="WIL3" s="82"/>
      <c r="WIM3" s="83"/>
      <c r="WIN3" s="84"/>
      <c r="WIO3" s="85"/>
      <c r="WIP3" s="86"/>
      <c r="WIQ3" s="81"/>
      <c r="WIR3" s="81"/>
      <c r="WIS3" s="82"/>
      <c r="WIT3" s="83"/>
      <c r="WIU3" s="84"/>
      <c r="WIV3" s="85"/>
      <c r="WIW3" s="86"/>
      <c r="WIX3" s="81"/>
      <c r="WIY3" s="81"/>
      <c r="WIZ3" s="82"/>
      <c r="WJA3" s="83"/>
      <c r="WJB3" s="84"/>
      <c r="WJC3" s="85"/>
      <c r="WJD3" s="86"/>
      <c r="WJE3" s="81"/>
      <c r="WJF3" s="81"/>
      <c r="WJG3" s="82"/>
      <c r="WJH3" s="83"/>
      <c r="WJI3" s="84"/>
      <c r="WJJ3" s="85"/>
      <c r="WJK3" s="86"/>
      <c r="WJL3" s="81"/>
      <c r="WJM3" s="81"/>
      <c r="WJN3" s="82"/>
      <c r="WJO3" s="83"/>
      <c r="WJP3" s="84"/>
      <c r="WJQ3" s="85"/>
      <c r="WJR3" s="86"/>
      <c r="WJS3" s="81"/>
      <c r="WJT3" s="81"/>
      <c r="WJU3" s="82"/>
      <c r="WJV3" s="83"/>
      <c r="WJW3" s="84"/>
      <c r="WJX3" s="85"/>
      <c r="WJY3" s="86"/>
      <c r="WJZ3" s="81"/>
      <c r="WKA3" s="81"/>
      <c r="WKB3" s="82"/>
      <c r="WKC3" s="83"/>
      <c r="WKD3" s="84"/>
      <c r="WKE3" s="85"/>
      <c r="WKF3" s="86"/>
      <c r="WKG3" s="81"/>
      <c r="WKH3" s="81"/>
      <c r="WKI3" s="82"/>
      <c r="WKJ3" s="83"/>
      <c r="WKK3" s="84"/>
      <c r="WKL3" s="85"/>
      <c r="WKM3" s="86"/>
      <c r="WKN3" s="81"/>
      <c r="WKO3" s="81"/>
      <c r="WKP3" s="82"/>
      <c r="WKQ3" s="83"/>
      <c r="WKR3" s="84"/>
      <c r="WKS3" s="85"/>
      <c r="WKT3" s="86"/>
      <c r="WKU3" s="81"/>
      <c r="WKV3" s="81"/>
      <c r="WKW3" s="82"/>
      <c r="WKX3" s="83"/>
      <c r="WKY3" s="84"/>
      <c r="WKZ3" s="85"/>
      <c r="WLA3" s="86"/>
      <c r="WLB3" s="81"/>
      <c r="WLC3" s="81"/>
      <c r="WLD3" s="82"/>
      <c r="WLE3" s="83"/>
      <c r="WLF3" s="84"/>
      <c r="WLG3" s="85"/>
      <c r="WLH3" s="86"/>
      <c r="WLI3" s="81"/>
      <c r="WLJ3" s="81"/>
      <c r="WLK3" s="82"/>
      <c r="WLL3" s="83"/>
      <c r="WLM3" s="84"/>
      <c r="WLN3" s="85"/>
      <c r="WLO3" s="86"/>
      <c r="WLP3" s="81"/>
      <c r="WLQ3" s="81"/>
      <c r="WLR3" s="82"/>
      <c r="WLS3" s="83"/>
      <c r="WLT3" s="84"/>
      <c r="WLU3" s="85"/>
      <c r="WLV3" s="86"/>
      <c r="WLW3" s="81"/>
      <c r="WLX3" s="81"/>
      <c r="WLY3" s="82"/>
      <c r="WLZ3" s="83"/>
      <c r="WMA3" s="84"/>
      <c r="WMB3" s="85"/>
      <c r="WMC3" s="86"/>
      <c r="WMD3" s="81"/>
      <c r="WME3" s="81"/>
      <c r="WMF3" s="82"/>
      <c r="WMG3" s="83"/>
      <c r="WMH3" s="84"/>
      <c r="WMI3" s="85"/>
      <c r="WMJ3" s="86"/>
      <c r="WMK3" s="81"/>
      <c r="WML3" s="81"/>
      <c r="WMM3" s="82"/>
      <c r="WMN3" s="83"/>
      <c r="WMO3" s="84"/>
      <c r="WMP3" s="85"/>
      <c r="WMQ3" s="86"/>
      <c r="WMR3" s="81"/>
      <c r="WMS3" s="81"/>
      <c r="WMT3" s="82"/>
      <c r="WMU3" s="83"/>
      <c r="WMV3" s="84"/>
      <c r="WMW3" s="85"/>
      <c r="WMX3" s="86"/>
      <c r="WMY3" s="81"/>
      <c r="WMZ3" s="81"/>
      <c r="WNA3" s="82"/>
      <c r="WNB3" s="83"/>
      <c r="WNC3" s="84"/>
      <c r="WND3" s="85"/>
      <c r="WNE3" s="86"/>
      <c r="WNF3" s="81"/>
      <c r="WNG3" s="81"/>
      <c r="WNH3" s="82"/>
      <c r="WNI3" s="83"/>
      <c r="WNJ3" s="84"/>
      <c r="WNK3" s="85"/>
      <c r="WNL3" s="86"/>
      <c r="WNM3" s="81"/>
      <c r="WNN3" s="81"/>
      <c r="WNO3" s="82"/>
      <c r="WNP3" s="83"/>
      <c r="WNQ3" s="84"/>
      <c r="WNR3" s="85"/>
      <c r="WNS3" s="86"/>
      <c r="WNT3" s="81"/>
      <c r="WNU3" s="81"/>
      <c r="WNV3" s="82"/>
      <c r="WNW3" s="83"/>
      <c r="WNX3" s="84"/>
      <c r="WNY3" s="85"/>
      <c r="WNZ3" s="86"/>
      <c r="WOA3" s="81"/>
      <c r="WOB3" s="81"/>
      <c r="WOC3" s="82"/>
      <c r="WOD3" s="83"/>
      <c r="WOE3" s="84"/>
      <c r="WOF3" s="85"/>
      <c r="WOG3" s="86"/>
      <c r="WOH3" s="81"/>
      <c r="WOI3" s="81"/>
      <c r="WOJ3" s="82"/>
      <c r="WOK3" s="83"/>
      <c r="WOL3" s="84"/>
      <c r="WOM3" s="85"/>
      <c r="WON3" s="86"/>
      <c r="WOO3" s="81"/>
      <c r="WOP3" s="81"/>
      <c r="WOQ3" s="82"/>
      <c r="WOR3" s="83"/>
      <c r="WOS3" s="84"/>
      <c r="WOT3" s="85"/>
      <c r="WOU3" s="86"/>
      <c r="WOV3" s="81"/>
      <c r="WOW3" s="81"/>
      <c r="WOX3" s="82"/>
      <c r="WOY3" s="83"/>
      <c r="WOZ3" s="84"/>
      <c r="WPA3" s="85"/>
      <c r="WPB3" s="86"/>
      <c r="WPC3" s="81"/>
      <c r="WPD3" s="81"/>
      <c r="WPE3" s="82"/>
      <c r="WPF3" s="83"/>
      <c r="WPG3" s="84"/>
      <c r="WPH3" s="85"/>
      <c r="WPI3" s="86"/>
      <c r="WPJ3" s="81"/>
      <c r="WPK3" s="81"/>
      <c r="WPL3" s="82"/>
      <c r="WPM3" s="83"/>
      <c r="WPN3" s="84"/>
      <c r="WPO3" s="85"/>
      <c r="WPP3" s="86"/>
      <c r="WPQ3" s="81"/>
      <c r="WPR3" s="81"/>
      <c r="WPS3" s="82"/>
      <c r="WPT3" s="83"/>
      <c r="WPU3" s="84"/>
      <c r="WPV3" s="85"/>
      <c r="WPW3" s="86"/>
      <c r="WPX3" s="81"/>
      <c r="WPY3" s="81"/>
      <c r="WPZ3" s="82"/>
      <c r="WQA3" s="83"/>
      <c r="WQB3" s="84"/>
      <c r="WQC3" s="85"/>
      <c r="WQD3" s="86"/>
      <c r="WQE3" s="81"/>
      <c r="WQF3" s="81"/>
      <c r="WQG3" s="82"/>
      <c r="WQH3" s="83"/>
      <c r="WQI3" s="84"/>
      <c r="WQJ3" s="85"/>
      <c r="WQK3" s="86"/>
      <c r="WQL3" s="81"/>
      <c r="WQM3" s="81"/>
      <c r="WQN3" s="82"/>
      <c r="WQO3" s="83"/>
      <c r="WQP3" s="84"/>
      <c r="WQQ3" s="85"/>
      <c r="WQR3" s="86"/>
      <c r="WQS3" s="81"/>
      <c r="WQT3" s="81"/>
      <c r="WQU3" s="82"/>
      <c r="WQV3" s="83"/>
      <c r="WQW3" s="84"/>
      <c r="WQX3" s="85"/>
      <c r="WQY3" s="86"/>
      <c r="WQZ3" s="81"/>
      <c r="WRA3" s="81"/>
      <c r="WRB3" s="82"/>
      <c r="WRC3" s="83"/>
      <c r="WRD3" s="84"/>
      <c r="WRE3" s="85"/>
      <c r="WRF3" s="86"/>
      <c r="WRG3" s="81"/>
      <c r="WRH3" s="81"/>
      <c r="WRI3" s="82"/>
      <c r="WRJ3" s="83"/>
      <c r="WRK3" s="84"/>
      <c r="WRL3" s="85"/>
      <c r="WRM3" s="86"/>
      <c r="WRN3" s="81"/>
      <c r="WRO3" s="81"/>
      <c r="WRP3" s="82"/>
      <c r="WRQ3" s="83"/>
      <c r="WRR3" s="84"/>
      <c r="WRS3" s="85"/>
      <c r="WRT3" s="86"/>
      <c r="WRU3" s="81"/>
      <c r="WRV3" s="81"/>
      <c r="WRW3" s="82"/>
      <c r="WRX3" s="83"/>
      <c r="WRY3" s="84"/>
      <c r="WRZ3" s="85"/>
      <c r="WSA3" s="86"/>
      <c r="WSB3" s="81"/>
      <c r="WSC3" s="81"/>
      <c r="WSD3" s="82"/>
      <c r="WSE3" s="83"/>
      <c r="WSF3" s="84"/>
      <c r="WSG3" s="85"/>
      <c r="WSH3" s="86"/>
      <c r="WSI3" s="81"/>
      <c r="WSJ3" s="81"/>
      <c r="WSK3" s="82"/>
      <c r="WSL3" s="83"/>
      <c r="WSM3" s="84"/>
      <c r="WSN3" s="85"/>
      <c r="WSO3" s="86"/>
      <c r="WSP3" s="81"/>
      <c r="WSQ3" s="81"/>
      <c r="WSR3" s="82"/>
      <c r="WSS3" s="83"/>
      <c r="WST3" s="84"/>
      <c r="WSU3" s="85"/>
      <c r="WSV3" s="86"/>
      <c r="WSW3" s="81"/>
      <c r="WSX3" s="81"/>
      <c r="WSY3" s="82"/>
      <c r="WSZ3" s="83"/>
      <c r="WTA3" s="84"/>
      <c r="WTB3" s="85"/>
      <c r="WTC3" s="86"/>
      <c r="WTD3" s="81"/>
      <c r="WTE3" s="81"/>
      <c r="WTF3" s="82"/>
      <c r="WTG3" s="83"/>
      <c r="WTH3" s="84"/>
      <c r="WTI3" s="85"/>
      <c r="WTJ3" s="86"/>
      <c r="WTK3" s="81"/>
      <c r="WTL3" s="81"/>
      <c r="WTM3" s="82"/>
      <c r="WTN3" s="83"/>
      <c r="WTO3" s="84"/>
      <c r="WTP3" s="85"/>
      <c r="WTQ3" s="86"/>
      <c r="WTR3" s="81"/>
      <c r="WTS3" s="81"/>
      <c r="WTT3" s="82"/>
      <c r="WTU3" s="83"/>
      <c r="WTV3" s="84"/>
      <c r="WTW3" s="85"/>
      <c r="WTX3" s="86"/>
      <c r="WTY3" s="81"/>
      <c r="WTZ3" s="81"/>
      <c r="WUA3" s="82"/>
      <c r="WUB3" s="83"/>
      <c r="WUC3" s="84"/>
      <c r="WUD3" s="85"/>
      <c r="WUE3" s="86"/>
      <c r="WUF3" s="81"/>
      <c r="WUG3" s="81"/>
      <c r="WUH3" s="82"/>
      <c r="WUI3" s="83"/>
      <c r="WUJ3" s="84"/>
      <c r="WUK3" s="85"/>
      <c r="WUL3" s="86"/>
      <c r="WUM3" s="81"/>
      <c r="WUN3" s="81"/>
      <c r="WUO3" s="82"/>
      <c r="WUP3" s="83"/>
      <c r="WUQ3" s="84"/>
      <c r="WUR3" s="85"/>
      <c r="WUS3" s="86"/>
      <c r="WUT3" s="81"/>
      <c r="WUU3" s="81"/>
      <c r="WUV3" s="82"/>
      <c r="WUW3" s="83"/>
      <c r="WUX3" s="84"/>
      <c r="WUY3" s="85"/>
      <c r="WUZ3" s="86"/>
      <c r="WVA3" s="81"/>
      <c r="WVB3" s="81"/>
      <c r="WVC3" s="82"/>
      <c r="WVD3" s="83"/>
      <c r="WVE3" s="84"/>
      <c r="WVF3" s="85"/>
      <c r="WVG3" s="86"/>
      <c r="WVH3" s="81"/>
      <c r="WVI3" s="81"/>
      <c r="WVJ3" s="82"/>
      <c r="WVK3" s="83"/>
      <c r="WVL3" s="84"/>
      <c r="WVM3" s="85"/>
      <c r="WVN3" s="86"/>
      <c r="WVO3" s="81"/>
      <c r="WVP3" s="81"/>
      <c r="WVQ3" s="82"/>
      <c r="WVR3" s="83"/>
      <c r="WVS3" s="84"/>
      <c r="WVT3" s="85"/>
      <c r="WVU3" s="86"/>
      <c r="WVV3" s="81"/>
      <c r="WVW3" s="81"/>
      <c r="WVX3" s="82"/>
      <c r="WVY3" s="83"/>
      <c r="WVZ3" s="84"/>
      <c r="WWA3" s="85"/>
      <c r="WWB3" s="86"/>
      <c r="WWC3" s="81"/>
      <c r="WWD3" s="81"/>
      <c r="WWE3" s="82"/>
      <c r="WWF3" s="83"/>
      <c r="WWG3" s="84"/>
      <c r="WWH3" s="85"/>
      <c r="WWI3" s="86"/>
      <c r="WWJ3" s="81"/>
      <c r="WWK3" s="81"/>
      <c r="WWL3" s="82"/>
      <c r="WWM3" s="83"/>
      <c r="WWN3" s="84"/>
      <c r="WWO3" s="85"/>
      <c r="WWP3" s="86"/>
      <c r="WWQ3" s="81"/>
      <c r="WWR3" s="81"/>
      <c r="WWS3" s="82"/>
      <c r="WWT3" s="83"/>
      <c r="WWU3" s="84"/>
      <c r="WWV3" s="85"/>
      <c r="WWW3" s="86"/>
      <c r="WWX3" s="81"/>
      <c r="WWY3" s="81"/>
      <c r="WWZ3" s="82"/>
      <c r="WXA3" s="83"/>
      <c r="WXB3" s="84"/>
      <c r="WXC3" s="85"/>
      <c r="WXD3" s="86"/>
      <c r="WXE3" s="81"/>
      <c r="WXF3" s="81"/>
      <c r="WXG3" s="82"/>
      <c r="WXH3" s="83"/>
      <c r="WXI3" s="84"/>
      <c r="WXJ3" s="85"/>
      <c r="WXK3" s="86"/>
      <c r="WXL3" s="81"/>
      <c r="WXM3" s="81"/>
      <c r="WXN3" s="82"/>
      <c r="WXO3" s="83"/>
      <c r="WXP3" s="84"/>
      <c r="WXQ3" s="85"/>
      <c r="WXR3" s="86"/>
      <c r="WXS3" s="81"/>
      <c r="WXT3" s="81"/>
      <c r="WXU3" s="82"/>
      <c r="WXV3" s="83"/>
      <c r="WXW3" s="84"/>
      <c r="WXX3" s="85"/>
      <c r="WXY3" s="86"/>
      <c r="WXZ3" s="81"/>
      <c r="WYA3" s="81"/>
      <c r="WYB3" s="82"/>
      <c r="WYC3" s="83"/>
      <c r="WYD3" s="84"/>
      <c r="WYE3" s="85"/>
      <c r="WYF3" s="86"/>
      <c r="WYG3" s="81"/>
      <c r="WYH3" s="81"/>
      <c r="WYI3" s="82"/>
      <c r="WYJ3" s="83"/>
      <c r="WYK3" s="84"/>
      <c r="WYL3" s="85"/>
      <c r="WYM3" s="86"/>
      <c r="WYN3" s="81"/>
      <c r="WYO3" s="81"/>
      <c r="WYP3" s="82"/>
      <c r="WYQ3" s="83"/>
      <c r="WYR3" s="84"/>
      <c r="WYS3" s="85"/>
      <c r="WYT3" s="86"/>
      <c r="WYU3" s="81"/>
      <c r="WYV3" s="81"/>
      <c r="WYW3" s="82"/>
      <c r="WYX3" s="83"/>
      <c r="WYY3" s="84"/>
      <c r="WYZ3" s="85"/>
      <c r="WZA3" s="86"/>
      <c r="WZB3" s="81"/>
      <c r="WZC3" s="81"/>
      <c r="WZD3" s="82"/>
      <c r="WZE3" s="83"/>
      <c r="WZF3" s="84"/>
      <c r="WZG3" s="85"/>
      <c r="WZH3" s="86"/>
      <c r="WZI3" s="81"/>
      <c r="WZJ3" s="81"/>
      <c r="WZK3" s="82"/>
      <c r="WZL3" s="83"/>
      <c r="WZM3" s="84"/>
      <c r="WZN3" s="85"/>
      <c r="WZO3" s="86"/>
      <c r="WZP3" s="81"/>
      <c r="WZQ3" s="81"/>
      <c r="WZR3" s="82"/>
      <c r="WZS3" s="83"/>
      <c r="WZT3" s="84"/>
      <c r="WZU3" s="85"/>
      <c r="WZV3" s="86"/>
      <c r="WZW3" s="81"/>
      <c r="WZX3" s="81"/>
      <c r="WZY3" s="82"/>
      <c r="WZZ3" s="83"/>
      <c r="XAA3" s="84"/>
      <c r="XAB3" s="85"/>
      <c r="XAC3" s="86"/>
      <c r="XAD3" s="81"/>
      <c r="XAE3" s="81"/>
      <c r="XAF3" s="82"/>
      <c r="XAG3" s="83"/>
      <c r="XAH3" s="84"/>
      <c r="XAI3" s="85"/>
      <c r="XAJ3" s="86"/>
      <c r="XAK3" s="81"/>
      <c r="XAL3" s="81"/>
      <c r="XAM3" s="82"/>
      <c r="XAN3" s="83"/>
      <c r="XAO3" s="84"/>
      <c r="XAP3" s="85"/>
      <c r="XAQ3" s="86"/>
      <c r="XAR3" s="81"/>
      <c r="XAS3" s="81"/>
      <c r="XAT3" s="82"/>
      <c r="XAU3" s="83"/>
      <c r="XAV3" s="84"/>
      <c r="XAW3" s="85"/>
      <c r="XAX3" s="86"/>
      <c r="XAY3" s="81"/>
      <c r="XAZ3" s="81"/>
      <c r="XBA3" s="82"/>
      <c r="XBB3" s="83"/>
      <c r="XBC3" s="84"/>
      <c r="XBD3" s="85"/>
      <c r="XBE3" s="86"/>
      <c r="XBF3" s="81"/>
      <c r="XBG3" s="81"/>
      <c r="XBH3" s="82"/>
      <c r="XBI3" s="83"/>
      <c r="XBJ3" s="84"/>
      <c r="XBK3" s="85"/>
      <c r="XBL3" s="86"/>
      <c r="XBM3" s="81"/>
      <c r="XBN3" s="81"/>
      <c r="XBO3" s="82"/>
      <c r="XBP3" s="83"/>
      <c r="XBQ3" s="84"/>
      <c r="XBR3" s="85"/>
      <c r="XBS3" s="86"/>
      <c r="XBT3" s="81"/>
      <c r="XBU3" s="81"/>
      <c r="XBV3" s="82"/>
      <c r="XBW3" s="83"/>
      <c r="XBX3" s="84"/>
      <c r="XBY3" s="85"/>
      <c r="XBZ3" s="86"/>
      <c r="XCA3" s="81"/>
      <c r="XCB3" s="81"/>
      <c r="XCC3" s="82"/>
      <c r="XCD3" s="83"/>
      <c r="XCE3" s="84"/>
      <c r="XCF3" s="85"/>
      <c r="XCG3" s="86"/>
      <c r="XCH3" s="81"/>
      <c r="XCI3" s="81"/>
      <c r="XCJ3" s="82"/>
      <c r="XCK3" s="83"/>
      <c r="XCL3" s="84"/>
      <c r="XCM3" s="85"/>
      <c r="XCN3" s="86"/>
      <c r="XCO3" s="81"/>
      <c r="XCP3" s="81"/>
      <c r="XCQ3" s="82"/>
      <c r="XCR3" s="83"/>
      <c r="XCS3" s="84"/>
      <c r="XCT3" s="85"/>
      <c r="XCU3" s="86"/>
      <c r="XCV3" s="81"/>
      <c r="XCW3" s="81"/>
      <c r="XCX3" s="82"/>
      <c r="XCY3" s="83"/>
      <c r="XCZ3" s="84"/>
      <c r="XDA3" s="85"/>
      <c r="XDB3" s="86"/>
      <c r="XDC3" s="81"/>
      <c r="XDD3" s="81"/>
      <c r="XDE3" s="82"/>
      <c r="XDF3" s="83"/>
      <c r="XDG3" s="84"/>
      <c r="XDH3" s="85"/>
      <c r="XDI3" s="86"/>
      <c r="XDJ3" s="81"/>
      <c r="XDK3" s="81"/>
      <c r="XDL3" s="82"/>
      <c r="XDM3" s="83"/>
      <c r="XDN3" s="84"/>
      <c r="XDO3" s="85"/>
      <c r="XDP3" s="86"/>
      <c r="XDQ3" s="81"/>
      <c r="XDR3" s="81"/>
      <c r="XDS3" s="82"/>
      <c r="XDT3" s="83"/>
      <c r="XDU3" s="84"/>
      <c r="XDV3" s="85"/>
      <c r="XDW3" s="86"/>
      <c r="XDX3" s="81"/>
      <c r="XDY3" s="81"/>
      <c r="XDZ3" s="82"/>
      <c r="XEA3" s="83"/>
      <c r="XEB3" s="84"/>
      <c r="XEC3" s="85"/>
      <c r="XED3" s="86"/>
      <c r="XEE3" s="81"/>
      <c r="XEF3" s="81"/>
      <c r="XEG3" s="82"/>
      <c r="XEH3" s="83"/>
      <c r="XEI3" s="84"/>
      <c r="XEJ3" s="85"/>
      <c r="XEK3" s="86"/>
      <c r="XEL3" s="81"/>
      <c r="XEM3" s="81"/>
      <c r="XEN3" s="82"/>
      <c r="XEO3" s="83"/>
      <c r="XEP3" s="84"/>
      <c r="XEQ3" s="85"/>
      <c r="XER3" s="86"/>
      <c r="XES3" s="81"/>
      <c r="XET3" s="81"/>
      <c r="XEU3" s="82"/>
      <c r="XEV3" s="83"/>
      <c r="XEW3" s="84"/>
      <c r="XEX3" s="85"/>
      <c r="XEY3" s="86"/>
      <c r="XEZ3" s="81"/>
      <c r="XFA3" s="81"/>
      <c r="XFB3" s="82"/>
      <c r="XFC3" s="83"/>
      <c r="XFD3" s="84"/>
    </row>
    <row r="4" spans="1:16384" s="70" customFormat="1">
      <c r="A4" s="134"/>
      <c r="B4" s="154" t="s">
        <v>439</v>
      </c>
      <c r="C4" s="155" t="s">
        <v>438</v>
      </c>
      <c r="D4" s="156">
        <v>142524274.63999999</v>
      </c>
      <c r="E4" s="157">
        <v>0.37587356170000003</v>
      </c>
      <c r="F4" s="158">
        <v>46196</v>
      </c>
      <c r="G4" s="159">
        <v>46251</v>
      </c>
    </row>
    <row r="5" spans="1:16384" s="69" customFormat="1" ht="12">
      <c r="A5" s="88"/>
      <c r="B5" s="148" t="s">
        <v>431</v>
      </c>
      <c r="C5" s="149" t="s">
        <v>432</v>
      </c>
      <c r="D5" s="150">
        <v>177603258.93000001</v>
      </c>
      <c r="E5" s="151">
        <v>0.46838596220000001</v>
      </c>
      <c r="F5" s="152">
        <v>46104</v>
      </c>
      <c r="G5" s="153">
        <v>46153</v>
      </c>
    </row>
    <row r="6" spans="1:16384" s="66" customFormat="1" ht="12">
      <c r="A6" s="166" t="s">
        <v>440</v>
      </c>
      <c r="B6" s="82"/>
      <c r="C6" s="83"/>
      <c r="D6" s="84">
        <f>SUM(D4:D5)</f>
        <v>320127533.56999999</v>
      </c>
      <c r="E6" s="131">
        <f>SUM(E4:E5)</f>
        <v>0.84425952390000003</v>
      </c>
      <c r="F6" s="86"/>
      <c r="G6" s="81"/>
    </row>
    <row r="7" spans="1:16384" s="130" customFormat="1" ht="12">
      <c r="A7" s="106"/>
      <c r="B7" s="103"/>
      <c r="C7" s="90"/>
      <c r="D7" s="104"/>
      <c r="E7" s="127"/>
      <c r="F7" s="105"/>
      <c r="G7" s="106"/>
    </row>
    <row r="8" spans="1:16384" s="66" customFormat="1" ht="12">
      <c r="A8" s="81" t="s">
        <v>338</v>
      </c>
      <c r="B8" s="82"/>
      <c r="C8" s="83"/>
      <c r="D8" s="84"/>
      <c r="E8" s="85"/>
      <c r="F8" s="86"/>
      <c r="G8" s="81"/>
      <c r="H8" s="81"/>
      <c r="I8" s="82"/>
      <c r="J8" s="83"/>
      <c r="K8" s="84"/>
      <c r="L8" s="85"/>
      <c r="M8" s="86"/>
      <c r="N8" s="81"/>
      <c r="O8" s="81"/>
      <c r="P8" s="82"/>
      <c r="Q8" s="83"/>
      <c r="R8" s="84"/>
      <c r="S8" s="85"/>
      <c r="T8" s="86"/>
      <c r="U8" s="81"/>
      <c r="V8" s="81"/>
      <c r="W8" s="82"/>
      <c r="X8" s="83"/>
      <c r="Y8" s="84"/>
      <c r="Z8" s="85"/>
      <c r="AA8" s="86"/>
      <c r="AB8" s="81"/>
      <c r="AC8" s="81"/>
      <c r="AD8" s="82"/>
      <c r="AE8" s="83"/>
      <c r="AF8" s="84"/>
      <c r="AG8" s="85"/>
      <c r="AH8" s="86"/>
      <c r="AI8" s="81"/>
      <c r="AJ8" s="81"/>
      <c r="AK8" s="82"/>
      <c r="AL8" s="83"/>
      <c r="AM8" s="84"/>
      <c r="AN8" s="85"/>
      <c r="AO8" s="86"/>
      <c r="AP8" s="81"/>
      <c r="AQ8" s="81"/>
      <c r="AR8" s="82"/>
      <c r="AS8" s="83"/>
      <c r="AT8" s="84"/>
      <c r="AU8" s="85"/>
      <c r="AV8" s="86"/>
      <c r="AW8" s="81"/>
      <c r="AX8" s="81"/>
      <c r="AY8" s="82"/>
      <c r="AZ8" s="83"/>
      <c r="BA8" s="84"/>
      <c r="BB8" s="85"/>
      <c r="BC8" s="86"/>
      <c r="BD8" s="81"/>
      <c r="BE8" s="81"/>
      <c r="BF8" s="82"/>
      <c r="BG8" s="83"/>
      <c r="BH8" s="84"/>
      <c r="BI8" s="85"/>
      <c r="BJ8" s="86"/>
      <c r="BK8" s="81"/>
      <c r="BL8" s="81"/>
      <c r="BM8" s="82"/>
      <c r="BN8" s="83"/>
      <c r="BO8" s="84"/>
      <c r="BP8" s="85"/>
      <c r="BQ8" s="86"/>
      <c r="BR8" s="81"/>
      <c r="BS8" s="81"/>
      <c r="BT8" s="82"/>
      <c r="BU8" s="83"/>
      <c r="BV8" s="84"/>
      <c r="BW8" s="85"/>
      <c r="BX8" s="86"/>
      <c r="BY8" s="81"/>
      <c r="BZ8" s="81"/>
      <c r="CA8" s="82"/>
      <c r="CB8" s="83"/>
      <c r="CC8" s="84"/>
      <c r="CD8" s="85"/>
      <c r="CE8" s="86"/>
      <c r="CF8" s="81"/>
      <c r="CG8" s="81"/>
      <c r="CH8" s="82"/>
      <c r="CI8" s="83"/>
      <c r="CJ8" s="84"/>
      <c r="CK8" s="85"/>
      <c r="CL8" s="86"/>
      <c r="CM8" s="81"/>
      <c r="CN8" s="81"/>
      <c r="CO8" s="82"/>
      <c r="CP8" s="83"/>
      <c r="CQ8" s="84"/>
      <c r="CR8" s="85"/>
      <c r="CS8" s="86"/>
      <c r="CT8" s="81"/>
      <c r="CU8" s="81"/>
      <c r="CV8" s="82"/>
      <c r="CW8" s="83"/>
      <c r="CX8" s="84"/>
      <c r="CY8" s="85"/>
      <c r="CZ8" s="86"/>
      <c r="DA8" s="81"/>
      <c r="DB8" s="81"/>
      <c r="DC8" s="82"/>
      <c r="DD8" s="83"/>
      <c r="DE8" s="84"/>
      <c r="DF8" s="85"/>
      <c r="DG8" s="86"/>
      <c r="DH8" s="81"/>
      <c r="DI8" s="81"/>
      <c r="DJ8" s="82"/>
      <c r="DK8" s="83"/>
      <c r="DL8" s="84"/>
      <c r="DM8" s="85"/>
      <c r="DN8" s="86"/>
      <c r="DO8" s="81"/>
      <c r="DP8" s="81"/>
      <c r="DQ8" s="82"/>
      <c r="DR8" s="83"/>
      <c r="DS8" s="84"/>
      <c r="DT8" s="85"/>
      <c r="DU8" s="86"/>
      <c r="DV8" s="81"/>
      <c r="DW8" s="81"/>
      <c r="DX8" s="82"/>
      <c r="DY8" s="83"/>
      <c r="DZ8" s="84"/>
      <c r="EA8" s="85"/>
      <c r="EB8" s="86"/>
      <c r="EC8" s="81"/>
      <c r="ED8" s="81"/>
      <c r="EE8" s="82"/>
      <c r="EF8" s="83"/>
      <c r="EG8" s="84"/>
      <c r="EH8" s="85"/>
      <c r="EI8" s="86"/>
      <c r="EJ8" s="81"/>
      <c r="EK8" s="81"/>
      <c r="EL8" s="82"/>
      <c r="EM8" s="83"/>
      <c r="EN8" s="84"/>
      <c r="EO8" s="85"/>
      <c r="EP8" s="86"/>
      <c r="EQ8" s="81"/>
      <c r="ER8" s="81"/>
      <c r="ES8" s="82"/>
      <c r="ET8" s="83"/>
      <c r="EU8" s="84"/>
      <c r="EV8" s="85"/>
      <c r="EW8" s="86"/>
      <c r="EX8" s="81"/>
      <c r="EY8" s="81"/>
      <c r="EZ8" s="82"/>
      <c r="FA8" s="83"/>
      <c r="FB8" s="84"/>
      <c r="FC8" s="85"/>
      <c r="FD8" s="86"/>
      <c r="FE8" s="81"/>
      <c r="FF8" s="81"/>
      <c r="FG8" s="82"/>
      <c r="FH8" s="83"/>
      <c r="FI8" s="84"/>
      <c r="FJ8" s="85"/>
      <c r="FK8" s="86"/>
      <c r="FL8" s="81"/>
      <c r="FM8" s="81"/>
      <c r="FN8" s="82"/>
      <c r="FO8" s="83"/>
      <c r="FP8" s="84"/>
      <c r="FQ8" s="85"/>
      <c r="FR8" s="86"/>
      <c r="FS8" s="81"/>
      <c r="FT8" s="81"/>
      <c r="FU8" s="82"/>
      <c r="FV8" s="83"/>
      <c r="FW8" s="84"/>
      <c r="FX8" s="85"/>
      <c r="FY8" s="86"/>
      <c r="FZ8" s="81"/>
      <c r="GA8" s="81"/>
      <c r="GB8" s="82"/>
      <c r="GC8" s="83"/>
      <c r="GD8" s="84"/>
      <c r="GE8" s="85"/>
      <c r="GF8" s="86"/>
      <c r="GG8" s="81"/>
      <c r="GH8" s="81"/>
      <c r="GI8" s="82"/>
      <c r="GJ8" s="83"/>
      <c r="GK8" s="84"/>
      <c r="GL8" s="85"/>
      <c r="GM8" s="86"/>
      <c r="GN8" s="81"/>
      <c r="GO8" s="81"/>
      <c r="GP8" s="82"/>
      <c r="GQ8" s="83"/>
      <c r="GR8" s="84"/>
      <c r="GS8" s="85"/>
      <c r="GT8" s="86"/>
      <c r="GU8" s="81"/>
      <c r="GV8" s="81"/>
      <c r="GW8" s="82"/>
      <c r="GX8" s="83"/>
      <c r="GY8" s="84"/>
      <c r="GZ8" s="85"/>
      <c r="HA8" s="86"/>
      <c r="HB8" s="81"/>
      <c r="HC8" s="81"/>
      <c r="HD8" s="82"/>
      <c r="HE8" s="83"/>
      <c r="HF8" s="84"/>
      <c r="HG8" s="85"/>
      <c r="HH8" s="86"/>
      <c r="HI8" s="81"/>
      <c r="HJ8" s="81"/>
      <c r="HK8" s="82"/>
      <c r="HL8" s="83"/>
      <c r="HM8" s="84"/>
      <c r="HN8" s="85"/>
      <c r="HO8" s="86"/>
      <c r="HP8" s="81"/>
      <c r="HQ8" s="81"/>
      <c r="HR8" s="82"/>
      <c r="HS8" s="83"/>
      <c r="HT8" s="84"/>
      <c r="HU8" s="85"/>
      <c r="HV8" s="86"/>
      <c r="HW8" s="81"/>
      <c r="HX8" s="81"/>
      <c r="HY8" s="82"/>
      <c r="HZ8" s="83"/>
      <c r="IA8" s="84"/>
      <c r="IB8" s="85"/>
      <c r="IC8" s="86"/>
      <c r="ID8" s="81"/>
      <c r="IE8" s="81"/>
      <c r="IF8" s="82"/>
      <c r="IG8" s="83"/>
      <c r="IH8" s="84"/>
      <c r="II8" s="85"/>
      <c r="IJ8" s="86"/>
      <c r="IK8" s="81"/>
      <c r="IL8" s="81"/>
      <c r="IM8" s="82"/>
      <c r="IN8" s="83"/>
      <c r="IO8" s="84"/>
      <c r="IP8" s="85"/>
      <c r="IQ8" s="86"/>
      <c r="IR8" s="81"/>
      <c r="IS8" s="81"/>
      <c r="IT8" s="82"/>
      <c r="IU8" s="83"/>
      <c r="IV8" s="84"/>
      <c r="IW8" s="85"/>
      <c r="IX8" s="86"/>
      <c r="IY8" s="81"/>
      <c r="IZ8" s="81"/>
      <c r="JA8" s="82"/>
      <c r="JB8" s="83"/>
      <c r="JC8" s="84"/>
      <c r="JD8" s="85"/>
      <c r="JE8" s="86"/>
      <c r="JF8" s="81"/>
      <c r="JG8" s="81"/>
      <c r="JH8" s="82"/>
      <c r="JI8" s="83"/>
      <c r="JJ8" s="84"/>
      <c r="JK8" s="85"/>
      <c r="JL8" s="86"/>
      <c r="JM8" s="81"/>
      <c r="JN8" s="81"/>
      <c r="JO8" s="82"/>
      <c r="JP8" s="83"/>
      <c r="JQ8" s="84"/>
      <c r="JR8" s="85"/>
      <c r="JS8" s="86"/>
      <c r="JT8" s="81"/>
      <c r="JU8" s="81"/>
      <c r="JV8" s="82"/>
      <c r="JW8" s="83"/>
      <c r="JX8" s="84"/>
      <c r="JY8" s="85"/>
      <c r="JZ8" s="86"/>
      <c r="KA8" s="81"/>
      <c r="KB8" s="81"/>
      <c r="KC8" s="82"/>
      <c r="KD8" s="83"/>
      <c r="KE8" s="84"/>
      <c r="KF8" s="85"/>
      <c r="KG8" s="86"/>
      <c r="KH8" s="81"/>
      <c r="KI8" s="81"/>
      <c r="KJ8" s="82"/>
      <c r="KK8" s="83"/>
      <c r="KL8" s="84"/>
      <c r="KM8" s="85"/>
      <c r="KN8" s="86"/>
      <c r="KO8" s="81"/>
      <c r="KP8" s="81"/>
      <c r="KQ8" s="82"/>
      <c r="KR8" s="83"/>
      <c r="KS8" s="84"/>
      <c r="KT8" s="85"/>
      <c r="KU8" s="86"/>
      <c r="KV8" s="81"/>
      <c r="KW8" s="81"/>
      <c r="KX8" s="82"/>
      <c r="KY8" s="83"/>
      <c r="KZ8" s="84"/>
      <c r="LA8" s="85"/>
      <c r="LB8" s="86"/>
      <c r="LC8" s="81"/>
      <c r="LD8" s="81"/>
      <c r="LE8" s="82"/>
      <c r="LF8" s="83"/>
      <c r="LG8" s="84"/>
      <c r="LH8" s="85"/>
      <c r="LI8" s="86"/>
      <c r="LJ8" s="81"/>
      <c r="LK8" s="81"/>
      <c r="LL8" s="82"/>
      <c r="LM8" s="83"/>
      <c r="LN8" s="84"/>
      <c r="LO8" s="85"/>
      <c r="LP8" s="86"/>
      <c r="LQ8" s="81"/>
      <c r="LR8" s="81"/>
      <c r="LS8" s="82"/>
      <c r="LT8" s="83"/>
      <c r="LU8" s="84"/>
      <c r="LV8" s="85"/>
      <c r="LW8" s="86"/>
      <c r="LX8" s="81"/>
      <c r="LY8" s="81"/>
      <c r="LZ8" s="82"/>
      <c r="MA8" s="83"/>
      <c r="MB8" s="84"/>
      <c r="MC8" s="85"/>
      <c r="MD8" s="86"/>
      <c r="ME8" s="81"/>
      <c r="MF8" s="81"/>
      <c r="MG8" s="82"/>
      <c r="MH8" s="83"/>
      <c r="MI8" s="84"/>
      <c r="MJ8" s="85"/>
      <c r="MK8" s="86"/>
      <c r="ML8" s="81"/>
      <c r="MM8" s="81"/>
      <c r="MN8" s="82"/>
      <c r="MO8" s="83"/>
      <c r="MP8" s="84"/>
      <c r="MQ8" s="85"/>
      <c r="MR8" s="86"/>
      <c r="MS8" s="81"/>
      <c r="MT8" s="81"/>
      <c r="MU8" s="82"/>
      <c r="MV8" s="83"/>
      <c r="MW8" s="84"/>
      <c r="MX8" s="85"/>
      <c r="MY8" s="86"/>
      <c r="MZ8" s="81"/>
      <c r="NA8" s="81"/>
      <c r="NB8" s="82"/>
      <c r="NC8" s="83"/>
      <c r="ND8" s="84"/>
      <c r="NE8" s="85"/>
      <c r="NF8" s="86"/>
      <c r="NG8" s="81"/>
      <c r="NH8" s="81"/>
      <c r="NI8" s="82"/>
      <c r="NJ8" s="83"/>
      <c r="NK8" s="84"/>
      <c r="NL8" s="85"/>
      <c r="NM8" s="86"/>
      <c r="NN8" s="81"/>
      <c r="NO8" s="81"/>
      <c r="NP8" s="82"/>
      <c r="NQ8" s="83"/>
      <c r="NR8" s="84"/>
      <c r="NS8" s="85"/>
      <c r="NT8" s="86"/>
      <c r="NU8" s="81"/>
      <c r="NV8" s="81"/>
      <c r="NW8" s="82"/>
      <c r="NX8" s="83"/>
      <c r="NY8" s="84"/>
      <c r="NZ8" s="85"/>
      <c r="OA8" s="86"/>
      <c r="OB8" s="81"/>
      <c r="OC8" s="81"/>
      <c r="OD8" s="82"/>
      <c r="OE8" s="83"/>
      <c r="OF8" s="84"/>
      <c r="OG8" s="85"/>
      <c r="OH8" s="86"/>
      <c r="OI8" s="81"/>
      <c r="OJ8" s="81"/>
      <c r="OK8" s="82"/>
      <c r="OL8" s="83"/>
      <c r="OM8" s="84"/>
      <c r="ON8" s="85"/>
      <c r="OO8" s="86"/>
      <c r="OP8" s="81"/>
      <c r="OQ8" s="81"/>
      <c r="OR8" s="82"/>
      <c r="OS8" s="83"/>
      <c r="OT8" s="84"/>
      <c r="OU8" s="85"/>
      <c r="OV8" s="86"/>
      <c r="OW8" s="81"/>
      <c r="OX8" s="81"/>
      <c r="OY8" s="82"/>
      <c r="OZ8" s="83"/>
      <c r="PA8" s="84"/>
      <c r="PB8" s="85"/>
      <c r="PC8" s="86"/>
      <c r="PD8" s="81"/>
      <c r="PE8" s="81"/>
      <c r="PF8" s="82"/>
      <c r="PG8" s="83"/>
      <c r="PH8" s="84"/>
      <c r="PI8" s="85"/>
      <c r="PJ8" s="86"/>
      <c r="PK8" s="81"/>
      <c r="PL8" s="81"/>
      <c r="PM8" s="82"/>
      <c r="PN8" s="83"/>
      <c r="PO8" s="84"/>
      <c r="PP8" s="85"/>
      <c r="PQ8" s="86"/>
      <c r="PR8" s="81"/>
      <c r="PS8" s="81"/>
      <c r="PT8" s="82"/>
      <c r="PU8" s="83"/>
      <c r="PV8" s="84"/>
      <c r="PW8" s="85"/>
      <c r="PX8" s="86"/>
      <c r="PY8" s="81"/>
      <c r="PZ8" s="81"/>
      <c r="QA8" s="82"/>
      <c r="QB8" s="83"/>
      <c r="QC8" s="84"/>
      <c r="QD8" s="85"/>
      <c r="QE8" s="86"/>
      <c r="QF8" s="81"/>
      <c r="QG8" s="81"/>
      <c r="QH8" s="82"/>
      <c r="QI8" s="83"/>
      <c r="QJ8" s="84"/>
      <c r="QK8" s="85"/>
      <c r="QL8" s="86"/>
      <c r="QM8" s="81"/>
      <c r="QN8" s="81"/>
      <c r="QO8" s="82"/>
      <c r="QP8" s="83"/>
      <c r="QQ8" s="84"/>
      <c r="QR8" s="85"/>
      <c r="QS8" s="86"/>
      <c r="QT8" s="81"/>
      <c r="QU8" s="81"/>
      <c r="QV8" s="82"/>
      <c r="QW8" s="83"/>
      <c r="QX8" s="84"/>
      <c r="QY8" s="85"/>
      <c r="QZ8" s="86"/>
      <c r="RA8" s="81"/>
      <c r="RB8" s="81"/>
      <c r="RC8" s="82"/>
      <c r="RD8" s="83"/>
      <c r="RE8" s="84"/>
      <c r="RF8" s="85"/>
      <c r="RG8" s="86"/>
      <c r="RH8" s="81"/>
      <c r="RI8" s="81"/>
      <c r="RJ8" s="82"/>
      <c r="RK8" s="83"/>
      <c r="RL8" s="84"/>
      <c r="RM8" s="85"/>
      <c r="RN8" s="86"/>
      <c r="RO8" s="81"/>
      <c r="RP8" s="81"/>
      <c r="RQ8" s="82"/>
      <c r="RR8" s="83"/>
      <c r="RS8" s="84"/>
      <c r="RT8" s="85"/>
      <c r="RU8" s="86"/>
      <c r="RV8" s="81"/>
      <c r="RW8" s="81"/>
      <c r="RX8" s="82"/>
      <c r="RY8" s="83"/>
      <c r="RZ8" s="84"/>
      <c r="SA8" s="85"/>
      <c r="SB8" s="86"/>
      <c r="SC8" s="81"/>
      <c r="SD8" s="81"/>
      <c r="SE8" s="82"/>
      <c r="SF8" s="83"/>
      <c r="SG8" s="84"/>
      <c r="SH8" s="85"/>
      <c r="SI8" s="86"/>
      <c r="SJ8" s="81"/>
      <c r="SK8" s="81"/>
      <c r="SL8" s="82"/>
      <c r="SM8" s="83"/>
      <c r="SN8" s="84"/>
      <c r="SO8" s="85"/>
      <c r="SP8" s="86"/>
      <c r="SQ8" s="81"/>
      <c r="SR8" s="81"/>
      <c r="SS8" s="82"/>
      <c r="ST8" s="83"/>
      <c r="SU8" s="84"/>
      <c r="SV8" s="85"/>
      <c r="SW8" s="86"/>
      <c r="SX8" s="81"/>
      <c r="SY8" s="81"/>
      <c r="SZ8" s="82"/>
      <c r="TA8" s="83"/>
      <c r="TB8" s="84"/>
      <c r="TC8" s="85"/>
      <c r="TD8" s="86"/>
      <c r="TE8" s="81"/>
      <c r="TF8" s="81"/>
      <c r="TG8" s="82"/>
      <c r="TH8" s="83"/>
      <c r="TI8" s="84"/>
      <c r="TJ8" s="85"/>
      <c r="TK8" s="86"/>
      <c r="TL8" s="81"/>
      <c r="TM8" s="81"/>
      <c r="TN8" s="82"/>
      <c r="TO8" s="83"/>
      <c r="TP8" s="84"/>
      <c r="TQ8" s="85"/>
      <c r="TR8" s="86"/>
      <c r="TS8" s="81"/>
      <c r="TT8" s="81"/>
      <c r="TU8" s="82"/>
      <c r="TV8" s="83"/>
      <c r="TW8" s="84"/>
      <c r="TX8" s="85"/>
      <c r="TY8" s="86"/>
      <c r="TZ8" s="81"/>
      <c r="UA8" s="81"/>
      <c r="UB8" s="82"/>
      <c r="UC8" s="83"/>
      <c r="UD8" s="84"/>
      <c r="UE8" s="85"/>
      <c r="UF8" s="86"/>
      <c r="UG8" s="81"/>
      <c r="UH8" s="81"/>
      <c r="UI8" s="82"/>
      <c r="UJ8" s="83"/>
      <c r="UK8" s="84"/>
      <c r="UL8" s="85"/>
      <c r="UM8" s="86"/>
      <c r="UN8" s="81"/>
      <c r="UO8" s="81"/>
      <c r="UP8" s="82"/>
      <c r="UQ8" s="83"/>
      <c r="UR8" s="84"/>
      <c r="US8" s="85"/>
      <c r="UT8" s="86"/>
      <c r="UU8" s="81"/>
      <c r="UV8" s="81"/>
      <c r="UW8" s="82"/>
      <c r="UX8" s="83"/>
      <c r="UY8" s="84"/>
      <c r="UZ8" s="85"/>
      <c r="VA8" s="86"/>
      <c r="VB8" s="81"/>
      <c r="VC8" s="81"/>
      <c r="VD8" s="82"/>
      <c r="VE8" s="83"/>
      <c r="VF8" s="84"/>
      <c r="VG8" s="85"/>
      <c r="VH8" s="86"/>
      <c r="VI8" s="81"/>
      <c r="VJ8" s="81"/>
      <c r="VK8" s="82"/>
      <c r="VL8" s="83"/>
      <c r="VM8" s="84"/>
      <c r="VN8" s="85"/>
      <c r="VO8" s="86"/>
      <c r="VP8" s="81"/>
      <c r="VQ8" s="81"/>
      <c r="VR8" s="82"/>
      <c r="VS8" s="83"/>
      <c r="VT8" s="84"/>
      <c r="VU8" s="85"/>
      <c r="VV8" s="86"/>
      <c r="VW8" s="81"/>
      <c r="VX8" s="81"/>
      <c r="VY8" s="82"/>
      <c r="VZ8" s="83"/>
      <c r="WA8" s="84"/>
      <c r="WB8" s="85"/>
      <c r="WC8" s="86"/>
      <c r="WD8" s="81"/>
      <c r="WE8" s="81"/>
      <c r="WF8" s="82"/>
      <c r="WG8" s="83"/>
      <c r="WH8" s="84"/>
      <c r="WI8" s="85"/>
      <c r="WJ8" s="86"/>
      <c r="WK8" s="81"/>
      <c r="WL8" s="81"/>
      <c r="WM8" s="82"/>
      <c r="WN8" s="83"/>
      <c r="WO8" s="84"/>
      <c r="WP8" s="85"/>
      <c r="WQ8" s="86"/>
      <c r="WR8" s="81"/>
      <c r="WS8" s="81"/>
      <c r="WT8" s="82"/>
      <c r="WU8" s="83"/>
      <c r="WV8" s="84"/>
      <c r="WW8" s="85"/>
      <c r="WX8" s="86"/>
      <c r="WY8" s="81"/>
      <c r="WZ8" s="81"/>
      <c r="XA8" s="82"/>
      <c r="XB8" s="83"/>
      <c r="XC8" s="84"/>
      <c r="XD8" s="85"/>
      <c r="XE8" s="86"/>
      <c r="XF8" s="81"/>
      <c r="XG8" s="81"/>
      <c r="XH8" s="82"/>
      <c r="XI8" s="83"/>
      <c r="XJ8" s="84"/>
      <c r="XK8" s="85"/>
      <c r="XL8" s="86"/>
      <c r="XM8" s="81"/>
      <c r="XN8" s="81"/>
      <c r="XO8" s="82"/>
      <c r="XP8" s="83"/>
      <c r="XQ8" s="84"/>
      <c r="XR8" s="85"/>
      <c r="XS8" s="86"/>
      <c r="XT8" s="81"/>
      <c r="XU8" s="81"/>
      <c r="XV8" s="82"/>
      <c r="XW8" s="83"/>
      <c r="XX8" s="84"/>
      <c r="XY8" s="85"/>
      <c r="XZ8" s="86"/>
      <c r="YA8" s="81"/>
      <c r="YB8" s="81"/>
      <c r="YC8" s="82"/>
      <c r="YD8" s="83"/>
      <c r="YE8" s="84"/>
      <c r="YF8" s="85"/>
      <c r="YG8" s="86"/>
      <c r="YH8" s="81"/>
      <c r="YI8" s="81"/>
      <c r="YJ8" s="82"/>
      <c r="YK8" s="83"/>
      <c r="YL8" s="84"/>
      <c r="YM8" s="85"/>
      <c r="YN8" s="86"/>
      <c r="YO8" s="81"/>
      <c r="YP8" s="81"/>
      <c r="YQ8" s="82"/>
      <c r="YR8" s="83"/>
      <c r="YS8" s="84"/>
      <c r="YT8" s="85"/>
      <c r="YU8" s="86"/>
      <c r="YV8" s="81"/>
      <c r="YW8" s="81"/>
      <c r="YX8" s="82"/>
      <c r="YY8" s="83"/>
      <c r="YZ8" s="84"/>
      <c r="ZA8" s="85"/>
      <c r="ZB8" s="86"/>
      <c r="ZC8" s="81"/>
      <c r="ZD8" s="81"/>
      <c r="ZE8" s="82"/>
      <c r="ZF8" s="83"/>
      <c r="ZG8" s="84"/>
      <c r="ZH8" s="85"/>
      <c r="ZI8" s="86"/>
      <c r="ZJ8" s="81"/>
      <c r="ZK8" s="81"/>
      <c r="ZL8" s="82"/>
      <c r="ZM8" s="83"/>
      <c r="ZN8" s="84"/>
      <c r="ZO8" s="85"/>
      <c r="ZP8" s="86"/>
      <c r="ZQ8" s="81"/>
      <c r="ZR8" s="81"/>
      <c r="ZS8" s="82"/>
      <c r="ZT8" s="83"/>
      <c r="ZU8" s="84"/>
      <c r="ZV8" s="85"/>
      <c r="ZW8" s="86"/>
      <c r="ZX8" s="81"/>
      <c r="ZY8" s="81"/>
      <c r="ZZ8" s="82"/>
      <c r="AAA8" s="83"/>
      <c r="AAB8" s="84"/>
      <c r="AAC8" s="85"/>
      <c r="AAD8" s="86"/>
      <c r="AAE8" s="81"/>
      <c r="AAF8" s="81"/>
      <c r="AAG8" s="82"/>
      <c r="AAH8" s="83"/>
      <c r="AAI8" s="84"/>
      <c r="AAJ8" s="85"/>
      <c r="AAK8" s="86"/>
      <c r="AAL8" s="81"/>
      <c r="AAM8" s="81"/>
      <c r="AAN8" s="82"/>
      <c r="AAO8" s="83"/>
      <c r="AAP8" s="84"/>
      <c r="AAQ8" s="85"/>
      <c r="AAR8" s="86"/>
      <c r="AAS8" s="81"/>
      <c r="AAT8" s="81"/>
      <c r="AAU8" s="82"/>
      <c r="AAV8" s="83"/>
      <c r="AAW8" s="84"/>
      <c r="AAX8" s="85"/>
      <c r="AAY8" s="86"/>
      <c r="AAZ8" s="81"/>
      <c r="ABA8" s="81"/>
      <c r="ABB8" s="82"/>
      <c r="ABC8" s="83"/>
      <c r="ABD8" s="84"/>
      <c r="ABE8" s="85"/>
      <c r="ABF8" s="86"/>
      <c r="ABG8" s="81"/>
      <c r="ABH8" s="81"/>
      <c r="ABI8" s="82"/>
      <c r="ABJ8" s="83"/>
      <c r="ABK8" s="84"/>
      <c r="ABL8" s="85"/>
      <c r="ABM8" s="86"/>
      <c r="ABN8" s="81"/>
      <c r="ABO8" s="81"/>
      <c r="ABP8" s="82"/>
      <c r="ABQ8" s="83"/>
      <c r="ABR8" s="84"/>
      <c r="ABS8" s="85"/>
      <c r="ABT8" s="86"/>
      <c r="ABU8" s="81"/>
      <c r="ABV8" s="81"/>
      <c r="ABW8" s="82"/>
      <c r="ABX8" s="83"/>
      <c r="ABY8" s="84"/>
      <c r="ABZ8" s="85"/>
      <c r="ACA8" s="86"/>
      <c r="ACB8" s="81"/>
      <c r="ACC8" s="81"/>
      <c r="ACD8" s="82"/>
      <c r="ACE8" s="83"/>
      <c r="ACF8" s="84"/>
      <c r="ACG8" s="85"/>
      <c r="ACH8" s="86"/>
      <c r="ACI8" s="81"/>
      <c r="ACJ8" s="81"/>
      <c r="ACK8" s="82"/>
      <c r="ACL8" s="83"/>
      <c r="ACM8" s="84"/>
      <c r="ACN8" s="85"/>
      <c r="ACO8" s="86"/>
      <c r="ACP8" s="81"/>
      <c r="ACQ8" s="81"/>
      <c r="ACR8" s="82"/>
      <c r="ACS8" s="83"/>
      <c r="ACT8" s="84"/>
      <c r="ACU8" s="85"/>
      <c r="ACV8" s="86"/>
      <c r="ACW8" s="81"/>
      <c r="ACX8" s="81"/>
      <c r="ACY8" s="82"/>
      <c r="ACZ8" s="83"/>
      <c r="ADA8" s="84"/>
      <c r="ADB8" s="85"/>
      <c r="ADC8" s="86"/>
      <c r="ADD8" s="81"/>
      <c r="ADE8" s="81"/>
      <c r="ADF8" s="82"/>
      <c r="ADG8" s="83"/>
      <c r="ADH8" s="84"/>
      <c r="ADI8" s="85"/>
      <c r="ADJ8" s="86"/>
      <c r="ADK8" s="81"/>
      <c r="ADL8" s="81"/>
      <c r="ADM8" s="82"/>
      <c r="ADN8" s="83"/>
      <c r="ADO8" s="84"/>
      <c r="ADP8" s="85"/>
      <c r="ADQ8" s="86"/>
      <c r="ADR8" s="81"/>
      <c r="ADS8" s="81"/>
      <c r="ADT8" s="82"/>
      <c r="ADU8" s="83"/>
      <c r="ADV8" s="84"/>
      <c r="ADW8" s="85"/>
      <c r="ADX8" s="86"/>
      <c r="ADY8" s="81"/>
      <c r="ADZ8" s="81"/>
      <c r="AEA8" s="82"/>
      <c r="AEB8" s="83"/>
      <c r="AEC8" s="84"/>
      <c r="AED8" s="85"/>
      <c r="AEE8" s="86"/>
      <c r="AEF8" s="81"/>
      <c r="AEG8" s="81"/>
      <c r="AEH8" s="82"/>
      <c r="AEI8" s="83"/>
      <c r="AEJ8" s="84"/>
      <c r="AEK8" s="85"/>
      <c r="AEL8" s="86"/>
      <c r="AEM8" s="81"/>
      <c r="AEN8" s="81"/>
      <c r="AEO8" s="82"/>
      <c r="AEP8" s="83"/>
      <c r="AEQ8" s="84"/>
      <c r="AER8" s="85"/>
      <c r="AES8" s="86"/>
      <c r="AET8" s="81"/>
      <c r="AEU8" s="81"/>
      <c r="AEV8" s="82"/>
      <c r="AEW8" s="83"/>
      <c r="AEX8" s="84"/>
      <c r="AEY8" s="85"/>
      <c r="AEZ8" s="86"/>
      <c r="AFA8" s="81"/>
      <c r="AFB8" s="81"/>
      <c r="AFC8" s="82"/>
      <c r="AFD8" s="83"/>
      <c r="AFE8" s="84"/>
      <c r="AFF8" s="85"/>
      <c r="AFG8" s="86"/>
      <c r="AFH8" s="81"/>
      <c r="AFI8" s="81"/>
      <c r="AFJ8" s="82"/>
      <c r="AFK8" s="83"/>
      <c r="AFL8" s="84"/>
      <c r="AFM8" s="85"/>
      <c r="AFN8" s="86"/>
      <c r="AFO8" s="81"/>
      <c r="AFP8" s="81"/>
      <c r="AFQ8" s="82"/>
      <c r="AFR8" s="83"/>
      <c r="AFS8" s="84"/>
      <c r="AFT8" s="85"/>
      <c r="AFU8" s="86"/>
      <c r="AFV8" s="81"/>
      <c r="AFW8" s="81"/>
      <c r="AFX8" s="82"/>
      <c r="AFY8" s="83"/>
      <c r="AFZ8" s="84"/>
      <c r="AGA8" s="85"/>
      <c r="AGB8" s="86"/>
      <c r="AGC8" s="81"/>
      <c r="AGD8" s="81"/>
      <c r="AGE8" s="82"/>
      <c r="AGF8" s="83"/>
      <c r="AGG8" s="84"/>
      <c r="AGH8" s="85"/>
      <c r="AGI8" s="86"/>
      <c r="AGJ8" s="81"/>
      <c r="AGK8" s="81"/>
      <c r="AGL8" s="82"/>
      <c r="AGM8" s="83"/>
      <c r="AGN8" s="84"/>
      <c r="AGO8" s="85"/>
      <c r="AGP8" s="86"/>
      <c r="AGQ8" s="81"/>
      <c r="AGR8" s="81"/>
      <c r="AGS8" s="82"/>
      <c r="AGT8" s="83"/>
      <c r="AGU8" s="84"/>
      <c r="AGV8" s="85"/>
      <c r="AGW8" s="86"/>
      <c r="AGX8" s="81"/>
      <c r="AGY8" s="81"/>
      <c r="AGZ8" s="82"/>
      <c r="AHA8" s="83"/>
      <c r="AHB8" s="84"/>
      <c r="AHC8" s="85"/>
      <c r="AHD8" s="86"/>
      <c r="AHE8" s="81"/>
      <c r="AHF8" s="81"/>
      <c r="AHG8" s="82"/>
      <c r="AHH8" s="83"/>
      <c r="AHI8" s="84"/>
      <c r="AHJ8" s="85"/>
      <c r="AHK8" s="86"/>
      <c r="AHL8" s="81"/>
      <c r="AHM8" s="81"/>
      <c r="AHN8" s="82"/>
      <c r="AHO8" s="83"/>
      <c r="AHP8" s="84"/>
      <c r="AHQ8" s="85"/>
      <c r="AHR8" s="86"/>
      <c r="AHS8" s="81"/>
      <c r="AHT8" s="81"/>
      <c r="AHU8" s="82"/>
      <c r="AHV8" s="83"/>
      <c r="AHW8" s="84"/>
      <c r="AHX8" s="85"/>
      <c r="AHY8" s="86"/>
      <c r="AHZ8" s="81"/>
      <c r="AIA8" s="81"/>
      <c r="AIB8" s="82"/>
      <c r="AIC8" s="83"/>
      <c r="AID8" s="84"/>
      <c r="AIE8" s="85"/>
      <c r="AIF8" s="86"/>
      <c r="AIG8" s="81"/>
      <c r="AIH8" s="81"/>
      <c r="AII8" s="82"/>
      <c r="AIJ8" s="83"/>
      <c r="AIK8" s="84"/>
      <c r="AIL8" s="85"/>
      <c r="AIM8" s="86"/>
      <c r="AIN8" s="81"/>
      <c r="AIO8" s="81"/>
      <c r="AIP8" s="82"/>
      <c r="AIQ8" s="83"/>
      <c r="AIR8" s="84"/>
      <c r="AIS8" s="85"/>
      <c r="AIT8" s="86"/>
      <c r="AIU8" s="81"/>
      <c r="AIV8" s="81"/>
      <c r="AIW8" s="82"/>
      <c r="AIX8" s="83"/>
      <c r="AIY8" s="84"/>
      <c r="AIZ8" s="85"/>
      <c r="AJA8" s="86"/>
      <c r="AJB8" s="81"/>
      <c r="AJC8" s="81"/>
      <c r="AJD8" s="82"/>
      <c r="AJE8" s="83"/>
      <c r="AJF8" s="84"/>
      <c r="AJG8" s="85"/>
      <c r="AJH8" s="86"/>
      <c r="AJI8" s="81"/>
      <c r="AJJ8" s="81"/>
      <c r="AJK8" s="82"/>
      <c r="AJL8" s="83"/>
      <c r="AJM8" s="84"/>
      <c r="AJN8" s="85"/>
      <c r="AJO8" s="86"/>
      <c r="AJP8" s="81"/>
      <c r="AJQ8" s="81"/>
      <c r="AJR8" s="82"/>
      <c r="AJS8" s="83"/>
      <c r="AJT8" s="84"/>
      <c r="AJU8" s="85"/>
      <c r="AJV8" s="86"/>
      <c r="AJW8" s="81"/>
      <c r="AJX8" s="81"/>
      <c r="AJY8" s="82"/>
      <c r="AJZ8" s="83"/>
      <c r="AKA8" s="84"/>
      <c r="AKB8" s="85"/>
      <c r="AKC8" s="86"/>
      <c r="AKD8" s="81"/>
      <c r="AKE8" s="81"/>
      <c r="AKF8" s="82"/>
      <c r="AKG8" s="83"/>
      <c r="AKH8" s="84"/>
      <c r="AKI8" s="85"/>
      <c r="AKJ8" s="86"/>
      <c r="AKK8" s="81"/>
      <c r="AKL8" s="81"/>
      <c r="AKM8" s="82"/>
      <c r="AKN8" s="83"/>
      <c r="AKO8" s="84"/>
      <c r="AKP8" s="85"/>
      <c r="AKQ8" s="86"/>
      <c r="AKR8" s="81"/>
      <c r="AKS8" s="81"/>
      <c r="AKT8" s="82"/>
      <c r="AKU8" s="83"/>
      <c r="AKV8" s="84"/>
      <c r="AKW8" s="85"/>
      <c r="AKX8" s="86"/>
      <c r="AKY8" s="81"/>
      <c r="AKZ8" s="81"/>
      <c r="ALA8" s="82"/>
      <c r="ALB8" s="83"/>
      <c r="ALC8" s="84"/>
      <c r="ALD8" s="85"/>
      <c r="ALE8" s="86"/>
      <c r="ALF8" s="81"/>
      <c r="ALG8" s="81"/>
      <c r="ALH8" s="82"/>
      <c r="ALI8" s="83"/>
      <c r="ALJ8" s="84"/>
      <c r="ALK8" s="85"/>
      <c r="ALL8" s="86"/>
      <c r="ALM8" s="81"/>
      <c r="ALN8" s="81"/>
      <c r="ALO8" s="82"/>
      <c r="ALP8" s="83"/>
      <c r="ALQ8" s="84"/>
      <c r="ALR8" s="85"/>
      <c r="ALS8" s="86"/>
      <c r="ALT8" s="81"/>
      <c r="ALU8" s="81"/>
      <c r="ALV8" s="82"/>
      <c r="ALW8" s="83"/>
      <c r="ALX8" s="84"/>
      <c r="ALY8" s="85"/>
      <c r="ALZ8" s="86"/>
      <c r="AMA8" s="81"/>
      <c r="AMB8" s="81"/>
      <c r="AMC8" s="82"/>
      <c r="AMD8" s="83"/>
      <c r="AME8" s="84"/>
      <c r="AMF8" s="85"/>
      <c r="AMG8" s="86"/>
      <c r="AMH8" s="81"/>
      <c r="AMI8" s="81"/>
      <c r="AMJ8" s="82"/>
      <c r="AMK8" s="83"/>
      <c r="AML8" s="84"/>
      <c r="AMM8" s="85"/>
      <c r="AMN8" s="86"/>
      <c r="AMO8" s="81"/>
      <c r="AMP8" s="81"/>
      <c r="AMQ8" s="82"/>
      <c r="AMR8" s="83"/>
      <c r="AMS8" s="84"/>
      <c r="AMT8" s="85"/>
      <c r="AMU8" s="86"/>
      <c r="AMV8" s="81"/>
      <c r="AMW8" s="81"/>
      <c r="AMX8" s="82"/>
      <c r="AMY8" s="83"/>
      <c r="AMZ8" s="84"/>
      <c r="ANA8" s="85"/>
      <c r="ANB8" s="86"/>
      <c r="ANC8" s="81"/>
      <c r="AND8" s="81"/>
      <c r="ANE8" s="82"/>
      <c r="ANF8" s="83"/>
      <c r="ANG8" s="84"/>
      <c r="ANH8" s="85"/>
      <c r="ANI8" s="86"/>
      <c r="ANJ8" s="81"/>
      <c r="ANK8" s="81"/>
      <c r="ANL8" s="82"/>
      <c r="ANM8" s="83"/>
      <c r="ANN8" s="84"/>
      <c r="ANO8" s="85"/>
      <c r="ANP8" s="86"/>
      <c r="ANQ8" s="81"/>
      <c r="ANR8" s="81"/>
      <c r="ANS8" s="82"/>
      <c r="ANT8" s="83"/>
      <c r="ANU8" s="84"/>
      <c r="ANV8" s="85"/>
      <c r="ANW8" s="86"/>
      <c r="ANX8" s="81"/>
      <c r="ANY8" s="81"/>
      <c r="ANZ8" s="82"/>
      <c r="AOA8" s="83"/>
      <c r="AOB8" s="84"/>
      <c r="AOC8" s="85"/>
      <c r="AOD8" s="86"/>
      <c r="AOE8" s="81"/>
      <c r="AOF8" s="81"/>
      <c r="AOG8" s="82"/>
      <c r="AOH8" s="83"/>
      <c r="AOI8" s="84"/>
      <c r="AOJ8" s="85"/>
      <c r="AOK8" s="86"/>
      <c r="AOL8" s="81"/>
      <c r="AOM8" s="81"/>
      <c r="AON8" s="82"/>
      <c r="AOO8" s="83"/>
      <c r="AOP8" s="84"/>
      <c r="AOQ8" s="85"/>
      <c r="AOR8" s="86"/>
      <c r="AOS8" s="81"/>
      <c r="AOT8" s="81"/>
      <c r="AOU8" s="82"/>
      <c r="AOV8" s="83"/>
      <c r="AOW8" s="84"/>
      <c r="AOX8" s="85"/>
      <c r="AOY8" s="86"/>
      <c r="AOZ8" s="81"/>
      <c r="APA8" s="81"/>
      <c r="APB8" s="82"/>
      <c r="APC8" s="83"/>
      <c r="APD8" s="84"/>
      <c r="APE8" s="85"/>
      <c r="APF8" s="86"/>
      <c r="APG8" s="81"/>
      <c r="APH8" s="81"/>
      <c r="API8" s="82"/>
      <c r="APJ8" s="83"/>
      <c r="APK8" s="84"/>
      <c r="APL8" s="85"/>
      <c r="APM8" s="86"/>
      <c r="APN8" s="81"/>
      <c r="APO8" s="81"/>
      <c r="APP8" s="82"/>
      <c r="APQ8" s="83"/>
      <c r="APR8" s="84"/>
      <c r="APS8" s="85"/>
      <c r="APT8" s="86"/>
      <c r="APU8" s="81"/>
      <c r="APV8" s="81"/>
      <c r="APW8" s="82"/>
      <c r="APX8" s="83"/>
      <c r="APY8" s="84"/>
      <c r="APZ8" s="85"/>
      <c r="AQA8" s="86"/>
      <c r="AQB8" s="81"/>
      <c r="AQC8" s="81"/>
      <c r="AQD8" s="82"/>
      <c r="AQE8" s="83"/>
      <c r="AQF8" s="84"/>
      <c r="AQG8" s="85"/>
      <c r="AQH8" s="86"/>
      <c r="AQI8" s="81"/>
      <c r="AQJ8" s="81"/>
      <c r="AQK8" s="82"/>
      <c r="AQL8" s="83"/>
      <c r="AQM8" s="84"/>
      <c r="AQN8" s="85"/>
      <c r="AQO8" s="86"/>
      <c r="AQP8" s="81"/>
      <c r="AQQ8" s="81"/>
      <c r="AQR8" s="82"/>
      <c r="AQS8" s="83"/>
      <c r="AQT8" s="84"/>
      <c r="AQU8" s="85"/>
      <c r="AQV8" s="86"/>
      <c r="AQW8" s="81"/>
      <c r="AQX8" s="81"/>
      <c r="AQY8" s="82"/>
      <c r="AQZ8" s="83"/>
      <c r="ARA8" s="84"/>
      <c r="ARB8" s="85"/>
      <c r="ARC8" s="86"/>
      <c r="ARD8" s="81"/>
      <c r="ARE8" s="81"/>
      <c r="ARF8" s="82"/>
      <c r="ARG8" s="83"/>
      <c r="ARH8" s="84"/>
      <c r="ARI8" s="85"/>
      <c r="ARJ8" s="86"/>
      <c r="ARK8" s="81"/>
      <c r="ARL8" s="81"/>
      <c r="ARM8" s="82"/>
      <c r="ARN8" s="83"/>
      <c r="ARO8" s="84"/>
      <c r="ARP8" s="85"/>
      <c r="ARQ8" s="86"/>
      <c r="ARR8" s="81"/>
      <c r="ARS8" s="81"/>
      <c r="ART8" s="82"/>
      <c r="ARU8" s="83"/>
      <c r="ARV8" s="84"/>
      <c r="ARW8" s="85"/>
      <c r="ARX8" s="86"/>
      <c r="ARY8" s="81"/>
      <c r="ARZ8" s="81"/>
      <c r="ASA8" s="82"/>
      <c r="ASB8" s="83"/>
      <c r="ASC8" s="84"/>
      <c r="ASD8" s="85"/>
      <c r="ASE8" s="86"/>
      <c r="ASF8" s="81"/>
      <c r="ASG8" s="81"/>
      <c r="ASH8" s="82"/>
      <c r="ASI8" s="83"/>
      <c r="ASJ8" s="84"/>
      <c r="ASK8" s="85"/>
      <c r="ASL8" s="86"/>
      <c r="ASM8" s="81"/>
      <c r="ASN8" s="81"/>
      <c r="ASO8" s="82"/>
      <c r="ASP8" s="83"/>
      <c r="ASQ8" s="84"/>
      <c r="ASR8" s="85"/>
      <c r="ASS8" s="86"/>
      <c r="AST8" s="81"/>
      <c r="ASU8" s="81"/>
      <c r="ASV8" s="82"/>
      <c r="ASW8" s="83"/>
      <c r="ASX8" s="84"/>
      <c r="ASY8" s="85"/>
      <c r="ASZ8" s="86"/>
      <c r="ATA8" s="81"/>
      <c r="ATB8" s="81"/>
      <c r="ATC8" s="82"/>
      <c r="ATD8" s="83"/>
      <c r="ATE8" s="84"/>
      <c r="ATF8" s="85"/>
      <c r="ATG8" s="86"/>
      <c r="ATH8" s="81"/>
      <c r="ATI8" s="81"/>
      <c r="ATJ8" s="82"/>
      <c r="ATK8" s="83"/>
      <c r="ATL8" s="84"/>
      <c r="ATM8" s="85"/>
      <c r="ATN8" s="86"/>
      <c r="ATO8" s="81"/>
      <c r="ATP8" s="81"/>
      <c r="ATQ8" s="82"/>
      <c r="ATR8" s="83"/>
      <c r="ATS8" s="84"/>
      <c r="ATT8" s="85"/>
      <c r="ATU8" s="86"/>
      <c r="ATV8" s="81"/>
      <c r="ATW8" s="81"/>
      <c r="ATX8" s="82"/>
      <c r="ATY8" s="83"/>
      <c r="ATZ8" s="84"/>
      <c r="AUA8" s="85"/>
      <c r="AUB8" s="86"/>
      <c r="AUC8" s="81"/>
      <c r="AUD8" s="81"/>
      <c r="AUE8" s="82"/>
      <c r="AUF8" s="83"/>
      <c r="AUG8" s="84"/>
      <c r="AUH8" s="85"/>
      <c r="AUI8" s="86"/>
      <c r="AUJ8" s="81"/>
      <c r="AUK8" s="81"/>
      <c r="AUL8" s="82"/>
      <c r="AUM8" s="83"/>
      <c r="AUN8" s="84"/>
      <c r="AUO8" s="85"/>
      <c r="AUP8" s="86"/>
      <c r="AUQ8" s="81"/>
      <c r="AUR8" s="81"/>
      <c r="AUS8" s="82"/>
      <c r="AUT8" s="83"/>
      <c r="AUU8" s="84"/>
      <c r="AUV8" s="85"/>
      <c r="AUW8" s="86"/>
      <c r="AUX8" s="81"/>
      <c r="AUY8" s="81"/>
      <c r="AUZ8" s="82"/>
      <c r="AVA8" s="83"/>
      <c r="AVB8" s="84"/>
      <c r="AVC8" s="85"/>
      <c r="AVD8" s="86"/>
      <c r="AVE8" s="81"/>
      <c r="AVF8" s="81"/>
      <c r="AVG8" s="82"/>
      <c r="AVH8" s="83"/>
      <c r="AVI8" s="84"/>
      <c r="AVJ8" s="85"/>
      <c r="AVK8" s="86"/>
      <c r="AVL8" s="81"/>
      <c r="AVM8" s="81"/>
      <c r="AVN8" s="82"/>
      <c r="AVO8" s="83"/>
      <c r="AVP8" s="84"/>
      <c r="AVQ8" s="85"/>
      <c r="AVR8" s="86"/>
      <c r="AVS8" s="81"/>
      <c r="AVT8" s="81"/>
      <c r="AVU8" s="82"/>
      <c r="AVV8" s="83"/>
      <c r="AVW8" s="84"/>
      <c r="AVX8" s="85"/>
      <c r="AVY8" s="86"/>
      <c r="AVZ8" s="81"/>
      <c r="AWA8" s="81"/>
      <c r="AWB8" s="82"/>
      <c r="AWC8" s="83"/>
      <c r="AWD8" s="84"/>
      <c r="AWE8" s="85"/>
      <c r="AWF8" s="86"/>
      <c r="AWG8" s="81"/>
      <c r="AWH8" s="81"/>
      <c r="AWI8" s="82"/>
      <c r="AWJ8" s="83"/>
      <c r="AWK8" s="84"/>
      <c r="AWL8" s="85"/>
      <c r="AWM8" s="86"/>
      <c r="AWN8" s="81"/>
      <c r="AWO8" s="81"/>
      <c r="AWP8" s="82"/>
      <c r="AWQ8" s="83"/>
      <c r="AWR8" s="84"/>
      <c r="AWS8" s="85"/>
      <c r="AWT8" s="86"/>
      <c r="AWU8" s="81"/>
      <c r="AWV8" s="81"/>
      <c r="AWW8" s="82"/>
      <c r="AWX8" s="83"/>
      <c r="AWY8" s="84"/>
      <c r="AWZ8" s="85"/>
      <c r="AXA8" s="86"/>
      <c r="AXB8" s="81"/>
      <c r="AXC8" s="81"/>
      <c r="AXD8" s="82"/>
      <c r="AXE8" s="83"/>
      <c r="AXF8" s="84"/>
      <c r="AXG8" s="85"/>
      <c r="AXH8" s="86"/>
      <c r="AXI8" s="81"/>
      <c r="AXJ8" s="81"/>
      <c r="AXK8" s="82"/>
      <c r="AXL8" s="83"/>
      <c r="AXM8" s="84"/>
      <c r="AXN8" s="85"/>
      <c r="AXO8" s="86"/>
      <c r="AXP8" s="81"/>
      <c r="AXQ8" s="81"/>
      <c r="AXR8" s="82"/>
      <c r="AXS8" s="83"/>
      <c r="AXT8" s="84"/>
      <c r="AXU8" s="85"/>
      <c r="AXV8" s="86"/>
      <c r="AXW8" s="81"/>
      <c r="AXX8" s="81"/>
      <c r="AXY8" s="82"/>
      <c r="AXZ8" s="83"/>
      <c r="AYA8" s="84"/>
      <c r="AYB8" s="85"/>
      <c r="AYC8" s="86"/>
      <c r="AYD8" s="81"/>
      <c r="AYE8" s="81"/>
      <c r="AYF8" s="82"/>
      <c r="AYG8" s="83"/>
      <c r="AYH8" s="84"/>
      <c r="AYI8" s="85"/>
      <c r="AYJ8" s="86"/>
      <c r="AYK8" s="81"/>
      <c r="AYL8" s="81"/>
      <c r="AYM8" s="82"/>
      <c r="AYN8" s="83"/>
      <c r="AYO8" s="84"/>
      <c r="AYP8" s="85"/>
      <c r="AYQ8" s="86"/>
      <c r="AYR8" s="81"/>
      <c r="AYS8" s="81"/>
      <c r="AYT8" s="82"/>
      <c r="AYU8" s="83"/>
      <c r="AYV8" s="84"/>
      <c r="AYW8" s="85"/>
      <c r="AYX8" s="86"/>
      <c r="AYY8" s="81"/>
      <c r="AYZ8" s="81"/>
      <c r="AZA8" s="82"/>
      <c r="AZB8" s="83"/>
      <c r="AZC8" s="84"/>
      <c r="AZD8" s="85"/>
      <c r="AZE8" s="86"/>
      <c r="AZF8" s="81"/>
      <c r="AZG8" s="81"/>
      <c r="AZH8" s="82"/>
      <c r="AZI8" s="83"/>
      <c r="AZJ8" s="84"/>
      <c r="AZK8" s="85"/>
      <c r="AZL8" s="86"/>
      <c r="AZM8" s="81"/>
      <c r="AZN8" s="81"/>
      <c r="AZO8" s="82"/>
      <c r="AZP8" s="83"/>
      <c r="AZQ8" s="84"/>
      <c r="AZR8" s="85"/>
      <c r="AZS8" s="86"/>
      <c r="AZT8" s="81"/>
      <c r="AZU8" s="81"/>
      <c r="AZV8" s="82"/>
      <c r="AZW8" s="83"/>
      <c r="AZX8" s="84"/>
      <c r="AZY8" s="85"/>
      <c r="AZZ8" s="86"/>
      <c r="BAA8" s="81"/>
      <c r="BAB8" s="81"/>
      <c r="BAC8" s="82"/>
      <c r="BAD8" s="83"/>
      <c r="BAE8" s="84"/>
      <c r="BAF8" s="85"/>
      <c r="BAG8" s="86"/>
      <c r="BAH8" s="81"/>
      <c r="BAI8" s="81"/>
      <c r="BAJ8" s="82"/>
      <c r="BAK8" s="83"/>
      <c r="BAL8" s="84"/>
      <c r="BAM8" s="85"/>
      <c r="BAN8" s="86"/>
      <c r="BAO8" s="81"/>
      <c r="BAP8" s="81"/>
      <c r="BAQ8" s="82"/>
      <c r="BAR8" s="83"/>
      <c r="BAS8" s="84"/>
      <c r="BAT8" s="85"/>
      <c r="BAU8" s="86"/>
      <c r="BAV8" s="81"/>
      <c r="BAW8" s="81"/>
      <c r="BAX8" s="82"/>
      <c r="BAY8" s="83"/>
      <c r="BAZ8" s="84"/>
      <c r="BBA8" s="85"/>
      <c r="BBB8" s="86"/>
      <c r="BBC8" s="81"/>
      <c r="BBD8" s="81"/>
      <c r="BBE8" s="82"/>
      <c r="BBF8" s="83"/>
      <c r="BBG8" s="84"/>
      <c r="BBH8" s="85"/>
      <c r="BBI8" s="86"/>
      <c r="BBJ8" s="81"/>
      <c r="BBK8" s="81"/>
      <c r="BBL8" s="82"/>
      <c r="BBM8" s="83"/>
      <c r="BBN8" s="84"/>
      <c r="BBO8" s="85"/>
      <c r="BBP8" s="86"/>
      <c r="BBQ8" s="81"/>
      <c r="BBR8" s="81"/>
      <c r="BBS8" s="82"/>
      <c r="BBT8" s="83"/>
      <c r="BBU8" s="84"/>
      <c r="BBV8" s="85"/>
      <c r="BBW8" s="86"/>
      <c r="BBX8" s="81"/>
      <c r="BBY8" s="81"/>
      <c r="BBZ8" s="82"/>
      <c r="BCA8" s="83"/>
      <c r="BCB8" s="84"/>
      <c r="BCC8" s="85"/>
      <c r="BCD8" s="86"/>
      <c r="BCE8" s="81"/>
      <c r="BCF8" s="81"/>
      <c r="BCG8" s="82"/>
      <c r="BCH8" s="83"/>
      <c r="BCI8" s="84"/>
      <c r="BCJ8" s="85"/>
      <c r="BCK8" s="86"/>
      <c r="BCL8" s="81"/>
      <c r="BCM8" s="81"/>
      <c r="BCN8" s="82"/>
      <c r="BCO8" s="83"/>
      <c r="BCP8" s="84"/>
      <c r="BCQ8" s="85"/>
      <c r="BCR8" s="86"/>
      <c r="BCS8" s="81"/>
      <c r="BCT8" s="81"/>
      <c r="BCU8" s="82"/>
      <c r="BCV8" s="83"/>
      <c r="BCW8" s="84"/>
      <c r="BCX8" s="85"/>
      <c r="BCY8" s="86"/>
      <c r="BCZ8" s="81"/>
      <c r="BDA8" s="81"/>
      <c r="BDB8" s="82"/>
      <c r="BDC8" s="83"/>
      <c r="BDD8" s="84"/>
      <c r="BDE8" s="85"/>
      <c r="BDF8" s="86"/>
      <c r="BDG8" s="81"/>
      <c r="BDH8" s="81"/>
      <c r="BDI8" s="82"/>
      <c r="BDJ8" s="83"/>
      <c r="BDK8" s="84"/>
      <c r="BDL8" s="85"/>
      <c r="BDM8" s="86"/>
      <c r="BDN8" s="81"/>
      <c r="BDO8" s="81"/>
      <c r="BDP8" s="82"/>
      <c r="BDQ8" s="83"/>
      <c r="BDR8" s="84"/>
      <c r="BDS8" s="85"/>
      <c r="BDT8" s="86"/>
      <c r="BDU8" s="81"/>
      <c r="BDV8" s="81"/>
      <c r="BDW8" s="82"/>
      <c r="BDX8" s="83"/>
      <c r="BDY8" s="84"/>
      <c r="BDZ8" s="85"/>
      <c r="BEA8" s="86"/>
      <c r="BEB8" s="81"/>
      <c r="BEC8" s="81"/>
      <c r="BED8" s="82"/>
      <c r="BEE8" s="83"/>
      <c r="BEF8" s="84"/>
      <c r="BEG8" s="85"/>
      <c r="BEH8" s="86"/>
      <c r="BEI8" s="81"/>
      <c r="BEJ8" s="81"/>
      <c r="BEK8" s="82"/>
      <c r="BEL8" s="83"/>
      <c r="BEM8" s="84"/>
      <c r="BEN8" s="85"/>
      <c r="BEO8" s="86"/>
      <c r="BEP8" s="81"/>
      <c r="BEQ8" s="81"/>
      <c r="BER8" s="82"/>
      <c r="BES8" s="83"/>
      <c r="BET8" s="84"/>
      <c r="BEU8" s="85"/>
      <c r="BEV8" s="86"/>
      <c r="BEW8" s="81"/>
      <c r="BEX8" s="81"/>
      <c r="BEY8" s="82"/>
      <c r="BEZ8" s="83"/>
      <c r="BFA8" s="84"/>
      <c r="BFB8" s="85"/>
      <c r="BFC8" s="86"/>
      <c r="BFD8" s="81"/>
      <c r="BFE8" s="81"/>
      <c r="BFF8" s="82"/>
      <c r="BFG8" s="83"/>
      <c r="BFH8" s="84"/>
      <c r="BFI8" s="85"/>
      <c r="BFJ8" s="86"/>
      <c r="BFK8" s="81"/>
      <c r="BFL8" s="81"/>
      <c r="BFM8" s="82"/>
      <c r="BFN8" s="83"/>
      <c r="BFO8" s="84"/>
      <c r="BFP8" s="85"/>
      <c r="BFQ8" s="86"/>
      <c r="BFR8" s="81"/>
      <c r="BFS8" s="81"/>
      <c r="BFT8" s="82"/>
      <c r="BFU8" s="83"/>
      <c r="BFV8" s="84"/>
      <c r="BFW8" s="85"/>
      <c r="BFX8" s="86"/>
      <c r="BFY8" s="81"/>
      <c r="BFZ8" s="81"/>
      <c r="BGA8" s="82"/>
      <c r="BGB8" s="83"/>
      <c r="BGC8" s="84"/>
      <c r="BGD8" s="85"/>
      <c r="BGE8" s="86"/>
      <c r="BGF8" s="81"/>
      <c r="BGG8" s="81"/>
      <c r="BGH8" s="82"/>
      <c r="BGI8" s="83"/>
      <c r="BGJ8" s="84"/>
      <c r="BGK8" s="85"/>
      <c r="BGL8" s="86"/>
      <c r="BGM8" s="81"/>
      <c r="BGN8" s="81"/>
      <c r="BGO8" s="82"/>
      <c r="BGP8" s="83"/>
      <c r="BGQ8" s="84"/>
      <c r="BGR8" s="85"/>
      <c r="BGS8" s="86"/>
      <c r="BGT8" s="81"/>
      <c r="BGU8" s="81"/>
      <c r="BGV8" s="82"/>
      <c r="BGW8" s="83"/>
      <c r="BGX8" s="84"/>
      <c r="BGY8" s="85"/>
      <c r="BGZ8" s="86"/>
      <c r="BHA8" s="81"/>
      <c r="BHB8" s="81"/>
      <c r="BHC8" s="82"/>
      <c r="BHD8" s="83"/>
      <c r="BHE8" s="84"/>
      <c r="BHF8" s="85"/>
      <c r="BHG8" s="86"/>
      <c r="BHH8" s="81"/>
      <c r="BHI8" s="81"/>
      <c r="BHJ8" s="82"/>
      <c r="BHK8" s="83"/>
      <c r="BHL8" s="84"/>
      <c r="BHM8" s="85"/>
      <c r="BHN8" s="86"/>
      <c r="BHO8" s="81"/>
      <c r="BHP8" s="81"/>
      <c r="BHQ8" s="82"/>
      <c r="BHR8" s="83"/>
      <c r="BHS8" s="84"/>
      <c r="BHT8" s="85"/>
      <c r="BHU8" s="86"/>
      <c r="BHV8" s="81"/>
      <c r="BHW8" s="81"/>
      <c r="BHX8" s="82"/>
      <c r="BHY8" s="83"/>
      <c r="BHZ8" s="84"/>
      <c r="BIA8" s="85"/>
      <c r="BIB8" s="86"/>
      <c r="BIC8" s="81"/>
      <c r="BID8" s="81"/>
      <c r="BIE8" s="82"/>
      <c r="BIF8" s="83"/>
      <c r="BIG8" s="84"/>
      <c r="BIH8" s="85"/>
      <c r="BII8" s="86"/>
      <c r="BIJ8" s="81"/>
      <c r="BIK8" s="81"/>
      <c r="BIL8" s="82"/>
      <c r="BIM8" s="83"/>
      <c r="BIN8" s="84"/>
      <c r="BIO8" s="85"/>
      <c r="BIP8" s="86"/>
      <c r="BIQ8" s="81"/>
      <c r="BIR8" s="81"/>
      <c r="BIS8" s="82"/>
      <c r="BIT8" s="83"/>
      <c r="BIU8" s="84"/>
      <c r="BIV8" s="85"/>
      <c r="BIW8" s="86"/>
      <c r="BIX8" s="81"/>
      <c r="BIY8" s="81"/>
      <c r="BIZ8" s="82"/>
      <c r="BJA8" s="83"/>
      <c r="BJB8" s="84"/>
      <c r="BJC8" s="85"/>
      <c r="BJD8" s="86"/>
      <c r="BJE8" s="81"/>
      <c r="BJF8" s="81"/>
      <c r="BJG8" s="82"/>
      <c r="BJH8" s="83"/>
      <c r="BJI8" s="84"/>
      <c r="BJJ8" s="85"/>
      <c r="BJK8" s="86"/>
      <c r="BJL8" s="81"/>
      <c r="BJM8" s="81"/>
      <c r="BJN8" s="82"/>
      <c r="BJO8" s="83"/>
      <c r="BJP8" s="84"/>
      <c r="BJQ8" s="85"/>
      <c r="BJR8" s="86"/>
      <c r="BJS8" s="81"/>
      <c r="BJT8" s="81"/>
      <c r="BJU8" s="82"/>
      <c r="BJV8" s="83"/>
      <c r="BJW8" s="84"/>
      <c r="BJX8" s="85"/>
      <c r="BJY8" s="86"/>
      <c r="BJZ8" s="81"/>
      <c r="BKA8" s="81"/>
      <c r="BKB8" s="82"/>
      <c r="BKC8" s="83"/>
      <c r="BKD8" s="84"/>
      <c r="BKE8" s="85"/>
      <c r="BKF8" s="86"/>
      <c r="BKG8" s="81"/>
      <c r="BKH8" s="81"/>
      <c r="BKI8" s="82"/>
      <c r="BKJ8" s="83"/>
      <c r="BKK8" s="84"/>
      <c r="BKL8" s="85"/>
      <c r="BKM8" s="86"/>
      <c r="BKN8" s="81"/>
      <c r="BKO8" s="81"/>
      <c r="BKP8" s="82"/>
      <c r="BKQ8" s="83"/>
      <c r="BKR8" s="84"/>
      <c r="BKS8" s="85"/>
      <c r="BKT8" s="86"/>
      <c r="BKU8" s="81"/>
      <c r="BKV8" s="81"/>
      <c r="BKW8" s="82"/>
      <c r="BKX8" s="83"/>
      <c r="BKY8" s="84"/>
      <c r="BKZ8" s="85"/>
      <c r="BLA8" s="86"/>
      <c r="BLB8" s="81"/>
      <c r="BLC8" s="81"/>
      <c r="BLD8" s="82"/>
      <c r="BLE8" s="83"/>
      <c r="BLF8" s="84"/>
      <c r="BLG8" s="85"/>
      <c r="BLH8" s="86"/>
      <c r="BLI8" s="81"/>
      <c r="BLJ8" s="81"/>
      <c r="BLK8" s="82"/>
      <c r="BLL8" s="83"/>
      <c r="BLM8" s="84"/>
      <c r="BLN8" s="85"/>
      <c r="BLO8" s="86"/>
      <c r="BLP8" s="81"/>
      <c r="BLQ8" s="81"/>
      <c r="BLR8" s="82"/>
      <c r="BLS8" s="83"/>
      <c r="BLT8" s="84"/>
      <c r="BLU8" s="85"/>
      <c r="BLV8" s="86"/>
      <c r="BLW8" s="81"/>
      <c r="BLX8" s="81"/>
      <c r="BLY8" s="82"/>
      <c r="BLZ8" s="83"/>
      <c r="BMA8" s="84"/>
      <c r="BMB8" s="85"/>
      <c r="BMC8" s="86"/>
      <c r="BMD8" s="81"/>
      <c r="BME8" s="81"/>
      <c r="BMF8" s="82"/>
      <c r="BMG8" s="83"/>
      <c r="BMH8" s="84"/>
      <c r="BMI8" s="85"/>
      <c r="BMJ8" s="86"/>
      <c r="BMK8" s="81"/>
      <c r="BML8" s="81"/>
      <c r="BMM8" s="82"/>
      <c r="BMN8" s="83"/>
      <c r="BMO8" s="84"/>
      <c r="BMP8" s="85"/>
      <c r="BMQ8" s="86"/>
      <c r="BMR8" s="81"/>
      <c r="BMS8" s="81"/>
      <c r="BMT8" s="82"/>
      <c r="BMU8" s="83"/>
      <c r="BMV8" s="84"/>
      <c r="BMW8" s="85"/>
      <c r="BMX8" s="86"/>
      <c r="BMY8" s="81"/>
      <c r="BMZ8" s="81"/>
      <c r="BNA8" s="82"/>
      <c r="BNB8" s="83"/>
      <c r="BNC8" s="84"/>
      <c r="BND8" s="85"/>
      <c r="BNE8" s="86"/>
      <c r="BNF8" s="81"/>
      <c r="BNG8" s="81"/>
      <c r="BNH8" s="82"/>
      <c r="BNI8" s="83"/>
      <c r="BNJ8" s="84"/>
      <c r="BNK8" s="85"/>
      <c r="BNL8" s="86"/>
      <c r="BNM8" s="81"/>
      <c r="BNN8" s="81"/>
      <c r="BNO8" s="82"/>
      <c r="BNP8" s="83"/>
      <c r="BNQ8" s="84"/>
      <c r="BNR8" s="85"/>
      <c r="BNS8" s="86"/>
      <c r="BNT8" s="81"/>
      <c r="BNU8" s="81"/>
      <c r="BNV8" s="82"/>
      <c r="BNW8" s="83"/>
      <c r="BNX8" s="84"/>
      <c r="BNY8" s="85"/>
      <c r="BNZ8" s="86"/>
      <c r="BOA8" s="81"/>
      <c r="BOB8" s="81"/>
      <c r="BOC8" s="82"/>
      <c r="BOD8" s="83"/>
      <c r="BOE8" s="84"/>
      <c r="BOF8" s="85"/>
      <c r="BOG8" s="86"/>
      <c r="BOH8" s="81"/>
      <c r="BOI8" s="81"/>
      <c r="BOJ8" s="82"/>
      <c r="BOK8" s="83"/>
      <c r="BOL8" s="84"/>
      <c r="BOM8" s="85"/>
      <c r="BON8" s="86"/>
      <c r="BOO8" s="81"/>
      <c r="BOP8" s="81"/>
      <c r="BOQ8" s="82"/>
      <c r="BOR8" s="83"/>
      <c r="BOS8" s="84"/>
      <c r="BOT8" s="85"/>
      <c r="BOU8" s="86"/>
      <c r="BOV8" s="81"/>
      <c r="BOW8" s="81"/>
      <c r="BOX8" s="82"/>
      <c r="BOY8" s="83"/>
      <c r="BOZ8" s="84"/>
      <c r="BPA8" s="85"/>
      <c r="BPB8" s="86"/>
      <c r="BPC8" s="81"/>
      <c r="BPD8" s="81"/>
      <c r="BPE8" s="82"/>
      <c r="BPF8" s="83"/>
      <c r="BPG8" s="84"/>
      <c r="BPH8" s="85"/>
      <c r="BPI8" s="86"/>
      <c r="BPJ8" s="81"/>
      <c r="BPK8" s="81"/>
      <c r="BPL8" s="82"/>
      <c r="BPM8" s="83"/>
      <c r="BPN8" s="84"/>
      <c r="BPO8" s="85"/>
      <c r="BPP8" s="86"/>
      <c r="BPQ8" s="81"/>
      <c r="BPR8" s="81"/>
      <c r="BPS8" s="82"/>
      <c r="BPT8" s="83"/>
      <c r="BPU8" s="84"/>
      <c r="BPV8" s="85"/>
      <c r="BPW8" s="86"/>
      <c r="BPX8" s="81"/>
      <c r="BPY8" s="81"/>
      <c r="BPZ8" s="82"/>
      <c r="BQA8" s="83"/>
      <c r="BQB8" s="84"/>
      <c r="BQC8" s="85"/>
      <c r="BQD8" s="86"/>
      <c r="BQE8" s="81"/>
      <c r="BQF8" s="81"/>
      <c r="BQG8" s="82"/>
      <c r="BQH8" s="83"/>
      <c r="BQI8" s="84"/>
      <c r="BQJ8" s="85"/>
      <c r="BQK8" s="86"/>
      <c r="BQL8" s="81"/>
      <c r="BQM8" s="81"/>
      <c r="BQN8" s="82"/>
      <c r="BQO8" s="83"/>
      <c r="BQP8" s="84"/>
      <c r="BQQ8" s="85"/>
      <c r="BQR8" s="86"/>
      <c r="BQS8" s="81"/>
      <c r="BQT8" s="81"/>
      <c r="BQU8" s="82"/>
      <c r="BQV8" s="83"/>
      <c r="BQW8" s="84"/>
      <c r="BQX8" s="85"/>
      <c r="BQY8" s="86"/>
      <c r="BQZ8" s="81"/>
      <c r="BRA8" s="81"/>
      <c r="BRB8" s="82"/>
      <c r="BRC8" s="83"/>
      <c r="BRD8" s="84"/>
      <c r="BRE8" s="85"/>
      <c r="BRF8" s="86"/>
      <c r="BRG8" s="81"/>
      <c r="BRH8" s="81"/>
      <c r="BRI8" s="82"/>
      <c r="BRJ8" s="83"/>
      <c r="BRK8" s="84"/>
      <c r="BRL8" s="85"/>
      <c r="BRM8" s="86"/>
      <c r="BRN8" s="81"/>
      <c r="BRO8" s="81"/>
      <c r="BRP8" s="82"/>
      <c r="BRQ8" s="83"/>
      <c r="BRR8" s="84"/>
      <c r="BRS8" s="85"/>
      <c r="BRT8" s="86"/>
      <c r="BRU8" s="81"/>
      <c r="BRV8" s="81"/>
      <c r="BRW8" s="82"/>
      <c r="BRX8" s="83"/>
      <c r="BRY8" s="84"/>
      <c r="BRZ8" s="85"/>
      <c r="BSA8" s="86"/>
      <c r="BSB8" s="81"/>
      <c r="BSC8" s="81"/>
      <c r="BSD8" s="82"/>
      <c r="BSE8" s="83"/>
      <c r="BSF8" s="84"/>
      <c r="BSG8" s="85"/>
      <c r="BSH8" s="86"/>
      <c r="BSI8" s="81"/>
      <c r="BSJ8" s="81"/>
      <c r="BSK8" s="82"/>
      <c r="BSL8" s="83"/>
      <c r="BSM8" s="84"/>
      <c r="BSN8" s="85"/>
      <c r="BSO8" s="86"/>
      <c r="BSP8" s="81"/>
      <c r="BSQ8" s="81"/>
      <c r="BSR8" s="82"/>
      <c r="BSS8" s="83"/>
      <c r="BST8" s="84"/>
      <c r="BSU8" s="85"/>
      <c r="BSV8" s="86"/>
      <c r="BSW8" s="81"/>
      <c r="BSX8" s="81"/>
      <c r="BSY8" s="82"/>
      <c r="BSZ8" s="83"/>
      <c r="BTA8" s="84"/>
      <c r="BTB8" s="85"/>
      <c r="BTC8" s="86"/>
      <c r="BTD8" s="81"/>
      <c r="BTE8" s="81"/>
      <c r="BTF8" s="82"/>
      <c r="BTG8" s="83"/>
      <c r="BTH8" s="84"/>
      <c r="BTI8" s="85"/>
      <c r="BTJ8" s="86"/>
      <c r="BTK8" s="81"/>
      <c r="BTL8" s="81"/>
      <c r="BTM8" s="82"/>
      <c r="BTN8" s="83"/>
      <c r="BTO8" s="84"/>
      <c r="BTP8" s="85"/>
      <c r="BTQ8" s="86"/>
      <c r="BTR8" s="81"/>
      <c r="BTS8" s="81"/>
      <c r="BTT8" s="82"/>
      <c r="BTU8" s="83"/>
      <c r="BTV8" s="84"/>
      <c r="BTW8" s="85"/>
      <c r="BTX8" s="86"/>
      <c r="BTY8" s="81"/>
      <c r="BTZ8" s="81"/>
      <c r="BUA8" s="82"/>
      <c r="BUB8" s="83"/>
      <c r="BUC8" s="84"/>
      <c r="BUD8" s="85"/>
      <c r="BUE8" s="86"/>
      <c r="BUF8" s="81"/>
      <c r="BUG8" s="81"/>
      <c r="BUH8" s="82"/>
      <c r="BUI8" s="83"/>
      <c r="BUJ8" s="84"/>
      <c r="BUK8" s="85"/>
      <c r="BUL8" s="86"/>
      <c r="BUM8" s="81"/>
      <c r="BUN8" s="81"/>
      <c r="BUO8" s="82"/>
      <c r="BUP8" s="83"/>
      <c r="BUQ8" s="84"/>
      <c r="BUR8" s="85"/>
      <c r="BUS8" s="86"/>
      <c r="BUT8" s="81"/>
      <c r="BUU8" s="81"/>
      <c r="BUV8" s="82"/>
      <c r="BUW8" s="83"/>
      <c r="BUX8" s="84"/>
      <c r="BUY8" s="85"/>
      <c r="BUZ8" s="86"/>
      <c r="BVA8" s="81"/>
      <c r="BVB8" s="81"/>
      <c r="BVC8" s="82"/>
      <c r="BVD8" s="83"/>
      <c r="BVE8" s="84"/>
      <c r="BVF8" s="85"/>
      <c r="BVG8" s="86"/>
      <c r="BVH8" s="81"/>
      <c r="BVI8" s="81"/>
      <c r="BVJ8" s="82"/>
      <c r="BVK8" s="83"/>
      <c r="BVL8" s="84"/>
      <c r="BVM8" s="85"/>
      <c r="BVN8" s="86"/>
      <c r="BVO8" s="81"/>
      <c r="BVP8" s="81"/>
      <c r="BVQ8" s="82"/>
      <c r="BVR8" s="83"/>
      <c r="BVS8" s="84"/>
      <c r="BVT8" s="85"/>
      <c r="BVU8" s="86"/>
      <c r="BVV8" s="81"/>
      <c r="BVW8" s="81"/>
      <c r="BVX8" s="82"/>
      <c r="BVY8" s="83"/>
      <c r="BVZ8" s="84"/>
      <c r="BWA8" s="85"/>
      <c r="BWB8" s="86"/>
      <c r="BWC8" s="81"/>
      <c r="BWD8" s="81"/>
      <c r="BWE8" s="82"/>
      <c r="BWF8" s="83"/>
      <c r="BWG8" s="84"/>
      <c r="BWH8" s="85"/>
      <c r="BWI8" s="86"/>
      <c r="BWJ8" s="81"/>
      <c r="BWK8" s="81"/>
      <c r="BWL8" s="82"/>
      <c r="BWM8" s="83"/>
      <c r="BWN8" s="84"/>
      <c r="BWO8" s="85"/>
      <c r="BWP8" s="86"/>
      <c r="BWQ8" s="81"/>
      <c r="BWR8" s="81"/>
      <c r="BWS8" s="82"/>
      <c r="BWT8" s="83"/>
      <c r="BWU8" s="84"/>
      <c r="BWV8" s="85"/>
      <c r="BWW8" s="86"/>
      <c r="BWX8" s="81"/>
      <c r="BWY8" s="81"/>
      <c r="BWZ8" s="82"/>
      <c r="BXA8" s="83"/>
      <c r="BXB8" s="84"/>
      <c r="BXC8" s="85"/>
      <c r="BXD8" s="86"/>
      <c r="BXE8" s="81"/>
      <c r="BXF8" s="81"/>
      <c r="BXG8" s="82"/>
      <c r="BXH8" s="83"/>
      <c r="BXI8" s="84"/>
      <c r="BXJ8" s="85"/>
      <c r="BXK8" s="86"/>
      <c r="BXL8" s="81"/>
      <c r="BXM8" s="81"/>
      <c r="BXN8" s="82"/>
      <c r="BXO8" s="83"/>
      <c r="BXP8" s="84"/>
      <c r="BXQ8" s="85"/>
      <c r="BXR8" s="86"/>
      <c r="BXS8" s="81"/>
      <c r="BXT8" s="81"/>
      <c r="BXU8" s="82"/>
      <c r="BXV8" s="83"/>
      <c r="BXW8" s="84"/>
      <c r="BXX8" s="85"/>
      <c r="BXY8" s="86"/>
      <c r="BXZ8" s="81"/>
      <c r="BYA8" s="81"/>
      <c r="BYB8" s="82"/>
      <c r="BYC8" s="83"/>
      <c r="BYD8" s="84"/>
      <c r="BYE8" s="85"/>
      <c r="BYF8" s="86"/>
      <c r="BYG8" s="81"/>
      <c r="BYH8" s="81"/>
      <c r="BYI8" s="82"/>
      <c r="BYJ8" s="83"/>
      <c r="BYK8" s="84"/>
      <c r="BYL8" s="85"/>
      <c r="BYM8" s="86"/>
      <c r="BYN8" s="81"/>
      <c r="BYO8" s="81"/>
      <c r="BYP8" s="82"/>
      <c r="BYQ8" s="83"/>
      <c r="BYR8" s="84"/>
      <c r="BYS8" s="85"/>
      <c r="BYT8" s="86"/>
      <c r="BYU8" s="81"/>
      <c r="BYV8" s="81"/>
      <c r="BYW8" s="82"/>
      <c r="BYX8" s="83"/>
      <c r="BYY8" s="84"/>
      <c r="BYZ8" s="85"/>
      <c r="BZA8" s="86"/>
      <c r="BZB8" s="81"/>
      <c r="BZC8" s="81"/>
      <c r="BZD8" s="82"/>
      <c r="BZE8" s="83"/>
      <c r="BZF8" s="84"/>
      <c r="BZG8" s="85"/>
      <c r="BZH8" s="86"/>
      <c r="BZI8" s="81"/>
      <c r="BZJ8" s="81"/>
      <c r="BZK8" s="82"/>
      <c r="BZL8" s="83"/>
      <c r="BZM8" s="84"/>
      <c r="BZN8" s="85"/>
      <c r="BZO8" s="86"/>
      <c r="BZP8" s="81"/>
      <c r="BZQ8" s="81"/>
      <c r="BZR8" s="82"/>
      <c r="BZS8" s="83"/>
      <c r="BZT8" s="84"/>
      <c r="BZU8" s="85"/>
      <c r="BZV8" s="86"/>
      <c r="BZW8" s="81"/>
      <c r="BZX8" s="81"/>
      <c r="BZY8" s="82"/>
      <c r="BZZ8" s="83"/>
      <c r="CAA8" s="84"/>
      <c r="CAB8" s="85"/>
      <c r="CAC8" s="86"/>
      <c r="CAD8" s="81"/>
      <c r="CAE8" s="81"/>
      <c r="CAF8" s="82"/>
      <c r="CAG8" s="83"/>
      <c r="CAH8" s="84"/>
      <c r="CAI8" s="85"/>
      <c r="CAJ8" s="86"/>
      <c r="CAK8" s="81"/>
      <c r="CAL8" s="81"/>
      <c r="CAM8" s="82"/>
      <c r="CAN8" s="83"/>
      <c r="CAO8" s="84"/>
      <c r="CAP8" s="85"/>
      <c r="CAQ8" s="86"/>
      <c r="CAR8" s="81"/>
      <c r="CAS8" s="81"/>
      <c r="CAT8" s="82"/>
      <c r="CAU8" s="83"/>
      <c r="CAV8" s="84"/>
      <c r="CAW8" s="85"/>
      <c r="CAX8" s="86"/>
      <c r="CAY8" s="81"/>
      <c r="CAZ8" s="81"/>
      <c r="CBA8" s="82"/>
      <c r="CBB8" s="83"/>
      <c r="CBC8" s="84"/>
      <c r="CBD8" s="85"/>
      <c r="CBE8" s="86"/>
      <c r="CBF8" s="81"/>
      <c r="CBG8" s="81"/>
      <c r="CBH8" s="82"/>
      <c r="CBI8" s="83"/>
      <c r="CBJ8" s="84"/>
      <c r="CBK8" s="85"/>
      <c r="CBL8" s="86"/>
      <c r="CBM8" s="81"/>
      <c r="CBN8" s="81"/>
      <c r="CBO8" s="82"/>
      <c r="CBP8" s="83"/>
      <c r="CBQ8" s="84"/>
      <c r="CBR8" s="85"/>
      <c r="CBS8" s="86"/>
      <c r="CBT8" s="81"/>
      <c r="CBU8" s="81"/>
      <c r="CBV8" s="82"/>
      <c r="CBW8" s="83"/>
      <c r="CBX8" s="84"/>
      <c r="CBY8" s="85"/>
      <c r="CBZ8" s="86"/>
      <c r="CCA8" s="81"/>
      <c r="CCB8" s="81"/>
      <c r="CCC8" s="82"/>
      <c r="CCD8" s="83"/>
      <c r="CCE8" s="84"/>
      <c r="CCF8" s="85"/>
      <c r="CCG8" s="86"/>
      <c r="CCH8" s="81"/>
      <c r="CCI8" s="81"/>
      <c r="CCJ8" s="82"/>
      <c r="CCK8" s="83"/>
      <c r="CCL8" s="84"/>
      <c r="CCM8" s="85"/>
      <c r="CCN8" s="86"/>
      <c r="CCO8" s="81"/>
      <c r="CCP8" s="81"/>
      <c r="CCQ8" s="82"/>
      <c r="CCR8" s="83"/>
      <c r="CCS8" s="84"/>
      <c r="CCT8" s="85"/>
      <c r="CCU8" s="86"/>
      <c r="CCV8" s="81"/>
      <c r="CCW8" s="81"/>
      <c r="CCX8" s="82"/>
      <c r="CCY8" s="83"/>
      <c r="CCZ8" s="84"/>
      <c r="CDA8" s="85"/>
      <c r="CDB8" s="86"/>
      <c r="CDC8" s="81"/>
      <c r="CDD8" s="81"/>
      <c r="CDE8" s="82"/>
      <c r="CDF8" s="83"/>
      <c r="CDG8" s="84"/>
      <c r="CDH8" s="85"/>
      <c r="CDI8" s="86"/>
      <c r="CDJ8" s="81"/>
      <c r="CDK8" s="81"/>
      <c r="CDL8" s="82"/>
      <c r="CDM8" s="83"/>
      <c r="CDN8" s="84"/>
      <c r="CDO8" s="85"/>
      <c r="CDP8" s="86"/>
      <c r="CDQ8" s="81"/>
      <c r="CDR8" s="81"/>
      <c r="CDS8" s="82"/>
      <c r="CDT8" s="83"/>
      <c r="CDU8" s="84"/>
      <c r="CDV8" s="85"/>
      <c r="CDW8" s="86"/>
      <c r="CDX8" s="81"/>
      <c r="CDY8" s="81"/>
      <c r="CDZ8" s="82"/>
      <c r="CEA8" s="83"/>
      <c r="CEB8" s="84"/>
      <c r="CEC8" s="85"/>
      <c r="CED8" s="86"/>
      <c r="CEE8" s="81"/>
      <c r="CEF8" s="81"/>
      <c r="CEG8" s="82"/>
      <c r="CEH8" s="83"/>
      <c r="CEI8" s="84"/>
      <c r="CEJ8" s="85"/>
      <c r="CEK8" s="86"/>
      <c r="CEL8" s="81"/>
      <c r="CEM8" s="81"/>
      <c r="CEN8" s="82"/>
      <c r="CEO8" s="83"/>
      <c r="CEP8" s="84"/>
      <c r="CEQ8" s="85"/>
      <c r="CER8" s="86"/>
      <c r="CES8" s="81"/>
      <c r="CET8" s="81"/>
      <c r="CEU8" s="82"/>
      <c r="CEV8" s="83"/>
      <c r="CEW8" s="84"/>
      <c r="CEX8" s="85"/>
      <c r="CEY8" s="86"/>
      <c r="CEZ8" s="81"/>
      <c r="CFA8" s="81"/>
      <c r="CFB8" s="82"/>
      <c r="CFC8" s="83"/>
      <c r="CFD8" s="84"/>
      <c r="CFE8" s="85"/>
      <c r="CFF8" s="86"/>
      <c r="CFG8" s="81"/>
      <c r="CFH8" s="81"/>
      <c r="CFI8" s="82"/>
      <c r="CFJ8" s="83"/>
      <c r="CFK8" s="84"/>
      <c r="CFL8" s="85"/>
      <c r="CFM8" s="86"/>
      <c r="CFN8" s="81"/>
      <c r="CFO8" s="81"/>
      <c r="CFP8" s="82"/>
      <c r="CFQ8" s="83"/>
      <c r="CFR8" s="84"/>
      <c r="CFS8" s="85"/>
      <c r="CFT8" s="86"/>
      <c r="CFU8" s="81"/>
      <c r="CFV8" s="81"/>
      <c r="CFW8" s="82"/>
      <c r="CFX8" s="83"/>
      <c r="CFY8" s="84"/>
      <c r="CFZ8" s="85"/>
      <c r="CGA8" s="86"/>
      <c r="CGB8" s="81"/>
      <c r="CGC8" s="81"/>
      <c r="CGD8" s="82"/>
      <c r="CGE8" s="83"/>
      <c r="CGF8" s="84"/>
      <c r="CGG8" s="85"/>
      <c r="CGH8" s="86"/>
      <c r="CGI8" s="81"/>
      <c r="CGJ8" s="81"/>
      <c r="CGK8" s="82"/>
      <c r="CGL8" s="83"/>
      <c r="CGM8" s="84"/>
      <c r="CGN8" s="85"/>
      <c r="CGO8" s="86"/>
      <c r="CGP8" s="81"/>
      <c r="CGQ8" s="81"/>
      <c r="CGR8" s="82"/>
      <c r="CGS8" s="83"/>
      <c r="CGT8" s="84"/>
      <c r="CGU8" s="85"/>
      <c r="CGV8" s="86"/>
      <c r="CGW8" s="81"/>
      <c r="CGX8" s="81"/>
      <c r="CGY8" s="82"/>
      <c r="CGZ8" s="83"/>
      <c r="CHA8" s="84"/>
      <c r="CHB8" s="85"/>
      <c r="CHC8" s="86"/>
      <c r="CHD8" s="81"/>
      <c r="CHE8" s="81"/>
      <c r="CHF8" s="82"/>
      <c r="CHG8" s="83"/>
      <c r="CHH8" s="84"/>
      <c r="CHI8" s="85"/>
      <c r="CHJ8" s="86"/>
      <c r="CHK8" s="81"/>
      <c r="CHL8" s="81"/>
      <c r="CHM8" s="82"/>
      <c r="CHN8" s="83"/>
      <c r="CHO8" s="84"/>
      <c r="CHP8" s="85"/>
      <c r="CHQ8" s="86"/>
      <c r="CHR8" s="81"/>
      <c r="CHS8" s="81"/>
      <c r="CHT8" s="82"/>
      <c r="CHU8" s="83"/>
      <c r="CHV8" s="84"/>
      <c r="CHW8" s="85"/>
      <c r="CHX8" s="86"/>
      <c r="CHY8" s="81"/>
      <c r="CHZ8" s="81"/>
      <c r="CIA8" s="82"/>
      <c r="CIB8" s="83"/>
      <c r="CIC8" s="84"/>
      <c r="CID8" s="85"/>
      <c r="CIE8" s="86"/>
      <c r="CIF8" s="81"/>
      <c r="CIG8" s="81"/>
      <c r="CIH8" s="82"/>
      <c r="CII8" s="83"/>
      <c r="CIJ8" s="84"/>
      <c r="CIK8" s="85"/>
      <c r="CIL8" s="86"/>
      <c r="CIM8" s="81"/>
      <c r="CIN8" s="81"/>
      <c r="CIO8" s="82"/>
      <c r="CIP8" s="83"/>
      <c r="CIQ8" s="84"/>
      <c r="CIR8" s="85"/>
      <c r="CIS8" s="86"/>
      <c r="CIT8" s="81"/>
      <c r="CIU8" s="81"/>
      <c r="CIV8" s="82"/>
      <c r="CIW8" s="83"/>
      <c r="CIX8" s="84"/>
      <c r="CIY8" s="85"/>
      <c r="CIZ8" s="86"/>
      <c r="CJA8" s="81"/>
      <c r="CJB8" s="81"/>
      <c r="CJC8" s="82"/>
      <c r="CJD8" s="83"/>
      <c r="CJE8" s="84"/>
      <c r="CJF8" s="85"/>
      <c r="CJG8" s="86"/>
      <c r="CJH8" s="81"/>
      <c r="CJI8" s="81"/>
      <c r="CJJ8" s="82"/>
      <c r="CJK8" s="83"/>
      <c r="CJL8" s="84"/>
      <c r="CJM8" s="85"/>
      <c r="CJN8" s="86"/>
      <c r="CJO8" s="81"/>
      <c r="CJP8" s="81"/>
      <c r="CJQ8" s="82"/>
      <c r="CJR8" s="83"/>
      <c r="CJS8" s="84"/>
      <c r="CJT8" s="85"/>
      <c r="CJU8" s="86"/>
      <c r="CJV8" s="81"/>
      <c r="CJW8" s="81"/>
      <c r="CJX8" s="82"/>
      <c r="CJY8" s="83"/>
      <c r="CJZ8" s="84"/>
      <c r="CKA8" s="85"/>
      <c r="CKB8" s="86"/>
      <c r="CKC8" s="81"/>
      <c r="CKD8" s="81"/>
      <c r="CKE8" s="82"/>
      <c r="CKF8" s="83"/>
      <c r="CKG8" s="84"/>
      <c r="CKH8" s="85"/>
      <c r="CKI8" s="86"/>
      <c r="CKJ8" s="81"/>
      <c r="CKK8" s="81"/>
      <c r="CKL8" s="82"/>
      <c r="CKM8" s="83"/>
      <c r="CKN8" s="84"/>
      <c r="CKO8" s="85"/>
      <c r="CKP8" s="86"/>
      <c r="CKQ8" s="81"/>
      <c r="CKR8" s="81"/>
      <c r="CKS8" s="82"/>
      <c r="CKT8" s="83"/>
      <c r="CKU8" s="84"/>
      <c r="CKV8" s="85"/>
      <c r="CKW8" s="86"/>
      <c r="CKX8" s="81"/>
      <c r="CKY8" s="81"/>
      <c r="CKZ8" s="82"/>
      <c r="CLA8" s="83"/>
      <c r="CLB8" s="84"/>
      <c r="CLC8" s="85"/>
      <c r="CLD8" s="86"/>
      <c r="CLE8" s="81"/>
      <c r="CLF8" s="81"/>
      <c r="CLG8" s="82"/>
      <c r="CLH8" s="83"/>
      <c r="CLI8" s="84"/>
      <c r="CLJ8" s="85"/>
      <c r="CLK8" s="86"/>
      <c r="CLL8" s="81"/>
      <c r="CLM8" s="81"/>
      <c r="CLN8" s="82"/>
      <c r="CLO8" s="83"/>
      <c r="CLP8" s="84"/>
      <c r="CLQ8" s="85"/>
      <c r="CLR8" s="86"/>
      <c r="CLS8" s="81"/>
      <c r="CLT8" s="81"/>
      <c r="CLU8" s="82"/>
      <c r="CLV8" s="83"/>
      <c r="CLW8" s="84"/>
      <c r="CLX8" s="85"/>
      <c r="CLY8" s="86"/>
      <c r="CLZ8" s="81"/>
      <c r="CMA8" s="81"/>
      <c r="CMB8" s="82"/>
      <c r="CMC8" s="83"/>
      <c r="CMD8" s="84"/>
      <c r="CME8" s="85"/>
      <c r="CMF8" s="86"/>
      <c r="CMG8" s="81"/>
      <c r="CMH8" s="81"/>
      <c r="CMI8" s="82"/>
      <c r="CMJ8" s="83"/>
      <c r="CMK8" s="84"/>
      <c r="CML8" s="85"/>
      <c r="CMM8" s="86"/>
      <c r="CMN8" s="81"/>
      <c r="CMO8" s="81"/>
      <c r="CMP8" s="82"/>
      <c r="CMQ8" s="83"/>
      <c r="CMR8" s="84"/>
      <c r="CMS8" s="85"/>
      <c r="CMT8" s="86"/>
      <c r="CMU8" s="81"/>
      <c r="CMV8" s="81"/>
      <c r="CMW8" s="82"/>
      <c r="CMX8" s="83"/>
      <c r="CMY8" s="84"/>
      <c r="CMZ8" s="85"/>
      <c r="CNA8" s="86"/>
      <c r="CNB8" s="81"/>
      <c r="CNC8" s="81"/>
      <c r="CND8" s="82"/>
      <c r="CNE8" s="83"/>
      <c r="CNF8" s="84"/>
      <c r="CNG8" s="85"/>
      <c r="CNH8" s="86"/>
      <c r="CNI8" s="81"/>
      <c r="CNJ8" s="81"/>
      <c r="CNK8" s="82"/>
      <c r="CNL8" s="83"/>
      <c r="CNM8" s="84"/>
      <c r="CNN8" s="85"/>
      <c r="CNO8" s="86"/>
      <c r="CNP8" s="81"/>
      <c r="CNQ8" s="81"/>
      <c r="CNR8" s="82"/>
      <c r="CNS8" s="83"/>
      <c r="CNT8" s="84"/>
      <c r="CNU8" s="85"/>
      <c r="CNV8" s="86"/>
      <c r="CNW8" s="81"/>
      <c r="CNX8" s="81"/>
      <c r="CNY8" s="82"/>
      <c r="CNZ8" s="83"/>
      <c r="COA8" s="84"/>
      <c r="COB8" s="85"/>
      <c r="COC8" s="86"/>
      <c r="COD8" s="81"/>
      <c r="COE8" s="81"/>
      <c r="COF8" s="82"/>
      <c r="COG8" s="83"/>
      <c r="COH8" s="84"/>
      <c r="COI8" s="85"/>
      <c r="COJ8" s="86"/>
      <c r="COK8" s="81"/>
      <c r="COL8" s="81"/>
      <c r="COM8" s="82"/>
      <c r="CON8" s="83"/>
      <c r="COO8" s="84"/>
      <c r="COP8" s="85"/>
      <c r="COQ8" s="86"/>
      <c r="COR8" s="81"/>
      <c r="COS8" s="81"/>
      <c r="COT8" s="82"/>
      <c r="COU8" s="83"/>
      <c r="COV8" s="84"/>
      <c r="COW8" s="85"/>
      <c r="COX8" s="86"/>
      <c r="COY8" s="81"/>
      <c r="COZ8" s="81"/>
      <c r="CPA8" s="82"/>
      <c r="CPB8" s="83"/>
      <c r="CPC8" s="84"/>
      <c r="CPD8" s="85"/>
      <c r="CPE8" s="86"/>
      <c r="CPF8" s="81"/>
      <c r="CPG8" s="81"/>
      <c r="CPH8" s="82"/>
      <c r="CPI8" s="83"/>
      <c r="CPJ8" s="84"/>
      <c r="CPK8" s="85"/>
      <c r="CPL8" s="86"/>
      <c r="CPM8" s="81"/>
      <c r="CPN8" s="81"/>
      <c r="CPO8" s="82"/>
      <c r="CPP8" s="83"/>
      <c r="CPQ8" s="84"/>
      <c r="CPR8" s="85"/>
      <c r="CPS8" s="86"/>
      <c r="CPT8" s="81"/>
      <c r="CPU8" s="81"/>
      <c r="CPV8" s="82"/>
      <c r="CPW8" s="83"/>
      <c r="CPX8" s="84"/>
      <c r="CPY8" s="85"/>
      <c r="CPZ8" s="86"/>
      <c r="CQA8" s="81"/>
      <c r="CQB8" s="81"/>
      <c r="CQC8" s="82"/>
      <c r="CQD8" s="83"/>
      <c r="CQE8" s="84"/>
      <c r="CQF8" s="85"/>
      <c r="CQG8" s="86"/>
      <c r="CQH8" s="81"/>
      <c r="CQI8" s="81"/>
      <c r="CQJ8" s="82"/>
      <c r="CQK8" s="83"/>
      <c r="CQL8" s="84"/>
      <c r="CQM8" s="85"/>
      <c r="CQN8" s="86"/>
      <c r="CQO8" s="81"/>
      <c r="CQP8" s="81"/>
      <c r="CQQ8" s="82"/>
      <c r="CQR8" s="83"/>
      <c r="CQS8" s="84"/>
      <c r="CQT8" s="85"/>
      <c r="CQU8" s="86"/>
      <c r="CQV8" s="81"/>
      <c r="CQW8" s="81"/>
      <c r="CQX8" s="82"/>
      <c r="CQY8" s="83"/>
      <c r="CQZ8" s="84"/>
      <c r="CRA8" s="85"/>
      <c r="CRB8" s="86"/>
      <c r="CRC8" s="81"/>
      <c r="CRD8" s="81"/>
      <c r="CRE8" s="82"/>
      <c r="CRF8" s="83"/>
      <c r="CRG8" s="84"/>
      <c r="CRH8" s="85"/>
      <c r="CRI8" s="86"/>
      <c r="CRJ8" s="81"/>
      <c r="CRK8" s="81"/>
      <c r="CRL8" s="82"/>
      <c r="CRM8" s="83"/>
      <c r="CRN8" s="84"/>
      <c r="CRO8" s="85"/>
      <c r="CRP8" s="86"/>
      <c r="CRQ8" s="81"/>
      <c r="CRR8" s="81"/>
      <c r="CRS8" s="82"/>
      <c r="CRT8" s="83"/>
      <c r="CRU8" s="84"/>
      <c r="CRV8" s="85"/>
      <c r="CRW8" s="86"/>
      <c r="CRX8" s="81"/>
      <c r="CRY8" s="81"/>
      <c r="CRZ8" s="82"/>
      <c r="CSA8" s="83"/>
      <c r="CSB8" s="84"/>
      <c r="CSC8" s="85"/>
      <c r="CSD8" s="86"/>
      <c r="CSE8" s="81"/>
      <c r="CSF8" s="81"/>
      <c r="CSG8" s="82"/>
      <c r="CSH8" s="83"/>
      <c r="CSI8" s="84"/>
      <c r="CSJ8" s="85"/>
      <c r="CSK8" s="86"/>
      <c r="CSL8" s="81"/>
      <c r="CSM8" s="81"/>
      <c r="CSN8" s="82"/>
      <c r="CSO8" s="83"/>
      <c r="CSP8" s="84"/>
      <c r="CSQ8" s="85"/>
      <c r="CSR8" s="86"/>
      <c r="CSS8" s="81"/>
      <c r="CST8" s="81"/>
      <c r="CSU8" s="82"/>
      <c r="CSV8" s="83"/>
      <c r="CSW8" s="84"/>
      <c r="CSX8" s="85"/>
      <c r="CSY8" s="86"/>
      <c r="CSZ8" s="81"/>
      <c r="CTA8" s="81"/>
      <c r="CTB8" s="82"/>
      <c r="CTC8" s="83"/>
      <c r="CTD8" s="84"/>
      <c r="CTE8" s="85"/>
      <c r="CTF8" s="86"/>
      <c r="CTG8" s="81"/>
      <c r="CTH8" s="81"/>
      <c r="CTI8" s="82"/>
      <c r="CTJ8" s="83"/>
      <c r="CTK8" s="84"/>
      <c r="CTL8" s="85"/>
      <c r="CTM8" s="86"/>
      <c r="CTN8" s="81"/>
      <c r="CTO8" s="81"/>
      <c r="CTP8" s="82"/>
      <c r="CTQ8" s="83"/>
      <c r="CTR8" s="84"/>
      <c r="CTS8" s="85"/>
      <c r="CTT8" s="86"/>
      <c r="CTU8" s="81"/>
      <c r="CTV8" s="81"/>
      <c r="CTW8" s="82"/>
      <c r="CTX8" s="83"/>
      <c r="CTY8" s="84"/>
      <c r="CTZ8" s="85"/>
      <c r="CUA8" s="86"/>
      <c r="CUB8" s="81"/>
      <c r="CUC8" s="81"/>
      <c r="CUD8" s="82"/>
      <c r="CUE8" s="83"/>
      <c r="CUF8" s="84"/>
      <c r="CUG8" s="85"/>
      <c r="CUH8" s="86"/>
      <c r="CUI8" s="81"/>
      <c r="CUJ8" s="81"/>
      <c r="CUK8" s="82"/>
      <c r="CUL8" s="83"/>
      <c r="CUM8" s="84"/>
      <c r="CUN8" s="85"/>
      <c r="CUO8" s="86"/>
      <c r="CUP8" s="81"/>
      <c r="CUQ8" s="81"/>
      <c r="CUR8" s="82"/>
      <c r="CUS8" s="83"/>
      <c r="CUT8" s="84"/>
      <c r="CUU8" s="85"/>
      <c r="CUV8" s="86"/>
      <c r="CUW8" s="81"/>
      <c r="CUX8" s="81"/>
      <c r="CUY8" s="82"/>
      <c r="CUZ8" s="83"/>
      <c r="CVA8" s="84"/>
      <c r="CVB8" s="85"/>
      <c r="CVC8" s="86"/>
      <c r="CVD8" s="81"/>
      <c r="CVE8" s="81"/>
      <c r="CVF8" s="82"/>
      <c r="CVG8" s="83"/>
      <c r="CVH8" s="84"/>
      <c r="CVI8" s="85"/>
      <c r="CVJ8" s="86"/>
      <c r="CVK8" s="81"/>
      <c r="CVL8" s="81"/>
      <c r="CVM8" s="82"/>
      <c r="CVN8" s="83"/>
      <c r="CVO8" s="84"/>
      <c r="CVP8" s="85"/>
      <c r="CVQ8" s="86"/>
      <c r="CVR8" s="81"/>
      <c r="CVS8" s="81"/>
      <c r="CVT8" s="82"/>
      <c r="CVU8" s="83"/>
      <c r="CVV8" s="84"/>
      <c r="CVW8" s="85"/>
      <c r="CVX8" s="86"/>
      <c r="CVY8" s="81"/>
      <c r="CVZ8" s="81"/>
      <c r="CWA8" s="82"/>
      <c r="CWB8" s="83"/>
      <c r="CWC8" s="84"/>
      <c r="CWD8" s="85"/>
      <c r="CWE8" s="86"/>
      <c r="CWF8" s="81"/>
      <c r="CWG8" s="81"/>
      <c r="CWH8" s="82"/>
      <c r="CWI8" s="83"/>
      <c r="CWJ8" s="84"/>
      <c r="CWK8" s="85"/>
      <c r="CWL8" s="86"/>
      <c r="CWM8" s="81"/>
      <c r="CWN8" s="81"/>
      <c r="CWO8" s="82"/>
      <c r="CWP8" s="83"/>
      <c r="CWQ8" s="84"/>
      <c r="CWR8" s="85"/>
      <c r="CWS8" s="86"/>
      <c r="CWT8" s="81"/>
      <c r="CWU8" s="81"/>
      <c r="CWV8" s="82"/>
      <c r="CWW8" s="83"/>
      <c r="CWX8" s="84"/>
      <c r="CWY8" s="85"/>
      <c r="CWZ8" s="86"/>
      <c r="CXA8" s="81"/>
      <c r="CXB8" s="81"/>
      <c r="CXC8" s="82"/>
      <c r="CXD8" s="83"/>
      <c r="CXE8" s="84"/>
      <c r="CXF8" s="85"/>
      <c r="CXG8" s="86"/>
      <c r="CXH8" s="81"/>
      <c r="CXI8" s="81"/>
      <c r="CXJ8" s="82"/>
      <c r="CXK8" s="83"/>
      <c r="CXL8" s="84"/>
      <c r="CXM8" s="85"/>
      <c r="CXN8" s="86"/>
      <c r="CXO8" s="81"/>
      <c r="CXP8" s="81"/>
      <c r="CXQ8" s="82"/>
      <c r="CXR8" s="83"/>
      <c r="CXS8" s="84"/>
      <c r="CXT8" s="85"/>
      <c r="CXU8" s="86"/>
      <c r="CXV8" s="81"/>
      <c r="CXW8" s="81"/>
      <c r="CXX8" s="82"/>
      <c r="CXY8" s="83"/>
      <c r="CXZ8" s="84"/>
      <c r="CYA8" s="85"/>
      <c r="CYB8" s="86"/>
      <c r="CYC8" s="81"/>
      <c r="CYD8" s="81"/>
      <c r="CYE8" s="82"/>
      <c r="CYF8" s="83"/>
      <c r="CYG8" s="84"/>
      <c r="CYH8" s="85"/>
      <c r="CYI8" s="86"/>
      <c r="CYJ8" s="81"/>
      <c r="CYK8" s="81"/>
      <c r="CYL8" s="82"/>
      <c r="CYM8" s="83"/>
      <c r="CYN8" s="84"/>
      <c r="CYO8" s="85"/>
      <c r="CYP8" s="86"/>
      <c r="CYQ8" s="81"/>
      <c r="CYR8" s="81"/>
      <c r="CYS8" s="82"/>
      <c r="CYT8" s="83"/>
      <c r="CYU8" s="84"/>
      <c r="CYV8" s="85"/>
      <c r="CYW8" s="86"/>
      <c r="CYX8" s="81"/>
      <c r="CYY8" s="81"/>
      <c r="CYZ8" s="82"/>
      <c r="CZA8" s="83"/>
      <c r="CZB8" s="84"/>
      <c r="CZC8" s="85"/>
      <c r="CZD8" s="86"/>
      <c r="CZE8" s="81"/>
      <c r="CZF8" s="81"/>
      <c r="CZG8" s="82"/>
      <c r="CZH8" s="83"/>
      <c r="CZI8" s="84"/>
      <c r="CZJ8" s="85"/>
      <c r="CZK8" s="86"/>
      <c r="CZL8" s="81"/>
      <c r="CZM8" s="81"/>
      <c r="CZN8" s="82"/>
      <c r="CZO8" s="83"/>
      <c r="CZP8" s="84"/>
      <c r="CZQ8" s="85"/>
      <c r="CZR8" s="86"/>
      <c r="CZS8" s="81"/>
      <c r="CZT8" s="81"/>
      <c r="CZU8" s="82"/>
      <c r="CZV8" s="83"/>
      <c r="CZW8" s="84"/>
      <c r="CZX8" s="85"/>
      <c r="CZY8" s="86"/>
      <c r="CZZ8" s="81"/>
      <c r="DAA8" s="81"/>
      <c r="DAB8" s="82"/>
      <c r="DAC8" s="83"/>
      <c r="DAD8" s="84"/>
      <c r="DAE8" s="85"/>
      <c r="DAF8" s="86"/>
      <c r="DAG8" s="81"/>
      <c r="DAH8" s="81"/>
      <c r="DAI8" s="82"/>
      <c r="DAJ8" s="83"/>
      <c r="DAK8" s="84"/>
      <c r="DAL8" s="85"/>
      <c r="DAM8" s="86"/>
      <c r="DAN8" s="81"/>
      <c r="DAO8" s="81"/>
      <c r="DAP8" s="82"/>
      <c r="DAQ8" s="83"/>
      <c r="DAR8" s="84"/>
      <c r="DAS8" s="85"/>
      <c r="DAT8" s="86"/>
      <c r="DAU8" s="81"/>
      <c r="DAV8" s="81"/>
      <c r="DAW8" s="82"/>
      <c r="DAX8" s="83"/>
      <c r="DAY8" s="84"/>
      <c r="DAZ8" s="85"/>
      <c r="DBA8" s="86"/>
      <c r="DBB8" s="81"/>
      <c r="DBC8" s="81"/>
      <c r="DBD8" s="82"/>
      <c r="DBE8" s="83"/>
      <c r="DBF8" s="84"/>
      <c r="DBG8" s="85"/>
      <c r="DBH8" s="86"/>
      <c r="DBI8" s="81"/>
      <c r="DBJ8" s="81"/>
      <c r="DBK8" s="82"/>
      <c r="DBL8" s="83"/>
      <c r="DBM8" s="84"/>
      <c r="DBN8" s="85"/>
      <c r="DBO8" s="86"/>
      <c r="DBP8" s="81"/>
      <c r="DBQ8" s="81"/>
      <c r="DBR8" s="82"/>
      <c r="DBS8" s="83"/>
      <c r="DBT8" s="84"/>
      <c r="DBU8" s="85"/>
      <c r="DBV8" s="86"/>
      <c r="DBW8" s="81"/>
      <c r="DBX8" s="81"/>
      <c r="DBY8" s="82"/>
      <c r="DBZ8" s="83"/>
      <c r="DCA8" s="84"/>
      <c r="DCB8" s="85"/>
      <c r="DCC8" s="86"/>
      <c r="DCD8" s="81"/>
      <c r="DCE8" s="81"/>
      <c r="DCF8" s="82"/>
      <c r="DCG8" s="83"/>
      <c r="DCH8" s="84"/>
      <c r="DCI8" s="85"/>
      <c r="DCJ8" s="86"/>
      <c r="DCK8" s="81"/>
      <c r="DCL8" s="81"/>
      <c r="DCM8" s="82"/>
      <c r="DCN8" s="83"/>
      <c r="DCO8" s="84"/>
      <c r="DCP8" s="85"/>
      <c r="DCQ8" s="86"/>
      <c r="DCR8" s="81"/>
      <c r="DCS8" s="81"/>
      <c r="DCT8" s="82"/>
      <c r="DCU8" s="83"/>
      <c r="DCV8" s="84"/>
      <c r="DCW8" s="85"/>
      <c r="DCX8" s="86"/>
      <c r="DCY8" s="81"/>
      <c r="DCZ8" s="81"/>
      <c r="DDA8" s="82"/>
      <c r="DDB8" s="83"/>
      <c r="DDC8" s="84"/>
      <c r="DDD8" s="85"/>
      <c r="DDE8" s="86"/>
      <c r="DDF8" s="81"/>
      <c r="DDG8" s="81"/>
      <c r="DDH8" s="82"/>
      <c r="DDI8" s="83"/>
      <c r="DDJ8" s="84"/>
      <c r="DDK8" s="85"/>
      <c r="DDL8" s="86"/>
      <c r="DDM8" s="81"/>
      <c r="DDN8" s="81"/>
      <c r="DDO8" s="82"/>
      <c r="DDP8" s="83"/>
      <c r="DDQ8" s="84"/>
      <c r="DDR8" s="85"/>
      <c r="DDS8" s="86"/>
      <c r="DDT8" s="81"/>
      <c r="DDU8" s="81"/>
      <c r="DDV8" s="82"/>
      <c r="DDW8" s="83"/>
      <c r="DDX8" s="84"/>
      <c r="DDY8" s="85"/>
      <c r="DDZ8" s="86"/>
      <c r="DEA8" s="81"/>
      <c r="DEB8" s="81"/>
      <c r="DEC8" s="82"/>
      <c r="DED8" s="83"/>
      <c r="DEE8" s="84"/>
      <c r="DEF8" s="85"/>
      <c r="DEG8" s="86"/>
      <c r="DEH8" s="81"/>
      <c r="DEI8" s="81"/>
      <c r="DEJ8" s="82"/>
      <c r="DEK8" s="83"/>
      <c r="DEL8" s="84"/>
      <c r="DEM8" s="85"/>
      <c r="DEN8" s="86"/>
      <c r="DEO8" s="81"/>
      <c r="DEP8" s="81"/>
      <c r="DEQ8" s="82"/>
      <c r="DER8" s="83"/>
      <c r="DES8" s="84"/>
      <c r="DET8" s="85"/>
      <c r="DEU8" s="86"/>
      <c r="DEV8" s="81"/>
      <c r="DEW8" s="81"/>
      <c r="DEX8" s="82"/>
      <c r="DEY8" s="83"/>
      <c r="DEZ8" s="84"/>
      <c r="DFA8" s="85"/>
      <c r="DFB8" s="86"/>
      <c r="DFC8" s="81"/>
      <c r="DFD8" s="81"/>
      <c r="DFE8" s="82"/>
      <c r="DFF8" s="83"/>
      <c r="DFG8" s="84"/>
      <c r="DFH8" s="85"/>
      <c r="DFI8" s="86"/>
      <c r="DFJ8" s="81"/>
      <c r="DFK8" s="81"/>
      <c r="DFL8" s="82"/>
      <c r="DFM8" s="83"/>
      <c r="DFN8" s="84"/>
      <c r="DFO8" s="85"/>
      <c r="DFP8" s="86"/>
      <c r="DFQ8" s="81"/>
      <c r="DFR8" s="81"/>
      <c r="DFS8" s="82"/>
      <c r="DFT8" s="83"/>
      <c r="DFU8" s="84"/>
      <c r="DFV8" s="85"/>
      <c r="DFW8" s="86"/>
      <c r="DFX8" s="81"/>
      <c r="DFY8" s="81"/>
      <c r="DFZ8" s="82"/>
      <c r="DGA8" s="83"/>
      <c r="DGB8" s="84"/>
      <c r="DGC8" s="85"/>
      <c r="DGD8" s="86"/>
      <c r="DGE8" s="81"/>
      <c r="DGF8" s="81"/>
      <c r="DGG8" s="82"/>
      <c r="DGH8" s="83"/>
      <c r="DGI8" s="84"/>
      <c r="DGJ8" s="85"/>
      <c r="DGK8" s="86"/>
      <c r="DGL8" s="81"/>
      <c r="DGM8" s="81"/>
      <c r="DGN8" s="82"/>
      <c r="DGO8" s="83"/>
      <c r="DGP8" s="84"/>
      <c r="DGQ8" s="85"/>
      <c r="DGR8" s="86"/>
      <c r="DGS8" s="81"/>
      <c r="DGT8" s="81"/>
      <c r="DGU8" s="82"/>
      <c r="DGV8" s="83"/>
      <c r="DGW8" s="84"/>
      <c r="DGX8" s="85"/>
      <c r="DGY8" s="86"/>
      <c r="DGZ8" s="81"/>
      <c r="DHA8" s="81"/>
      <c r="DHB8" s="82"/>
      <c r="DHC8" s="83"/>
      <c r="DHD8" s="84"/>
      <c r="DHE8" s="85"/>
      <c r="DHF8" s="86"/>
      <c r="DHG8" s="81"/>
      <c r="DHH8" s="81"/>
      <c r="DHI8" s="82"/>
      <c r="DHJ8" s="83"/>
      <c r="DHK8" s="84"/>
      <c r="DHL8" s="85"/>
      <c r="DHM8" s="86"/>
      <c r="DHN8" s="81"/>
      <c r="DHO8" s="81"/>
      <c r="DHP8" s="82"/>
      <c r="DHQ8" s="83"/>
      <c r="DHR8" s="84"/>
      <c r="DHS8" s="85"/>
      <c r="DHT8" s="86"/>
      <c r="DHU8" s="81"/>
      <c r="DHV8" s="81"/>
      <c r="DHW8" s="82"/>
      <c r="DHX8" s="83"/>
      <c r="DHY8" s="84"/>
      <c r="DHZ8" s="85"/>
      <c r="DIA8" s="86"/>
      <c r="DIB8" s="81"/>
      <c r="DIC8" s="81"/>
      <c r="DID8" s="82"/>
      <c r="DIE8" s="83"/>
      <c r="DIF8" s="84"/>
      <c r="DIG8" s="85"/>
      <c r="DIH8" s="86"/>
      <c r="DII8" s="81"/>
      <c r="DIJ8" s="81"/>
      <c r="DIK8" s="82"/>
      <c r="DIL8" s="83"/>
      <c r="DIM8" s="84"/>
      <c r="DIN8" s="85"/>
      <c r="DIO8" s="86"/>
      <c r="DIP8" s="81"/>
      <c r="DIQ8" s="81"/>
      <c r="DIR8" s="82"/>
      <c r="DIS8" s="83"/>
      <c r="DIT8" s="84"/>
      <c r="DIU8" s="85"/>
      <c r="DIV8" s="86"/>
      <c r="DIW8" s="81"/>
      <c r="DIX8" s="81"/>
      <c r="DIY8" s="82"/>
      <c r="DIZ8" s="83"/>
      <c r="DJA8" s="84"/>
      <c r="DJB8" s="85"/>
      <c r="DJC8" s="86"/>
      <c r="DJD8" s="81"/>
      <c r="DJE8" s="81"/>
      <c r="DJF8" s="82"/>
      <c r="DJG8" s="83"/>
      <c r="DJH8" s="84"/>
      <c r="DJI8" s="85"/>
      <c r="DJJ8" s="86"/>
      <c r="DJK8" s="81"/>
      <c r="DJL8" s="81"/>
      <c r="DJM8" s="82"/>
      <c r="DJN8" s="83"/>
      <c r="DJO8" s="84"/>
      <c r="DJP8" s="85"/>
      <c r="DJQ8" s="86"/>
      <c r="DJR8" s="81"/>
      <c r="DJS8" s="81"/>
      <c r="DJT8" s="82"/>
      <c r="DJU8" s="83"/>
      <c r="DJV8" s="84"/>
      <c r="DJW8" s="85"/>
      <c r="DJX8" s="86"/>
      <c r="DJY8" s="81"/>
      <c r="DJZ8" s="81"/>
      <c r="DKA8" s="82"/>
      <c r="DKB8" s="83"/>
      <c r="DKC8" s="84"/>
      <c r="DKD8" s="85"/>
      <c r="DKE8" s="86"/>
      <c r="DKF8" s="81"/>
      <c r="DKG8" s="81"/>
      <c r="DKH8" s="82"/>
      <c r="DKI8" s="83"/>
      <c r="DKJ8" s="84"/>
      <c r="DKK8" s="85"/>
      <c r="DKL8" s="86"/>
      <c r="DKM8" s="81"/>
      <c r="DKN8" s="81"/>
      <c r="DKO8" s="82"/>
      <c r="DKP8" s="83"/>
      <c r="DKQ8" s="84"/>
      <c r="DKR8" s="85"/>
      <c r="DKS8" s="86"/>
      <c r="DKT8" s="81"/>
      <c r="DKU8" s="81"/>
      <c r="DKV8" s="82"/>
      <c r="DKW8" s="83"/>
      <c r="DKX8" s="84"/>
      <c r="DKY8" s="85"/>
      <c r="DKZ8" s="86"/>
      <c r="DLA8" s="81"/>
      <c r="DLB8" s="81"/>
      <c r="DLC8" s="82"/>
      <c r="DLD8" s="83"/>
      <c r="DLE8" s="84"/>
      <c r="DLF8" s="85"/>
      <c r="DLG8" s="86"/>
      <c r="DLH8" s="81"/>
      <c r="DLI8" s="81"/>
      <c r="DLJ8" s="82"/>
      <c r="DLK8" s="83"/>
      <c r="DLL8" s="84"/>
      <c r="DLM8" s="85"/>
      <c r="DLN8" s="86"/>
      <c r="DLO8" s="81"/>
      <c r="DLP8" s="81"/>
      <c r="DLQ8" s="82"/>
      <c r="DLR8" s="83"/>
      <c r="DLS8" s="84"/>
      <c r="DLT8" s="85"/>
      <c r="DLU8" s="86"/>
      <c r="DLV8" s="81"/>
      <c r="DLW8" s="81"/>
      <c r="DLX8" s="82"/>
      <c r="DLY8" s="83"/>
      <c r="DLZ8" s="84"/>
      <c r="DMA8" s="85"/>
      <c r="DMB8" s="86"/>
      <c r="DMC8" s="81"/>
      <c r="DMD8" s="81"/>
      <c r="DME8" s="82"/>
      <c r="DMF8" s="83"/>
      <c r="DMG8" s="84"/>
      <c r="DMH8" s="85"/>
      <c r="DMI8" s="86"/>
      <c r="DMJ8" s="81"/>
      <c r="DMK8" s="81"/>
      <c r="DML8" s="82"/>
      <c r="DMM8" s="83"/>
      <c r="DMN8" s="84"/>
      <c r="DMO8" s="85"/>
      <c r="DMP8" s="86"/>
      <c r="DMQ8" s="81"/>
      <c r="DMR8" s="81"/>
      <c r="DMS8" s="82"/>
      <c r="DMT8" s="83"/>
      <c r="DMU8" s="84"/>
      <c r="DMV8" s="85"/>
      <c r="DMW8" s="86"/>
      <c r="DMX8" s="81"/>
      <c r="DMY8" s="81"/>
      <c r="DMZ8" s="82"/>
      <c r="DNA8" s="83"/>
      <c r="DNB8" s="84"/>
      <c r="DNC8" s="85"/>
      <c r="DND8" s="86"/>
      <c r="DNE8" s="81"/>
      <c r="DNF8" s="81"/>
      <c r="DNG8" s="82"/>
      <c r="DNH8" s="83"/>
      <c r="DNI8" s="84"/>
      <c r="DNJ8" s="85"/>
      <c r="DNK8" s="86"/>
      <c r="DNL8" s="81"/>
      <c r="DNM8" s="81"/>
      <c r="DNN8" s="82"/>
      <c r="DNO8" s="83"/>
      <c r="DNP8" s="84"/>
      <c r="DNQ8" s="85"/>
      <c r="DNR8" s="86"/>
      <c r="DNS8" s="81"/>
      <c r="DNT8" s="81"/>
      <c r="DNU8" s="82"/>
      <c r="DNV8" s="83"/>
      <c r="DNW8" s="84"/>
      <c r="DNX8" s="85"/>
      <c r="DNY8" s="86"/>
      <c r="DNZ8" s="81"/>
      <c r="DOA8" s="81"/>
      <c r="DOB8" s="82"/>
      <c r="DOC8" s="83"/>
      <c r="DOD8" s="84"/>
      <c r="DOE8" s="85"/>
      <c r="DOF8" s="86"/>
      <c r="DOG8" s="81"/>
      <c r="DOH8" s="81"/>
      <c r="DOI8" s="82"/>
      <c r="DOJ8" s="83"/>
      <c r="DOK8" s="84"/>
      <c r="DOL8" s="85"/>
      <c r="DOM8" s="86"/>
      <c r="DON8" s="81"/>
      <c r="DOO8" s="81"/>
      <c r="DOP8" s="82"/>
      <c r="DOQ8" s="83"/>
      <c r="DOR8" s="84"/>
      <c r="DOS8" s="85"/>
      <c r="DOT8" s="86"/>
      <c r="DOU8" s="81"/>
      <c r="DOV8" s="81"/>
      <c r="DOW8" s="82"/>
      <c r="DOX8" s="83"/>
      <c r="DOY8" s="84"/>
      <c r="DOZ8" s="85"/>
      <c r="DPA8" s="86"/>
      <c r="DPB8" s="81"/>
      <c r="DPC8" s="81"/>
      <c r="DPD8" s="82"/>
      <c r="DPE8" s="83"/>
      <c r="DPF8" s="84"/>
      <c r="DPG8" s="85"/>
      <c r="DPH8" s="86"/>
      <c r="DPI8" s="81"/>
      <c r="DPJ8" s="81"/>
      <c r="DPK8" s="82"/>
      <c r="DPL8" s="83"/>
      <c r="DPM8" s="84"/>
      <c r="DPN8" s="85"/>
      <c r="DPO8" s="86"/>
      <c r="DPP8" s="81"/>
      <c r="DPQ8" s="81"/>
      <c r="DPR8" s="82"/>
      <c r="DPS8" s="83"/>
      <c r="DPT8" s="84"/>
      <c r="DPU8" s="85"/>
      <c r="DPV8" s="86"/>
      <c r="DPW8" s="81"/>
      <c r="DPX8" s="81"/>
      <c r="DPY8" s="82"/>
      <c r="DPZ8" s="83"/>
      <c r="DQA8" s="84"/>
      <c r="DQB8" s="85"/>
      <c r="DQC8" s="86"/>
      <c r="DQD8" s="81"/>
      <c r="DQE8" s="81"/>
      <c r="DQF8" s="82"/>
      <c r="DQG8" s="83"/>
      <c r="DQH8" s="84"/>
      <c r="DQI8" s="85"/>
      <c r="DQJ8" s="86"/>
      <c r="DQK8" s="81"/>
      <c r="DQL8" s="81"/>
      <c r="DQM8" s="82"/>
      <c r="DQN8" s="83"/>
      <c r="DQO8" s="84"/>
      <c r="DQP8" s="85"/>
      <c r="DQQ8" s="86"/>
      <c r="DQR8" s="81"/>
      <c r="DQS8" s="81"/>
      <c r="DQT8" s="82"/>
      <c r="DQU8" s="83"/>
      <c r="DQV8" s="84"/>
      <c r="DQW8" s="85"/>
      <c r="DQX8" s="86"/>
      <c r="DQY8" s="81"/>
      <c r="DQZ8" s="81"/>
      <c r="DRA8" s="82"/>
      <c r="DRB8" s="83"/>
      <c r="DRC8" s="84"/>
      <c r="DRD8" s="85"/>
      <c r="DRE8" s="86"/>
      <c r="DRF8" s="81"/>
      <c r="DRG8" s="81"/>
      <c r="DRH8" s="82"/>
      <c r="DRI8" s="83"/>
      <c r="DRJ8" s="84"/>
      <c r="DRK8" s="85"/>
      <c r="DRL8" s="86"/>
      <c r="DRM8" s="81"/>
      <c r="DRN8" s="81"/>
      <c r="DRO8" s="82"/>
      <c r="DRP8" s="83"/>
      <c r="DRQ8" s="84"/>
      <c r="DRR8" s="85"/>
      <c r="DRS8" s="86"/>
      <c r="DRT8" s="81"/>
      <c r="DRU8" s="81"/>
      <c r="DRV8" s="82"/>
      <c r="DRW8" s="83"/>
      <c r="DRX8" s="84"/>
      <c r="DRY8" s="85"/>
      <c r="DRZ8" s="86"/>
      <c r="DSA8" s="81"/>
      <c r="DSB8" s="81"/>
      <c r="DSC8" s="82"/>
      <c r="DSD8" s="83"/>
      <c r="DSE8" s="84"/>
      <c r="DSF8" s="85"/>
      <c r="DSG8" s="86"/>
      <c r="DSH8" s="81"/>
      <c r="DSI8" s="81"/>
      <c r="DSJ8" s="82"/>
      <c r="DSK8" s="83"/>
      <c r="DSL8" s="84"/>
      <c r="DSM8" s="85"/>
      <c r="DSN8" s="86"/>
      <c r="DSO8" s="81"/>
      <c r="DSP8" s="81"/>
      <c r="DSQ8" s="82"/>
      <c r="DSR8" s="83"/>
      <c r="DSS8" s="84"/>
      <c r="DST8" s="85"/>
      <c r="DSU8" s="86"/>
      <c r="DSV8" s="81"/>
      <c r="DSW8" s="81"/>
      <c r="DSX8" s="82"/>
      <c r="DSY8" s="83"/>
      <c r="DSZ8" s="84"/>
      <c r="DTA8" s="85"/>
      <c r="DTB8" s="86"/>
      <c r="DTC8" s="81"/>
      <c r="DTD8" s="81"/>
      <c r="DTE8" s="82"/>
      <c r="DTF8" s="83"/>
      <c r="DTG8" s="84"/>
      <c r="DTH8" s="85"/>
      <c r="DTI8" s="86"/>
      <c r="DTJ8" s="81"/>
      <c r="DTK8" s="81"/>
      <c r="DTL8" s="82"/>
      <c r="DTM8" s="83"/>
      <c r="DTN8" s="84"/>
      <c r="DTO8" s="85"/>
      <c r="DTP8" s="86"/>
      <c r="DTQ8" s="81"/>
      <c r="DTR8" s="81"/>
      <c r="DTS8" s="82"/>
      <c r="DTT8" s="83"/>
      <c r="DTU8" s="84"/>
      <c r="DTV8" s="85"/>
      <c r="DTW8" s="86"/>
      <c r="DTX8" s="81"/>
      <c r="DTY8" s="81"/>
      <c r="DTZ8" s="82"/>
      <c r="DUA8" s="83"/>
      <c r="DUB8" s="84"/>
      <c r="DUC8" s="85"/>
      <c r="DUD8" s="86"/>
      <c r="DUE8" s="81"/>
      <c r="DUF8" s="81"/>
      <c r="DUG8" s="82"/>
      <c r="DUH8" s="83"/>
      <c r="DUI8" s="84"/>
      <c r="DUJ8" s="85"/>
      <c r="DUK8" s="86"/>
      <c r="DUL8" s="81"/>
      <c r="DUM8" s="81"/>
      <c r="DUN8" s="82"/>
      <c r="DUO8" s="83"/>
      <c r="DUP8" s="84"/>
      <c r="DUQ8" s="85"/>
      <c r="DUR8" s="86"/>
      <c r="DUS8" s="81"/>
      <c r="DUT8" s="81"/>
      <c r="DUU8" s="82"/>
      <c r="DUV8" s="83"/>
      <c r="DUW8" s="84"/>
      <c r="DUX8" s="85"/>
      <c r="DUY8" s="86"/>
      <c r="DUZ8" s="81"/>
      <c r="DVA8" s="81"/>
      <c r="DVB8" s="82"/>
      <c r="DVC8" s="83"/>
      <c r="DVD8" s="84"/>
      <c r="DVE8" s="85"/>
      <c r="DVF8" s="86"/>
      <c r="DVG8" s="81"/>
      <c r="DVH8" s="81"/>
      <c r="DVI8" s="82"/>
      <c r="DVJ8" s="83"/>
      <c r="DVK8" s="84"/>
      <c r="DVL8" s="85"/>
      <c r="DVM8" s="86"/>
      <c r="DVN8" s="81"/>
      <c r="DVO8" s="81"/>
      <c r="DVP8" s="82"/>
      <c r="DVQ8" s="83"/>
      <c r="DVR8" s="84"/>
      <c r="DVS8" s="85"/>
      <c r="DVT8" s="86"/>
      <c r="DVU8" s="81"/>
      <c r="DVV8" s="81"/>
      <c r="DVW8" s="82"/>
      <c r="DVX8" s="83"/>
      <c r="DVY8" s="84"/>
      <c r="DVZ8" s="85"/>
      <c r="DWA8" s="86"/>
      <c r="DWB8" s="81"/>
      <c r="DWC8" s="81"/>
      <c r="DWD8" s="82"/>
      <c r="DWE8" s="83"/>
      <c r="DWF8" s="84"/>
      <c r="DWG8" s="85"/>
      <c r="DWH8" s="86"/>
      <c r="DWI8" s="81"/>
      <c r="DWJ8" s="81"/>
      <c r="DWK8" s="82"/>
      <c r="DWL8" s="83"/>
      <c r="DWM8" s="84"/>
      <c r="DWN8" s="85"/>
      <c r="DWO8" s="86"/>
      <c r="DWP8" s="81"/>
      <c r="DWQ8" s="81"/>
      <c r="DWR8" s="82"/>
      <c r="DWS8" s="83"/>
      <c r="DWT8" s="84"/>
      <c r="DWU8" s="85"/>
      <c r="DWV8" s="86"/>
      <c r="DWW8" s="81"/>
      <c r="DWX8" s="81"/>
      <c r="DWY8" s="82"/>
      <c r="DWZ8" s="83"/>
      <c r="DXA8" s="84"/>
      <c r="DXB8" s="85"/>
      <c r="DXC8" s="86"/>
      <c r="DXD8" s="81"/>
      <c r="DXE8" s="81"/>
      <c r="DXF8" s="82"/>
      <c r="DXG8" s="83"/>
      <c r="DXH8" s="84"/>
      <c r="DXI8" s="85"/>
      <c r="DXJ8" s="86"/>
      <c r="DXK8" s="81"/>
      <c r="DXL8" s="81"/>
      <c r="DXM8" s="82"/>
      <c r="DXN8" s="83"/>
      <c r="DXO8" s="84"/>
      <c r="DXP8" s="85"/>
      <c r="DXQ8" s="86"/>
      <c r="DXR8" s="81"/>
      <c r="DXS8" s="81"/>
      <c r="DXT8" s="82"/>
      <c r="DXU8" s="83"/>
      <c r="DXV8" s="84"/>
      <c r="DXW8" s="85"/>
      <c r="DXX8" s="86"/>
      <c r="DXY8" s="81"/>
      <c r="DXZ8" s="81"/>
      <c r="DYA8" s="82"/>
      <c r="DYB8" s="83"/>
      <c r="DYC8" s="84"/>
      <c r="DYD8" s="85"/>
      <c r="DYE8" s="86"/>
      <c r="DYF8" s="81"/>
      <c r="DYG8" s="81"/>
      <c r="DYH8" s="82"/>
      <c r="DYI8" s="83"/>
      <c r="DYJ8" s="84"/>
      <c r="DYK8" s="85"/>
      <c r="DYL8" s="86"/>
      <c r="DYM8" s="81"/>
      <c r="DYN8" s="81"/>
      <c r="DYO8" s="82"/>
      <c r="DYP8" s="83"/>
      <c r="DYQ8" s="84"/>
      <c r="DYR8" s="85"/>
      <c r="DYS8" s="86"/>
      <c r="DYT8" s="81"/>
      <c r="DYU8" s="81"/>
      <c r="DYV8" s="82"/>
      <c r="DYW8" s="83"/>
      <c r="DYX8" s="84"/>
      <c r="DYY8" s="85"/>
      <c r="DYZ8" s="86"/>
      <c r="DZA8" s="81"/>
      <c r="DZB8" s="81"/>
      <c r="DZC8" s="82"/>
      <c r="DZD8" s="83"/>
      <c r="DZE8" s="84"/>
      <c r="DZF8" s="85"/>
      <c r="DZG8" s="86"/>
      <c r="DZH8" s="81"/>
      <c r="DZI8" s="81"/>
      <c r="DZJ8" s="82"/>
      <c r="DZK8" s="83"/>
      <c r="DZL8" s="84"/>
      <c r="DZM8" s="85"/>
      <c r="DZN8" s="86"/>
      <c r="DZO8" s="81"/>
      <c r="DZP8" s="81"/>
      <c r="DZQ8" s="82"/>
      <c r="DZR8" s="83"/>
      <c r="DZS8" s="84"/>
      <c r="DZT8" s="85"/>
      <c r="DZU8" s="86"/>
      <c r="DZV8" s="81"/>
      <c r="DZW8" s="81"/>
      <c r="DZX8" s="82"/>
      <c r="DZY8" s="83"/>
      <c r="DZZ8" s="84"/>
      <c r="EAA8" s="85"/>
      <c r="EAB8" s="86"/>
      <c r="EAC8" s="81"/>
      <c r="EAD8" s="81"/>
      <c r="EAE8" s="82"/>
      <c r="EAF8" s="83"/>
      <c r="EAG8" s="84"/>
      <c r="EAH8" s="85"/>
      <c r="EAI8" s="86"/>
      <c r="EAJ8" s="81"/>
      <c r="EAK8" s="81"/>
      <c r="EAL8" s="82"/>
      <c r="EAM8" s="83"/>
      <c r="EAN8" s="84"/>
      <c r="EAO8" s="85"/>
      <c r="EAP8" s="86"/>
      <c r="EAQ8" s="81"/>
      <c r="EAR8" s="81"/>
      <c r="EAS8" s="82"/>
      <c r="EAT8" s="83"/>
      <c r="EAU8" s="84"/>
      <c r="EAV8" s="85"/>
      <c r="EAW8" s="86"/>
      <c r="EAX8" s="81"/>
      <c r="EAY8" s="81"/>
      <c r="EAZ8" s="82"/>
      <c r="EBA8" s="83"/>
      <c r="EBB8" s="84"/>
      <c r="EBC8" s="85"/>
      <c r="EBD8" s="86"/>
      <c r="EBE8" s="81"/>
      <c r="EBF8" s="81"/>
      <c r="EBG8" s="82"/>
      <c r="EBH8" s="83"/>
      <c r="EBI8" s="84"/>
      <c r="EBJ8" s="85"/>
      <c r="EBK8" s="86"/>
      <c r="EBL8" s="81"/>
      <c r="EBM8" s="81"/>
      <c r="EBN8" s="82"/>
      <c r="EBO8" s="83"/>
      <c r="EBP8" s="84"/>
      <c r="EBQ8" s="85"/>
      <c r="EBR8" s="86"/>
      <c r="EBS8" s="81"/>
      <c r="EBT8" s="81"/>
      <c r="EBU8" s="82"/>
      <c r="EBV8" s="83"/>
      <c r="EBW8" s="84"/>
      <c r="EBX8" s="85"/>
      <c r="EBY8" s="86"/>
      <c r="EBZ8" s="81"/>
      <c r="ECA8" s="81"/>
      <c r="ECB8" s="82"/>
      <c r="ECC8" s="83"/>
      <c r="ECD8" s="84"/>
      <c r="ECE8" s="85"/>
      <c r="ECF8" s="86"/>
      <c r="ECG8" s="81"/>
      <c r="ECH8" s="81"/>
      <c r="ECI8" s="82"/>
      <c r="ECJ8" s="83"/>
      <c r="ECK8" s="84"/>
      <c r="ECL8" s="85"/>
      <c r="ECM8" s="86"/>
      <c r="ECN8" s="81"/>
      <c r="ECO8" s="81"/>
      <c r="ECP8" s="82"/>
      <c r="ECQ8" s="83"/>
      <c r="ECR8" s="84"/>
      <c r="ECS8" s="85"/>
      <c r="ECT8" s="86"/>
      <c r="ECU8" s="81"/>
      <c r="ECV8" s="81"/>
      <c r="ECW8" s="82"/>
      <c r="ECX8" s="83"/>
      <c r="ECY8" s="84"/>
      <c r="ECZ8" s="85"/>
      <c r="EDA8" s="86"/>
      <c r="EDB8" s="81"/>
      <c r="EDC8" s="81"/>
      <c r="EDD8" s="82"/>
      <c r="EDE8" s="83"/>
      <c r="EDF8" s="84"/>
      <c r="EDG8" s="85"/>
      <c r="EDH8" s="86"/>
      <c r="EDI8" s="81"/>
      <c r="EDJ8" s="81"/>
      <c r="EDK8" s="82"/>
      <c r="EDL8" s="83"/>
      <c r="EDM8" s="84"/>
      <c r="EDN8" s="85"/>
      <c r="EDO8" s="86"/>
      <c r="EDP8" s="81"/>
      <c r="EDQ8" s="81"/>
      <c r="EDR8" s="82"/>
      <c r="EDS8" s="83"/>
      <c r="EDT8" s="84"/>
      <c r="EDU8" s="85"/>
      <c r="EDV8" s="86"/>
      <c r="EDW8" s="81"/>
      <c r="EDX8" s="81"/>
      <c r="EDY8" s="82"/>
      <c r="EDZ8" s="83"/>
      <c r="EEA8" s="84"/>
      <c r="EEB8" s="85"/>
      <c r="EEC8" s="86"/>
      <c r="EED8" s="81"/>
      <c r="EEE8" s="81"/>
      <c r="EEF8" s="82"/>
      <c r="EEG8" s="83"/>
      <c r="EEH8" s="84"/>
      <c r="EEI8" s="85"/>
      <c r="EEJ8" s="86"/>
      <c r="EEK8" s="81"/>
      <c r="EEL8" s="81"/>
      <c r="EEM8" s="82"/>
      <c r="EEN8" s="83"/>
      <c r="EEO8" s="84"/>
      <c r="EEP8" s="85"/>
      <c r="EEQ8" s="86"/>
      <c r="EER8" s="81"/>
      <c r="EES8" s="81"/>
      <c r="EET8" s="82"/>
      <c r="EEU8" s="83"/>
      <c r="EEV8" s="84"/>
      <c r="EEW8" s="85"/>
      <c r="EEX8" s="86"/>
      <c r="EEY8" s="81"/>
      <c r="EEZ8" s="81"/>
      <c r="EFA8" s="82"/>
      <c r="EFB8" s="83"/>
      <c r="EFC8" s="84"/>
      <c r="EFD8" s="85"/>
      <c r="EFE8" s="86"/>
      <c r="EFF8" s="81"/>
      <c r="EFG8" s="81"/>
      <c r="EFH8" s="82"/>
      <c r="EFI8" s="83"/>
      <c r="EFJ8" s="84"/>
      <c r="EFK8" s="85"/>
      <c r="EFL8" s="86"/>
      <c r="EFM8" s="81"/>
      <c r="EFN8" s="81"/>
      <c r="EFO8" s="82"/>
      <c r="EFP8" s="83"/>
      <c r="EFQ8" s="84"/>
      <c r="EFR8" s="85"/>
      <c r="EFS8" s="86"/>
      <c r="EFT8" s="81"/>
      <c r="EFU8" s="81"/>
      <c r="EFV8" s="82"/>
      <c r="EFW8" s="83"/>
      <c r="EFX8" s="84"/>
      <c r="EFY8" s="85"/>
      <c r="EFZ8" s="86"/>
      <c r="EGA8" s="81"/>
      <c r="EGB8" s="81"/>
      <c r="EGC8" s="82"/>
      <c r="EGD8" s="83"/>
      <c r="EGE8" s="84"/>
      <c r="EGF8" s="85"/>
      <c r="EGG8" s="86"/>
      <c r="EGH8" s="81"/>
      <c r="EGI8" s="81"/>
      <c r="EGJ8" s="82"/>
      <c r="EGK8" s="83"/>
      <c r="EGL8" s="84"/>
      <c r="EGM8" s="85"/>
      <c r="EGN8" s="86"/>
      <c r="EGO8" s="81"/>
      <c r="EGP8" s="81"/>
      <c r="EGQ8" s="82"/>
      <c r="EGR8" s="83"/>
      <c r="EGS8" s="84"/>
      <c r="EGT8" s="85"/>
      <c r="EGU8" s="86"/>
      <c r="EGV8" s="81"/>
      <c r="EGW8" s="81"/>
      <c r="EGX8" s="82"/>
      <c r="EGY8" s="83"/>
      <c r="EGZ8" s="84"/>
      <c r="EHA8" s="85"/>
      <c r="EHB8" s="86"/>
      <c r="EHC8" s="81"/>
      <c r="EHD8" s="81"/>
      <c r="EHE8" s="82"/>
      <c r="EHF8" s="83"/>
      <c r="EHG8" s="84"/>
      <c r="EHH8" s="85"/>
      <c r="EHI8" s="86"/>
      <c r="EHJ8" s="81"/>
      <c r="EHK8" s="81"/>
      <c r="EHL8" s="82"/>
      <c r="EHM8" s="83"/>
      <c r="EHN8" s="84"/>
      <c r="EHO8" s="85"/>
      <c r="EHP8" s="86"/>
      <c r="EHQ8" s="81"/>
      <c r="EHR8" s="81"/>
      <c r="EHS8" s="82"/>
      <c r="EHT8" s="83"/>
      <c r="EHU8" s="84"/>
      <c r="EHV8" s="85"/>
      <c r="EHW8" s="86"/>
      <c r="EHX8" s="81"/>
      <c r="EHY8" s="81"/>
      <c r="EHZ8" s="82"/>
      <c r="EIA8" s="83"/>
      <c r="EIB8" s="84"/>
      <c r="EIC8" s="85"/>
      <c r="EID8" s="86"/>
      <c r="EIE8" s="81"/>
      <c r="EIF8" s="81"/>
      <c r="EIG8" s="82"/>
      <c r="EIH8" s="83"/>
      <c r="EII8" s="84"/>
      <c r="EIJ8" s="85"/>
      <c r="EIK8" s="86"/>
      <c r="EIL8" s="81"/>
      <c r="EIM8" s="81"/>
      <c r="EIN8" s="82"/>
      <c r="EIO8" s="83"/>
      <c r="EIP8" s="84"/>
      <c r="EIQ8" s="85"/>
      <c r="EIR8" s="86"/>
      <c r="EIS8" s="81"/>
      <c r="EIT8" s="81"/>
      <c r="EIU8" s="82"/>
      <c r="EIV8" s="83"/>
      <c r="EIW8" s="84"/>
      <c r="EIX8" s="85"/>
      <c r="EIY8" s="86"/>
      <c r="EIZ8" s="81"/>
      <c r="EJA8" s="81"/>
      <c r="EJB8" s="82"/>
      <c r="EJC8" s="83"/>
      <c r="EJD8" s="84"/>
      <c r="EJE8" s="85"/>
      <c r="EJF8" s="86"/>
      <c r="EJG8" s="81"/>
      <c r="EJH8" s="81"/>
      <c r="EJI8" s="82"/>
      <c r="EJJ8" s="83"/>
      <c r="EJK8" s="84"/>
      <c r="EJL8" s="85"/>
      <c r="EJM8" s="86"/>
      <c r="EJN8" s="81"/>
      <c r="EJO8" s="81"/>
      <c r="EJP8" s="82"/>
      <c r="EJQ8" s="83"/>
      <c r="EJR8" s="84"/>
      <c r="EJS8" s="85"/>
      <c r="EJT8" s="86"/>
      <c r="EJU8" s="81"/>
      <c r="EJV8" s="81"/>
      <c r="EJW8" s="82"/>
      <c r="EJX8" s="83"/>
      <c r="EJY8" s="84"/>
      <c r="EJZ8" s="85"/>
      <c r="EKA8" s="86"/>
      <c r="EKB8" s="81"/>
      <c r="EKC8" s="81"/>
      <c r="EKD8" s="82"/>
      <c r="EKE8" s="83"/>
      <c r="EKF8" s="84"/>
      <c r="EKG8" s="85"/>
      <c r="EKH8" s="86"/>
      <c r="EKI8" s="81"/>
      <c r="EKJ8" s="81"/>
      <c r="EKK8" s="82"/>
      <c r="EKL8" s="83"/>
      <c r="EKM8" s="84"/>
      <c r="EKN8" s="85"/>
      <c r="EKO8" s="86"/>
      <c r="EKP8" s="81"/>
      <c r="EKQ8" s="81"/>
      <c r="EKR8" s="82"/>
      <c r="EKS8" s="83"/>
      <c r="EKT8" s="84"/>
      <c r="EKU8" s="85"/>
      <c r="EKV8" s="86"/>
      <c r="EKW8" s="81"/>
      <c r="EKX8" s="81"/>
      <c r="EKY8" s="82"/>
      <c r="EKZ8" s="83"/>
      <c r="ELA8" s="84"/>
      <c r="ELB8" s="85"/>
      <c r="ELC8" s="86"/>
      <c r="ELD8" s="81"/>
      <c r="ELE8" s="81"/>
      <c r="ELF8" s="82"/>
      <c r="ELG8" s="83"/>
      <c r="ELH8" s="84"/>
      <c r="ELI8" s="85"/>
      <c r="ELJ8" s="86"/>
      <c r="ELK8" s="81"/>
      <c r="ELL8" s="81"/>
      <c r="ELM8" s="82"/>
      <c r="ELN8" s="83"/>
      <c r="ELO8" s="84"/>
      <c r="ELP8" s="85"/>
      <c r="ELQ8" s="86"/>
      <c r="ELR8" s="81"/>
      <c r="ELS8" s="81"/>
      <c r="ELT8" s="82"/>
      <c r="ELU8" s="83"/>
      <c r="ELV8" s="84"/>
      <c r="ELW8" s="85"/>
      <c r="ELX8" s="86"/>
      <c r="ELY8" s="81"/>
      <c r="ELZ8" s="81"/>
      <c r="EMA8" s="82"/>
      <c r="EMB8" s="83"/>
      <c r="EMC8" s="84"/>
      <c r="EMD8" s="85"/>
      <c r="EME8" s="86"/>
      <c r="EMF8" s="81"/>
      <c r="EMG8" s="81"/>
      <c r="EMH8" s="82"/>
      <c r="EMI8" s="83"/>
      <c r="EMJ8" s="84"/>
      <c r="EMK8" s="85"/>
      <c r="EML8" s="86"/>
      <c r="EMM8" s="81"/>
      <c r="EMN8" s="81"/>
      <c r="EMO8" s="82"/>
      <c r="EMP8" s="83"/>
      <c r="EMQ8" s="84"/>
      <c r="EMR8" s="85"/>
      <c r="EMS8" s="86"/>
      <c r="EMT8" s="81"/>
      <c r="EMU8" s="81"/>
      <c r="EMV8" s="82"/>
      <c r="EMW8" s="83"/>
      <c r="EMX8" s="84"/>
      <c r="EMY8" s="85"/>
      <c r="EMZ8" s="86"/>
      <c r="ENA8" s="81"/>
      <c r="ENB8" s="81"/>
      <c r="ENC8" s="82"/>
      <c r="END8" s="83"/>
      <c r="ENE8" s="84"/>
      <c r="ENF8" s="85"/>
      <c r="ENG8" s="86"/>
      <c r="ENH8" s="81"/>
      <c r="ENI8" s="81"/>
      <c r="ENJ8" s="82"/>
      <c r="ENK8" s="83"/>
      <c r="ENL8" s="84"/>
      <c r="ENM8" s="85"/>
      <c r="ENN8" s="86"/>
      <c r="ENO8" s="81"/>
      <c r="ENP8" s="81"/>
      <c r="ENQ8" s="82"/>
      <c r="ENR8" s="83"/>
      <c r="ENS8" s="84"/>
      <c r="ENT8" s="85"/>
      <c r="ENU8" s="86"/>
      <c r="ENV8" s="81"/>
      <c r="ENW8" s="81"/>
      <c r="ENX8" s="82"/>
      <c r="ENY8" s="83"/>
      <c r="ENZ8" s="84"/>
      <c r="EOA8" s="85"/>
      <c r="EOB8" s="86"/>
      <c r="EOC8" s="81"/>
      <c r="EOD8" s="81"/>
      <c r="EOE8" s="82"/>
      <c r="EOF8" s="83"/>
      <c r="EOG8" s="84"/>
      <c r="EOH8" s="85"/>
      <c r="EOI8" s="86"/>
      <c r="EOJ8" s="81"/>
      <c r="EOK8" s="81"/>
      <c r="EOL8" s="82"/>
      <c r="EOM8" s="83"/>
      <c r="EON8" s="84"/>
      <c r="EOO8" s="85"/>
      <c r="EOP8" s="86"/>
      <c r="EOQ8" s="81"/>
      <c r="EOR8" s="81"/>
      <c r="EOS8" s="82"/>
      <c r="EOT8" s="83"/>
      <c r="EOU8" s="84"/>
      <c r="EOV8" s="85"/>
      <c r="EOW8" s="86"/>
      <c r="EOX8" s="81"/>
      <c r="EOY8" s="81"/>
      <c r="EOZ8" s="82"/>
      <c r="EPA8" s="83"/>
      <c r="EPB8" s="84"/>
      <c r="EPC8" s="85"/>
      <c r="EPD8" s="86"/>
      <c r="EPE8" s="81"/>
      <c r="EPF8" s="81"/>
      <c r="EPG8" s="82"/>
      <c r="EPH8" s="83"/>
      <c r="EPI8" s="84"/>
      <c r="EPJ8" s="85"/>
      <c r="EPK8" s="86"/>
      <c r="EPL8" s="81"/>
      <c r="EPM8" s="81"/>
      <c r="EPN8" s="82"/>
      <c r="EPO8" s="83"/>
      <c r="EPP8" s="84"/>
      <c r="EPQ8" s="85"/>
      <c r="EPR8" s="86"/>
      <c r="EPS8" s="81"/>
      <c r="EPT8" s="81"/>
      <c r="EPU8" s="82"/>
      <c r="EPV8" s="83"/>
      <c r="EPW8" s="84"/>
      <c r="EPX8" s="85"/>
      <c r="EPY8" s="86"/>
      <c r="EPZ8" s="81"/>
      <c r="EQA8" s="81"/>
      <c r="EQB8" s="82"/>
      <c r="EQC8" s="83"/>
      <c r="EQD8" s="84"/>
      <c r="EQE8" s="85"/>
      <c r="EQF8" s="86"/>
      <c r="EQG8" s="81"/>
      <c r="EQH8" s="81"/>
      <c r="EQI8" s="82"/>
      <c r="EQJ8" s="83"/>
      <c r="EQK8" s="84"/>
      <c r="EQL8" s="85"/>
      <c r="EQM8" s="86"/>
      <c r="EQN8" s="81"/>
      <c r="EQO8" s="81"/>
      <c r="EQP8" s="82"/>
      <c r="EQQ8" s="83"/>
      <c r="EQR8" s="84"/>
      <c r="EQS8" s="85"/>
      <c r="EQT8" s="86"/>
      <c r="EQU8" s="81"/>
      <c r="EQV8" s="81"/>
      <c r="EQW8" s="82"/>
      <c r="EQX8" s="83"/>
      <c r="EQY8" s="84"/>
      <c r="EQZ8" s="85"/>
      <c r="ERA8" s="86"/>
      <c r="ERB8" s="81"/>
      <c r="ERC8" s="81"/>
      <c r="ERD8" s="82"/>
      <c r="ERE8" s="83"/>
      <c r="ERF8" s="84"/>
      <c r="ERG8" s="85"/>
      <c r="ERH8" s="86"/>
      <c r="ERI8" s="81"/>
      <c r="ERJ8" s="81"/>
      <c r="ERK8" s="82"/>
      <c r="ERL8" s="83"/>
      <c r="ERM8" s="84"/>
      <c r="ERN8" s="85"/>
      <c r="ERO8" s="86"/>
      <c r="ERP8" s="81"/>
      <c r="ERQ8" s="81"/>
      <c r="ERR8" s="82"/>
      <c r="ERS8" s="83"/>
      <c r="ERT8" s="84"/>
      <c r="ERU8" s="85"/>
      <c r="ERV8" s="86"/>
      <c r="ERW8" s="81"/>
      <c r="ERX8" s="81"/>
      <c r="ERY8" s="82"/>
      <c r="ERZ8" s="83"/>
      <c r="ESA8" s="84"/>
      <c r="ESB8" s="85"/>
      <c r="ESC8" s="86"/>
      <c r="ESD8" s="81"/>
      <c r="ESE8" s="81"/>
      <c r="ESF8" s="82"/>
      <c r="ESG8" s="83"/>
      <c r="ESH8" s="84"/>
      <c r="ESI8" s="85"/>
      <c r="ESJ8" s="86"/>
      <c r="ESK8" s="81"/>
      <c r="ESL8" s="81"/>
      <c r="ESM8" s="82"/>
      <c r="ESN8" s="83"/>
      <c r="ESO8" s="84"/>
      <c r="ESP8" s="85"/>
      <c r="ESQ8" s="86"/>
      <c r="ESR8" s="81"/>
      <c r="ESS8" s="81"/>
      <c r="EST8" s="82"/>
      <c r="ESU8" s="83"/>
      <c r="ESV8" s="84"/>
      <c r="ESW8" s="85"/>
      <c r="ESX8" s="86"/>
      <c r="ESY8" s="81"/>
      <c r="ESZ8" s="81"/>
      <c r="ETA8" s="82"/>
      <c r="ETB8" s="83"/>
      <c r="ETC8" s="84"/>
      <c r="ETD8" s="85"/>
      <c r="ETE8" s="86"/>
      <c r="ETF8" s="81"/>
      <c r="ETG8" s="81"/>
      <c r="ETH8" s="82"/>
      <c r="ETI8" s="83"/>
      <c r="ETJ8" s="84"/>
      <c r="ETK8" s="85"/>
      <c r="ETL8" s="86"/>
      <c r="ETM8" s="81"/>
      <c r="ETN8" s="81"/>
      <c r="ETO8" s="82"/>
      <c r="ETP8" s="83"/>
      <c r="ETQ8" s="84"/>
      <c r="ETR8" s="85"/>
      <c r="ETS8" s="86"/>
      <c r="ETT8" s="81"/>
      <c r="ETU8" s="81"/>
      <c r="ETV8" s="82"/>
      <c r="ETW8" s="83"/>
      <c r="ETX8" s="84"/>
      <c r="ETY8" s="85"/>
      <c r="ETZ8" s="86"/>
      <c r="EUA8" s="81"/>
      <c r="EUB8" s="81"/>
      <c r="EUC8" s="82"/>
      <c r="EUD8" s="83"/>
      <c r="EUE8" s="84"/>
      <c r="EUF8" s="85"/>
      <c r="EUG8" s="86"/>
      <c r="EUH8" s="81"/>
      <c r="EUI8" s="81"/>
      <c r="EUJ8" s="82"/>
      <c r="EUK8" s="83"/>
      <c r="EUL8" s="84"/>
      <c r="EUM8" s="85"/>
      <c r="EUN8" s="86"/>
      <c r="EUO8" s="81"/>
      <c r="EUP8" s="81"/>
      <c r="EUQ8" s="82"/>
      <c r="EUR8" s="83"/>
      <c r="EUS8" s="84"/>
      <c r="EUT8" s="85"/>
      <c r="EUU8" s="86"/>
      <c r="EUV8" s="81"/>
      <c r="EUW8" s="81"/>
      <c r="EUX8" s="82"/>
      <c r="EUY8" s="83"/>
      <c r="EUZ8" s="84"/>
      <c r="EVA8" s="85"/>
      <c r="EVB8" s="86"/>
      <c r="EVC8" s="81"/>
      <c r="EVD8" s="81"/>
      <c r="EVE8" s="82"/>
      <c r="EVF8" s="83"/>
      <c r="EVG8" s="84"/>
      <c r="EVH8" s="85"/>
      <c r="EVI8" s="86"/>
      <c r="EVJ8" s="81"/>
      <c r="EVK8" s="81"/>
      <c r="EVL8" s="82"/>
      <c r="EVM8" s="83"/>
      <c r="EVN8" s="84"/>
      <c r="EVO8" s="85"/>
      <c r="EVP8" s="86"/>
      <c r="EVQ8" s="81"/>
      <c r="EVR8" s="81"/>
      <c r="EVS8" s="82"/>
      <c r="EVT8" s="83"/>
      <c r="EVU8" s="84"/>
      <c r="EVV8" s="85"/>
      <c r="EVW8" s="86"/>
      <c r="EVX8" s="81"/>
      <c r="EVY8" s="81"/>
      <c r="EVZ8" s="82"/>
      <c r="EWA8" s="83"/>
      <c r="EWB8" s="84"/>
      <c r="EWC8" s="85"/>
      <c r="EWD8" s="86"/>
      <c r="EWE8" s="81"/>
      <c r="EWF8" s="81"/>
      <c r="EWG8" s="82"/>
      <c r="EWH8" s="83"/>
      <c r="EWI8" s="84"/>
      <c r="EWJ8" s="85"/>
      <c r="EWK8" s="86"/>
      <c r="EWL8" s="81"/>
      <c r="EWM8" s="81"/>
      <c r="EWN8" s="82"/>
      <c r="EWO8" s="83"/>
      <c r="EWP8" s="84"/>
      <c r="EWQ8" s="85"/>
      <c r="EWR8" s="86"/>
      <c r="EWS8" s="81"/>
      <c r="EWT8" s="81"/>
      <c r="EWU8" s="82"/>
      <c r="EWV8" s="83"/>
      <c r="EWW8" s="84"/>
      <c r="EWX8" s="85"/>
      <c r="EWY8" s="86"/>
      <c r="EWZ8" s="81"/>
      <c r="EXA8" s="81"/>
      <c r="EXB8" s="82"/>
      <c r="EXC8" s="83"/>
      <c r="EXD8" s="84"/>
      <c r="EXE8" s="85"/>
      <c r="EXF8" s="86"/>
      <c r="EXG8" s="81"/>
      <c r="EXH8" s="81"/>
      <c r="EXI8" s="82"/>
      <c r="EXJ8" s="83"/>
      <c r="EXK8" s="84"/>
      <c r="EXL8" s="85"/>
      <c r="EXM8" s="86"/>
      <c r="EXN8" s="81"/>
      <c r="EXO8" s="81"/>
      <c r="EXP8" s="82"/>
      <c r="EXQ8" s="83"/>
      <c r="EXR8" s="84"/>
      <c r="EXS8" s="85"/>
      <c r="EXT8" s="86"/>
      <c r="EXU8" s="81"/>
      <c r="EXV8" s="81"/>
      <c r="EXW8" s="82"/>
      <c r="EXX8" s="83"/>
      <c r="EXY8" s="84"/>
      <c r="EXZ8" s="85"/>
      <c r="EYA8" s="86"/>
      <c r="EYB8" s="81"/>
      <c r="EYC8" s="81"/>
      <c r="EYD8" s="82"/>
      <c r="EYE8" s="83"/>
      <c r="EYF8" s="84"/>
      <c r="EYG8" s="85"/>
      <c r="EYH8" s="86"/>
      <c r="EYI8" s="81"/>
      <c r="EYJ8" s="81"/>
      <c r="EYK8" s="82"/>
      <c r="EYL8" s="83"/>
      <c r="EYM8" s="84"/>
      <c r="EYN8" s="85"/>
      <c r="EYO8" s="86"/>
      <c r="EYP8" s="81"/>
      <c r="EYQ8" s="81"/>
      <c r="EYR8" s="82"/>
      <c r="EYS8" s="83"/>
      <c r="EYT8" s="84"/>
      <c r="EYU8" s="85"/>
      <c r="EYV8" s="86"/>
      <c r="EYW8" s="81"/>
      <c r="EYX8" s="81"/>
      <c r="EYY8" s="82"/>
      <c r="EYZ8" s="83"/>
      <c r="EZA8" s="84"/>
      <c r="EZB8" s="85"/>
      <c r="EZC8" s="86"/>
      <c r="EZD8" s="81"/>
      <c r="EZE8" s="81"/>
      <c r="EZF8" s="82"/>
      <c r="EZG8" s="83"/>
      <c r="EZH8" s="84"/>
      <c r="EZI8" s="85"/>
      <c r="EZJ8" s="86"/>
      <c r="EZK8" s="81"/>
      <c r="EZL8" s="81"/>
      <c r="EZM8" s="82"/>
      <c r="EZN8" s="83"/>
      <c r="EZO8" s="84"/>
      <c r="EZP8" s="85"/>
      <c r="EZQ8" s="86"/>
      <c r="EZR8" s="81"/>
      <c r="EZS8" s="81"/>
      <c r="EZT8" s="82"/>
      <c r="EZU8" s="83"/>
      <c r="EZV8" s="84"/>
      <c r="EZW8" s="85"/>
      <c r="EZX8" s="86"/>
      <c r="EZY8" s="81"/>
      <c r="EZZ8" s="81"/>
      <c r="FAA8" s="82"/>
      <c r="FAB8" s="83"/>
      <c r="FAC8" s="84"/>
      <c r="FAD8" s="85"/>
      <c r="FAE8" s="86"/>
      <c r="FAF8" s="81"/>
      <c r="FAG8" s="81"/>
      <c r="FAH8" s="82"/>
      <c r="FAI8" s="83"/>
      <c r="FAJ8" s="84"/>
      <c r="FAK8" s="85"/>
      <c r="FAL8" s="86"/>
      <c r="FAM8" s="81"/>
      <c r="FAN8" s="81"/>
      <c r="FAO8" s="82"/>
      <c r="FAP8" s="83"/>
      <c r="FAQ8" s="84"/>
      <c r="FAR8" s="85"/>
      <c r="FAS8" s="86"/>
      <c r="FAT8" s="81"/>
      <c r="FAU8" s="81"/>
      <c r="FAV8" s="82"/>
      <c r="FAW8" s="83"/>
      <c r="FAX8" s="84"/>
      <c r="FAY8" s="85"/>
      <c r="FAZ8" s="86"/>
      <c r="FBA8" s="81"/>
      <c r="FBB8" s="81"/>
      <c r="FBC8" s="82"/>
      <c r="FBD8" s="83"/>
      <c r="FBE8" s="84"/>
      <c r="FBF8" s="85"/>
      <c r="FBG8" s="86"/>
      <c r="FBH8" s="81"/>
      <c r="FBI8" s="81"/>
      <c r="FBJ8" s="82"/>
      <c r="FBK8" s="83"/>
      <c r="FBL8" s="84"/>
      <c r="FBM8" s="85"/>
      <c r="FBN8" s="86"/>
      <c r="FBO8" s="81"/>
      <c r="FBP8" s="81"/>
      <c r="FBQ8" s="82"/>
      <c r="FBR8" s="83"/>
      <c r="FBS8" s="84"/>
      <c r="FBT8" s="85"/>
      <c r="FBU8" s="86"/>
      <c r="FBV8" s="81"/>
      <c r="FBW8" s="81"/>
      <c r="FBX8" s="82"/>
      <c r="FBY8" s="83"/>
      <c r="FBZ8" s="84"/>
      <c r="FCA8" s="85"/>
      <c r="FCB8" s="86"/>
      <c r="FCC8" s="81"/>
      <c r="FCD8" s="81"/>
      <c r="FCE8" s="82"/>
      <c r="FCF8" s="83"/>
      <c r="FCG8" s="84"/>
      <c r="FCH8" s="85"/>
      <c r="FCI8" s="86"/>
      <c r="FCJ8" s="81"/>
      <c r="FCK8" s="81"/>
      <c r="FCL8" s="82"/>
      <c r="FCM8" s="83"/>
      <c r="FCN8" s="84"/>
      <c r="FCO8" s="85"/>
      <c r="FCP8" s="86"/>
      <c r="FCQ8" s="81"/>
      <c r="FCR8" s="81"/>
      <c r="FCS8" s="82"/>
      <c r="FCT8" s="83"/>
      <c r="FCU8" s="84"/>
      <c r="FCV8" s="85"/>
      <c r="FCW8" s="86"/>
      <c r="FCX8" s="81"/>
      <c r="FCY8" s="81"/>
      <c r="FCZ8" s="82"/>
      <c r="FDA8" s="83"/>
      <c r="FDB8" s="84"/>
      <c r="FDC8" s="85"/>
      <c r="FDD8" s="86"/>
      <c r="FDE8" s="81"/>
      <c r="FDF8" s="81"/>
      <c r="FDG8" s="82"/>
      <c r="FDH8" s="83"/>
      <c r="FDI8" s="84"/>
      <c r="FDJ8" s="85"/>
      <c r="FDK8" s="86"/>
      <c r="FDL8" s="81"/>
      <c r="FDM8" s="81"/>
      <c r="FDN8" s="82"/>
      <c r="FDO8" s="83"/>
      <c r="FDP8" s="84"/>
      <c r="FDQ8" s="85"/>
      <c r="FDR8" s="86"/>
      <c r="FDS8" s="81"/>
      <c r="FDT8" s="81"/>
      <c r="FDU8" s="82"/>
      <c r="FDV8" s="83"/>
      <c r="FDW8" s="84"/>
      <c r="FDX8" s="85"/>
      <c r="FDY8" s="86"/>
      <c r="FDZ8" s="81"/>
      <c r="FEA8" s="81"/>
      <c r="FEB8" s="82"/>
      <c r="FEC8" s="83"/>
      <c r="FED8" s="84"/>
      <c r="FEE8" s="85"/>
      <c r="FEF8" s="86"/>
      <c r="FEG8" s="81"/>
      <c r="FEH8" s="81"/>
      <c r="FEI8" s="82"/>
      <c r="FEJ8" s="83"/>
      <c r="FEK8" s="84"/>
      <c r="FEL8" s="85"/>
      <c r="FEM8" s="86"/>
      <c r="FEN8" s="81"/>
      <c r="FEO8" s="81"/>
      <c r="FEP8" s="82"/>
      <c r="FEQ8" s="83"/>
      <c r="FER8" s="84"/>
      <c r="FES8" s="85"/>
      <c r="FET8" s="86"/>
      <c r="FEU8" s="81"/>
      <c r="FEV8" s="81"/>
      <c r="FEW8" s="82"/>
      <c r="FEX8" s="83"/>
      <c r="FEY8" s="84"/>
      <c r="FEZ8" s="85"/>
      <c r="FFA8" s="86"/>
      <c r="FFB8" s="81"/>
      <c r="FFC8" s="81"/>
      <c r="FFD8" s="82"/>
      <c r="FFE8" s="83"/>
      <c r="FFF8" s="84"/>
      <c r="FFG8" s="85"/>
      <c r="FFH8" s="86"/>
      <c r="FFI8" s="81"/>
      <c r="FFJ8" s="81"/>
      <c r="FFK8" s="82"/>
      <c r="FFL8" s="83"/>
      <c r="FFM8" s="84"/>
      <c r="FFN8" s="85"/>
      <c r="FFO8" s="86"/>
      <c r="FFP8" s="81"/>
      <c r="FFQ8" s="81"/>
      <c r="FFR8" s="82"/>
      <c r="FFS8" s="83"/>
      <c r="FFT8" s="84"/>
      <c r="FFU8" s="85"/>
      <c r="FFV8" s="86"/>
      <c r="FFW8" s="81"/>
      <c r="FFX8" s="81"/>
      <c r="FFY8" s="82"/>
      <c r="FFZ8" s="83"/>
      <c r="FGA8" s="84"/>
      <c r="FGB8" s="85"/>
      <c r="FGC8" s="86"/>
      <c r="FGD8" s="81"/>
      <c r="FGE8" s="81"/>
      <c r="FGF8" s="82"/>
      <c r="FGG8" s="83"/>
      <c r="FGH8" s="84"/>
      <c r="FGI8" s="85"/>
      <c r="FGJ8" s="86"/>
      <c r="FGK8" s="81"/>
      <c r="FGL8" s="81"/>
      <c r="FGM8" s="82"/>
      <c r="FGN8" s="83"/>
      <c r="FGO8" s="84"/>
      <c r="FGP8" s="85"/>
      <c r="FGQ8" s="86"/>
      <c r="FGR8" s="81"/>
      <c r="FGS8" s="81"/>
      <c r="FGT8" s="82"/>
      <c r="FGU8" s="83"/>
      <c r="FGV8" s="84"/>
      <c r="FGW8" s="85"/>
      <c r="FGX8" s="86"/>
      <c r="FGY8" s="81"/>
      <c r="FGZ8" s="81"/>
      <c r="FHA8" s="82"/>
      <c r="FHB8" s="83"/>
      <c r="FHC8" s="84"/>
      <c r="FHD8" s="85"/>
      <c r="FHE8" s="86"/>
      <c r="FHF8" s="81"/>
      <c r="FHG8" s="81"/>
      <c r="FHH8" s="82"/>
      <c r="FHI8" s="83"/>
      <c r="FHJ8" s="84"/>
      <c r="FHK8" s="85"/>
      <c r="FHL8" s="86"/>
      <c r="FHM8" s="81"/>
      <c r="FHN8" s="81"/>
      <c r="FHO8" s="82"/>
      <c r="FHP8" s="83"/>
      <c r="FHQ8" s="84"/>
      <c r="FHR8" s="85"/>
      <c r="FHS8" s="86"/>
      <c r="FHT8" s="81"/>
      <c r="FHU8" s="81"/>
      <c r="FHV8" s="82"/>
      <c r="FHW8" s="83"/>
      <c r="FHX8" s="84"/>
      <c r="FHY8" s="85"/>
      <c r="FHZ8" s="86"/>
      <c r="FIA8" s="81"/>
      <c r="FIB8" s="81"/>
      <c r="FIC8" s="82"/>
      <c r="FID8" s="83"/>
      <c r="FIE8" s="84"/>
      <c r="FIF8" s="85"/>
      <c r="FIG8" s="86"/>
      <c r="FIH8" s="81"/>
      <c r="FII8" s="81"/>
      <c r="FIJ8" s="82"/>
      <c r="FIK8" s="83"/>
      <c r="FIL8" s="84"/>
      <c r="FIM8" s="85"/>
      <c r="FIN8" s="86"/>
      <c r="FIO8" s="81"/>
      <c r="FIP8" s="81"/>
      <c r="FIQ8" s="82"/>
      <c r="FIR8" s="83"/>
      <c r="FIS8" s="84"/>
      <c r="FIT8" s="85"/>
      <c r="FIU8" s="86"/>
      <c r="FIV8" s="81"/>
      <c r="FIW8" s="81"/>
      <c r="FIX8" s="82"/>
      <c r="FIY8" s="83"/>
      <c r="FIZ8" s="84"/>
      <c r="FJA8" s="85"/>
      <c r="FJB8" s="86"/>
      <c r="FJC8" s="81"/>
      <c r="FJD8" s="81"/>
      <c r="FJE8" s="82"/>
      <c r="FJF8" s="83"/>
      <c r="FJG8" s="84"/>
      <c r="FJH8" s="85"/>
      <c r="FJI8" s="86"/>
      <c r="FJJ8" s="81"/>
      <c r="FJK8" s="81"/>
      <c r="FJL8" s="82"/>
      <c r="FJM8" s="83"/>
      <c r="FJN8" s="84"/>
      <c r="FJO8" s="85"/>
      <c r="FJP8" s="86"/>
      <c r="FJQ8" s="81"/>
      <c r="FJR8" s="81"/>
      <c r="FJS8" s="82"/>
      <c r="FJT8" s="83"/>
      <c r="FJU8" s="84"/>
      <c r="FJV8" s="85"/>
      <c r="FJW8" s="86"/>
      <c r="FJX8" s="81"/>
      <c r="FJY8" s="81"/>
      <c r="FJZ8" s="82"/>
      <c r="FKA8" s="83"/>
      <c r="FKB8" s="84"/>
      <c r="FKC8" s="85"/>
      <c r="FKD8" s="86"/>
      <c r="FKE8" s="81"/>
      <c r="FKF8" s="81"/>
      <c r="FKG8" s="82"/>
      <c r="FKH8" s="83"/>
      <c r="FKI8" s="84"/>
      <c r="FKJ8" s="85"/>
      <c r="FKK8" s="86"/>
      <c r="FKL8" s="81"/>
      <c r="FKM8" s="81"/>
      <c r="FKN8" s="82"/>
      <c r="FKO8" s="83"/>
      <c r="FKP8" s="84"/>
      <c r="FKQ8" s="85"/>
      <c r="FKR8" s="86"/>
      <c r="FKS8" s="81"/>
      <c r="FKT8" s="81"/>
      <c r="FKU8" s="82"/>
      <c r="FKV8" s="83"/>
      <c r="FKW8" s="84"/>
      <c r="FKX8" s="85"/>
      <c r="FKY8" s="86"/>
      <c r="FKZ8" s="81"/>
      <c r="FLA8" s="81"/>
      <c r="FLB8" s="82"/>
      <c r="FLC8" s="83"/>
      <c r="FLD8" s="84"/>
      <c r="FLE8" s="85"/>
      <c r="FLF8" s="86"/>
      <c r="FLG8" s="81"/>
      <c r="FLH8" s="81"/>
      <c r="FLI8" s="82"/>
      <c r="FLJ8" s="83"/>
      <c r="FLK8" s="84"/>
      <c r="FLL8" s="85"/>
      <c r="FLM8" s="86"/>
      <c r="FLN8" s="81"/>
      <c r="FLO8" s="81"/>
      <c r="FLP8" s="82"/>
      <c r="FLQ8" s="83"/>
      <c r="FLR8" s="84"/>
      <c r="FLS8" s="85"/>
      <c r="FLT8" s="86"/>
      <c r="FLU8" s="81"/>
      <c r="FLV8" s="81"/>
      <c r="FLW8" s="82"/>
      <c r="FLX8" s="83"/>
      <c r="FLY8" s="84"/>
      <c r="FLZ8" s="85"/>
      <c r="FMA8" s="86"/>
      <c r="FMB8" s="81"/>
      <c r="FMC8" s="81"/>
      <c r="FMD8" s="82"/>
      <c r="FME8" s="83"/>
      <c r="FMF8" s="84"/>
      <c r="FMG8" s="85"/>
      <c r="FMH8" s="86"/>
      <c r="FMI8" s="81"/>
      <c r="FMJ8" s="81"/>
      <c r="FMK8" s="82"/>
      <c r="FML8" s="83"/>
      <c r="FMM8" s="84"/>
      <c r="FMN8" s="85"/>
      <c r="FMO8" s="86"/>
      <c r="FMP8" s="81"/>
      <c r="FMQ8" s="81"/>
      <c r="FMR8" s="82"/>
      <c r="FMS8" s="83"/>
      <c r="FMT8" s="84"/>
      <c r="FMU8" s="85"/>
      <c r="FMV8" s="86"/>
      <c r="FMW8" s="81"/>
      <c r="FMX8" s="81"/>
      <c r="FMY8" s="82"/>
      <c r="FMZ8" s="83"/>
      <c r="FNA8" s="84"/>
      <c r="FNB8" s="85"/>
      <c r="FNC8" s="86"/>
      <c r="FND8" s="81"/>
      <c r="FNE8" s="81"/>
      <c r="FNF8" s="82"/>
      <c r="FNG8" s="83"/>
      <c r="FNH8" s="84"/>
      <c r="FNI8" s="85"/>
      <c r="FNJ8" s="86"/>
      <c r="FNK8" s="81"/>
      <c r="FNL8" s="81"/>
      <c r="FNM8" s="82"/>
      <c r="FNN8" s="83"/>
      <c r="FNO8" s="84"/>
      <c r="FNP8" s="85"/>
      <c r="FNQ8" s="86"/>
      <c r="FNR8" s="81"/>
      <c r="FNS8" s="81"/>
      <c r="FNT8" s="82"/>
      <c r="FNU8" s="83"/>
      <c r="FNV8" s="84"/>
      <c r="FNW8" s="85"/>
      <c r="FNX8" s="86"/>
      <c r="FNY8" s="81"/>
      <c r="FNZ8" s="81"/>
      <c r="FOA8" s="82"/>
      <c r="FOB8" s="83"/>
      <c r="FOC8" s="84"/>
      <c r="FOD8" s="85"/>
      <c r="FOE8" s="86"/>
      <c r="FOF8" s="81"/>
      <c r="FOG8" s="81"/>
      <c r="FOH8" s="82"/>
      <c r="FOI8" s="83"/>
      <c r="FOJ8" s="84"/>
      <c r="FOK8" s="85"/>
      <c r="FOL8" s="86"/>
      <c r="FOM8" s="81"/>
      <c r="FON8" s="81"/>
      <c r="FOO8" s="82"/>
      <c r="FOP8" s="83"/>
      <c r="FOQ8" s="84"/>
      <c r="FOR8" s="85"/>
      <c r="FOS8" s="86"/>
      <c r="FOT8" s="81"/>
      <c r="FOU8" s="81"/>
      <c r="FOV8" s="82"/>
      <c r="FOW8" s="83"/>
      <c r="FOX8" s="84"/>
      <c r="FOY8" s="85"/>
      <c r="FOZ8" s="86"/>
      <c r="FPA8" s="81"/>
      <c r="FPB8" s="81"/>
      <c r="FPC8" s="82"/>
      <c r="FPD8" s="83"/>
      <c r="FPE8" s="84"/>
      <c r="FPF8" s="85"/>
      <c r="FPG8" s="86"/>
      <c r="FPH8" s="81"/>
      <c r="FPI8" s="81"/>
      <c r="FPJ8" s="82"/>
      <c r="FPK8" s="83"/>
      <c r="FPL8" s="84"/>
      <c r="FPM8" s="85"/>
      <c r="FPN8" s="86"/>
      <c r="FPO8" s="81"/>
      <c r="FPP8" s="81"/>
      <c r="FPQ8" s="82"/>
      <c r="FPR8" s="83"/>
      <c r="FPS8" s="84"/>
      <c r="FPT8" s="85"/>
      <c r="FPU8" s="86"/>
      <c r="FPV8" s="81"/>
      <c r="FPW8" s="81"/>
      <c r="FPX8" s="82"/>
      <c r="FPY8" s="83"/>
      <c r="FPZ8" s="84"/>
      <c r="FQA8" s="85"/>
      <c r="FQB8" s="86"/>
      <c r="FQC8" s="81"/>
      <c r="FQD8" s="81"/>
      <c r="FQE8" s="82"/>
      <c r="FQF8" s="83"/>
      <c r="FQG8" s="84"/>
      <c r="FQH8" s="85"/>
      <c r="FQI8" s="86"/>
      <c r="FQJ8" s="81"/>
      <c r="FQK8" s="81"/>
      <c r="FQL8" s="82"/>
      <c r="FQM8" s="83"/>
      <c r="FQN8" s="84"/>
      <c r="FQO8" s="85"/>
      <c r="FQP8" s="86"/>
      <c r="FQQ8" s="81"/>
      <c r="FQR8" s="81"/>
      <c r="FQS8" s="82"/>
      <c r="FQT8" s="83"/>
      <c r="FQU8" s="84"/>
      <c r="FQV8" s="85"/>
      <c r="FQW8" s="86"/>
      <c r="FQX8" s="81"/>
      <c r="FQY8" s="81"/>
      <c r="FQZ8" s="82"/>
      <c r="FRA8" s="83"/>
      <c r="FRB8" s="84"/>
      <c r="FRC8" s="85"/>
      <c r="FRD8" s="86"/>
      <c r="FRE8" s="81"/>
      <c r="FRF8" s="81"/>
      <c r="FRG8" s="82"/>
      <c r="FRH8" s="83"/>
      <c r="FRI8" s="84"/>
      <c r="FRJ8" s="85"/>
      <c r="FRK8" s="86"/>
      <c r="FRL8" s="81"/>
      <c r="FRM8" s="81"/>
      <c r="FRN8" s="82"/>
      <c r="FRO8" s="83"/>
      <c r="FRP8" s="84"/>
      <c r="FRQ8" s="85"/>
      <c r="FRR8" s="86"/>
      <c r="FRS8" s="81"/>
      <c r="FRT8" s="81"/>
      <c r="FRU8" s="82"/>
      <c r="FRV8" s="83"/>
      <c r="FRW8" s="84"/>
      <c r="FRX8" s="85"/>
      <c r="FRY8" s="86"/>
      <c r="FRZ8" s="81"/>
      <c r="FSA8" s="81"/>
      <c r="FSB8" s="82"/>
      <c r="FSC8" s="83"/>
      <c r="FSD8" s="84"/>
      <c r="FSE8" s="85"/>
      <c r="FSF8" s="86"/>
      <c r="FSG8" s="81"/>
      <c r="FSH8" s="81"/>
      <c r="FSI8" s="82"/>
      <c r="FSJ8" s="83"/>
      <c r="FSK8" s="84"/>
      <c r="FSL8" s="85"/>
      <c r="FSM8" s="86"/>
      <c r="FSN8" s="81"/>
      <c r="FSO8" s="81"/>
      <c r="FSP8" s="82"/>
      <c r="FSQ8" s="83"/>
      <c r="FSR8" s="84"/>
      <c r="FSS8" s="85"/>
      <c r="FST8" s="86"/>
      <c r="FSU8" s="81"/>
      <c r="FSV8" s="81"/>
      <c r="FSW8" s="82"/>
      <c r="FSX8" s="83"/>
      <c r="FSY8" s="84"/>
      <c r="FSZ8" s="85"/>
      <c r="FTA8" s="86"/>
      <c r="FTB8" s="81"/>
      <c r="FTC8" s="81"/>
      <c r="FTD8" s="82"/>
      <c r="FTE8" s="83"/>
      <c r="FTF8" s="84"/>
      <c r="FTG8" s="85"/>
      <c r="FTH8" s="86"/>
      <c r="FTI8" s="81"/>
      <c r="FTJ8" s="81"/>
      <c r="FTK8" s="82"/>
      <c r="FTL8" s="83"/>
      <c r="FTM8" s="84"/>
      <c r="FTN8" s="85"/>
      <c r="FTO8" s="86"/>
      <c r="FTP8" s="81"/>
      <c r="FTQ8" s="81"/>
      <c r="FTR8" s="82"/>
      <c r="FTS8" s="83"/>
      <c r="FTT8" s="84"/>
      <c r="FTU8" s="85"/>
      <c r="FTV8" s="86"/>
      <c r="FTW8" s="81"/>
      <c r="FTX8" s="81"/>
      <c r="FTY8" s="82"/>
      <c r="FTZ8" s="83"/>
      <c r="FUA8" s="84"/>
      <c r="FUB8" s="85"/>
      <c r="FUC8" s="86"/>
      <c r="FUD8" s="81"/>
      <c r="FUE8" s="81"/>
      <c r="FUF8" s="82"/>
      <c r="FUG8" s="83"/>
      <c r="FUH8" s="84"/>
      <c r="FUI8" s="85"/>
      <c r="FUJ8" s="86"/>
      <c r="FUK8" s="81"/>
      <c r="FUL8" s="81"/>
      <c r="FUM8" s="82"/>
      <c r="FUN8" s="83"/>
      <c r="FUO8" s="84"/>
      <c r="FUP8" s="85"/>
      <c r="FUQ8" s="86"/>
      <c r="FUR8" s="81"/>
      <c r="FUS8" s="81"/>
      <c r="FUT8" s="82"/>
      <c r="FUU8" s="83"/>
      <c r="FUV8" s="84"/>
      <c r="FUW8" s="85"/>
      <c r="FUX8" s="86"/>
      <c r="FUY8" s="81"/>
      <c r="FUZ8" s="81"/>
      <c r="FVA8" s="82"/>
      <c r="FVB8" s="83"/>
      <c r="FVC8" s="84"/>
      <c r="FVD8" s="85"/>
      <c r="FVE8" s="86"/>
      <c r="FVF8" s="81"/>
      <c r="FVG8" s="81"/>
      <c r="FVH8" s="82"/>
      <c r="FVI8" s="83"/>
      <c r="FVJ8" s="84"/>
      <c r="FVK8" s="85"/>
      <c r="FVL8" s="86"/>
      <c r="FVM8" s="81"/>
      <c r="FVN8" s="81"/>
      <c r="FVO8" s="82"/>
      <c r="FVP8" s="83"/>
      <c r="FVQ8" s="84"/>
      <c r="FVR8" s="85"/>
      <c r="FVS8" s="86"/>
      <c r="FVT8" s="81"/>
      <c r="FVU8" s="81"/>
      <c r="FVV8" s="82"/>
      <c r="FVW8" s="83"/>
      <c r="FVX8" s="84"/>
      <c r="FVY8" s="85"/>
      <c r="FVZ8" s="86"/>
      <c r="FWA8" s="81"/>
      <c r="FWB8" s="81"/>
      <c r="FWC8" s="82"/>
      <c r="FWD8" s="83"/>
      <c r="FWE8" s="84"/>
      <c r="FWF8" s="85"/>
      <c r="FWG8" s="86"/>
      <c r="FWH8" s="81"/>
      <c r="FWI8" s="81"/>
      <c r="FWJ8" s="82"/>
      <c r="FWK8" s="83"/>
      <c r="FWL8" s="84"/>
      <c r="FWM8" s="85"/>
      <c r="FWN8" s="86"/>
      <c r="FWO8" s="81"/>
      <c r="FWP8" s="81"/>
      <c r="FWQ8" s="82"/>
      <c r="FWR8" s="83"/>
      <c r="FWS8" s="84"/>
      <c r="FWT8" s="85"/>
      <c r="FWU8" s="86"/>
      <c r="FWV8" s="81"/>
      <c r="FWW8" s="81"/>
      <c r="FWX8" s="82"/>
      <c r="FWY8" s="83"/>
      <c r="FWZ8" s="84"/>
      <c r="FXA8" s="85"/>
      <c r="FXB8" s="86"/>
      <c r="FXC8" s="81"/>
      <c r="FXD8" s="81"/>
      <c r="FXE8" s="82"/>
      <c r="FXF8" s="83"/>
      <c r="FXG8" s="84"/>
      <c r="FXH8" s="85"/>
      <c r="FXI8" s="86"/>
      <c r="FXJ8" s="81"/>
      <c r="FXK8" s="81"/>
      <c r="FXL8" s="82"/>
      <c r="FXM8" s="83"/>
      <c r="FXN8" s="84"/>
      <c r="FXO8" s="85"/>
      <c r="FXP8" s="86"/>
      <c r="FXQ8" s="81"/>
      <c r="FXR8" s="81"/>
      <c r="FXS8" s="82"/>
      <c r="FXT8" s="83"/>
      <c r="FXU8" s="84"/>
      <c r="FXV8" s="85"/>
      <c r="FXW8" s="86"/>
      <c r="FXX8" s="81"/>
      <c r="FXY8" s="81"/>
      <c r="FXZ8" s="82"/>
      <c r="FYA8" s="83"/>
      <c r="FYB8" s="84"/>
      <c r="FYC8" s="85"/>
      <c r="FYD8" s="86"/>
      <c r="FYE8" s="81"/>
      <c r="FYF8" s="81"/>
      <c r="FYG8" s="82"/>
      <c r="FYH8" s="83"/>
      <c r="FYI8" s="84"/>
      <c r="FYJ8" s="85"/>
      <c r="FYK8" s="86"/>
      <c r="FYL8" s="81"/>
      <c r="FYM8" s="81"/>
      <c r="FYN8" s="82"/>
      <c r="FYO8" s="83"/>
      <c r="FYP8" s="84"/>
      <c r="FYQ8" s="85"/>
      <c r="FYR8" s="86"/>
      <c r="FYS8" s="81"/>
      <c r="FYT8" s="81"/>
      <c r="FYU8" s="82"/>
      <c r="FYV8" s="83"/>
      <c r="FYW8" s="84"/>
      <c r="FYX8" s="85"/>
      <c r="FYY8" s="86"/>
      <c r="FYZ8" s="81"/>
      <c r="FZA8" s="81"/>
      <c r="FZB8" s="82"/>
      <c r="FZC8" s="83"/>
      <c r="FZD8" s="84"/>
      <c r="FZE8" s="85"/>
      <c r="FZF8" s="86"/>
      <c r="FZG8" s="81"/>
      <c r="FZH8" s="81"/>
      <c r="FZI8" s="82"/>
      <c r="FZJ8" s="83"/>
      <c r="FZK8" s="84"/>
      <c r="FZL8" s="85"/>
      <c r="FZM8" s="86"/>
      <c r="FZN8" s="81"/>
      <c r="FZO8" s="81"/>
      <c r="FZP8" s="82"/>
      <c r="FZQ8" s="83"/>
      <c r="FZR8" s="84"/>
      <c r="FZS8" s="85"/>
      <c r="FZT8" s="86"/>
      <c r="FZU8" s="81"/>
      <c r="FZV8" s="81"/>
      <c r="FZW8" s="82"/>
      <c r="FZX8" s="83"/>
      <c r="FZY8" s="84"/>
      <c r="FZZ8" s="85"/>
      <c r="GAA8" s="86"/>
      <c r="GAB8" s="81"/>
      <c r="GAC8" s="81"/>
      <c r="GAD8" s="82"/>
      <c r="GAE8" s="83"/>
      <c r="GAF8" s="84"/>
      <c r="GAG8" s="85"/>
      <c r="GAH8" s="86"/>
      <c r="GAI8" s="81"/>
      <c r="GAJ8" s="81"/>
      <c r="GAK8" s="82"/>
      <c r="GAL8" s="83"/>
      <c r="GAM8" s="84"/>
      <c r="GAN8" s="85"/>
      <c r="GAO8" s="86"/>
      <c r="GAP8" s="81"/>
      <c r="GAQ8" s="81"/>
      <c r="GAR8" s="82"/>
      <c r="GAS8" s="83"/>
      <c r="GAT8" s="84"/>
      <c r="GAU8" s="85"/>
      <c r="GAV8" s="86"/>
      <c r="GAW8" s="81"/>
      <c r="GAX8" s="81"/>
      <c r="GAY8" s="82"/>
      <c r="GAZ8" s="83"/>
      <c r="GBA8" s="84"/>
      <c r="GBB8" s="85"/>
      <c r="GBC8" s="86"/>
      <c r="GBD8" s="81"/>
      <c r="GBE8" s="81"/>
      <c r="GBF8" s="82"/>
      <c r="GBG8" s="83"/>
      <c r="GBH8" s="84"/>
      <c r="GBI8" s="85"/>
      <c r="GBJ8" s="86"/>
      <c r="GBK8" s="81"/>
      <c r="GBL8" s="81"/>
      <c r="GBM8" s="82"/>
      <c r="GBN8" s="83"/>
      <c r="GBO8" s="84"/>
      <c r="GBP8" s="85"/>
      <c r="GBQ8" s="86"/>
      <c r="GBR8" s="81"/>
      <c r="GBS8" s="81"/>
      <c r="GBT8" s="82"/>
      <c r="GBU8" s="83"/>
      <c r="GBV8" s="84"/>
      <c r="GBW8" s="85"/>
      <c r="GBX8" s="86"/>
      <c r="GBY8" s="81"/>
      <c r="GBZ8" s="81"/>
      <c r="GCA8" s="82"/>
      <c r="GCB8" s="83"/>
      <c r="GCC8" s="84"/>
      <c r="GCD8" s="85"/>
      <c r="GCE8" s="86"/>
      <c r="GCF8" s="81"/>
      <c r="GCG8" s="81"/>
      <c r="GCH8" s="82"/>
      <c r="GCI8" s="83"/>
      <c r="GCJ8" s="84"/>
      <c r="GCK8" s="85"/>
      <c r="GCL8" s="86"/>
      <c r="GCM8" s="81"/>
      <c r="GCN8" s="81"/>
      <c r="GCO8" s="82"/>
      <c r="GCP8" s="83"/>
      <c r="GCQ8" s="84"/>
      <c r="GCR8" s="85"/>
      <c r="GCS8" s="86"/>
      <c r="GCT8" s="81"/>
      <c r="GCU8" s="81"/>
      <c r="GCV8" s="82"/>
      <c r="GCW8" s="83"/>
      <c r="GCX8" s="84"/>
      <c r="GCY8" s="85"/>
      <c r="GCZ8" s="86"/>
      <c r="GDA8" s="81"/>
      <c r="GDB8" s="81"/>
      <c r="GDC8" s="82"/>
      <c r="GDD8" s="83"/>
      <c r="GDE8" s="84"/>
      <c r="GDF8" s="85"/>
      <c r="GDG8" s="86"/>
      <c r="GDH8" s="81"/>
      <c r="GDI8" s="81"/>
      <c r="GDJ8" s="82"/>
      <c r="GDK8" s="83"/>
      <c r="GDL8" s="84"/>
      <c r="GDM8" s="85"/>
      <c r="GDN8" s="86"/>
      <c r="GDO8" s="81"/>
      <c r="GDP8" s="81"/>
      <c r="GDQ8" s="82"/>
      <c r="GDR8" s="83"/>
      <c r="GDS8" s="84"/>
      <c r="GDT8" s="85"/>
      <c r="GDU8" s="86"/>
      <c r="GDV8" s="81"/>
      <c r="GDW8" s="81"/>
      <c r="GDX8" s="82"/>
      <c r="GDY8" s="83"/>
      <c r="GDZ8" s="84"/>
      <c r="GEA8" s="85"/>
      <c r="GEB8" s="86"/>
      <c r="GEC8" s="81"/>
      <c r="GED8" s="81"/>
      <c r="GEE8" s="82"/>
      <c r="GEF8" s="83"/>
      <c r="GEG8" s="84"/>
      <c r="GEH8" s="85"/>
      <c r="GEI8" s="86"/>
      <c r="GEJ8" s="81"/>
      <c r="GEK8" s="81"/>
      <c r="GEL8" s="82"/>
      <c r="GEM8" s="83"/>
      <c r="GEN8" s="84"/>
      <c r="GEO8" s="85"/>
      <c r="GEP8" s="86"/>
      <c r="GEQ8" s="81"/>
      <c r="GER8" s="81"/>
      <c r="GES8" s="82"/>
      <c r="GET8" s="83"/>
      <c r="GEU8" s="84"/>
      <c r="GEV8" s="85"/>
      <c r="GEW8" s="86"/>
      <c r="GEX8" s="81"/>
      <c r="GEY8" s="81"/>
      <c r="GEZ8" s="82"/>
      <c r="GFA8" s="83"/>
      <c r="GFB8" s="84"/>
      <c r="GFC8" s="85"/>
      <c r="GFD8" s="86"/>
      <c r="GFE8" s="81"/>
      <c r="GFF8" s="81"/>
      <c r="GFG8" s="82"/>
      <c r="GFH8" s="83"/>
      <c r="GFI8" s="84"/>
      <c r="GFJ8" s="85"/>
      <c r="GFK8" s="86"/>
      <c r="GFL8" s="81"/>
      <c r="GFM8" s="81"/>
      <c r="GFN8" s="82"/>
      <c r="GFO8" s="83"/>
      <c r="GFP8" s="84"/>
      <c r="GFQ8" s="85"/>
      <c r="GFR8" s="86"/>
      <c r="GFS8" s="81"/>
      <c r="GFT8" s="81"/>
      <c r="GFU8" s="82"/>
      <c r="GFV8" s="83"/>
      <c r="GFW8" s="84"/>
      <c r="GFX8" s="85"/>
      <c r="GFY8" s="86"/>
      <c r="GFZ8" s="81"/>
      <c r="GGA8" s="81"/>
      <c r="GGB8" s="82"/>
      <c r="GGC8" s="83"/>
      <c r="GGD8" s="84"/>
      <c r="GGE8" s="85"/>
      <c r="GGF8" s="86"/>
      <c r="GGG8" s="81"/>
      <c r="GGH8" s="81"/>
      <c r="GGI8" s="82"/>
      <c r="GGJ8" s="83"/>
      <c r="GGK8" s="84"/>
      <c r="GGL8" s="85"/>
      <c r="GGM8" s="86"/>
      <c r="GGN8" s="81"/>
      <c r="GGO8" s="81"/>
      <c r="GGP8" s="82"/>
      <c r="GGQ8" s="83"/>
      <c r="GGR8" s="84"/>
      <c r="GGS8" s="85"/>
      <c r="GGT8" s="86"/>
      <c r="GGU8" s="81"/>
      <c r="GGV8" s="81"/>
      <c r="GGW8" s="82"/>
      <c r="GGX8" s="83"/>
      <c r="GGY8" s="84"/>
      <c r="GGZ8" s="85"/>
      <c r="GHA8" s="86"/>
      <c r="GHB8" s="81"/>
      <c r="GHC8" s="81"/>
      <c r="GHD8" s="82"/>
      <c r="GHE8" s="83"/>
      <c r="GHF8" s="84"/>
      <c r="GHG8" s="85"/>
      <c r="GHH8" s="86"/>
      <c r="GHI8" s="81"/>
      <c r="GHJ8" s="81"/>
      <c r="GHK8" s="82"/>
      <c r="GHL8" s="83"/>
      <c r="GHM8" s="84"/>
      <c r="GHN8" s="85"/>
      <c r="GHO8" s="86"/>
      <c r="GHP8" s="81"/>
      <c r="GHQ8" s="81"/>
      <c r="GHR8" s="82"/>
      <c r="GHS8" s="83"/>
      <c r="GHT8" s="84"/>
      <c r="GHU8" s="85"/>
      <c r="GHV8" s="86"/>
      <c r="GHW8" s="81"/>
      <c r="GHX8" s="81"/>
      <c r="GHY8" s="82"/>
      <c r="GHZ8" s="83"/>
      <c r="GIA8" s="84"/>
      <c r="GIB8" s="85"/>
      <c r="GIC8" s="86"/>
      <c r="GID8" s="81"/>
      <c r="GIE8" s="81"/>
      <c r="GIF8" s="82"/>
      <c r="GIG8" s="83"/>
      <c r="GIH8" s="84"/>
      <c r="GII8" s="85"/>
      <c r="GIJ8" s="86"/>
      <c r="GIK8" s="81"/>
      <c r="GIL8" s="81"/>
      <c r="GIM8" s="82"/>
      <c r="GIN8" s="83"/>
      <c r="GIO8" s="84"/>
      <c r="GIP8" s="85"/>
      <c r="GIQ8" s="86"/>
      <c r="GIR8" s="81"/>
      <c r="GIS8" s="81"/>
      <c r="GIT8" s="82"/>
      <c r="GIU8" s="83"/>
      <c r="GIV8" s="84"/>
      <c r="GIW8" s="85"/>
      <c r="GIX8" s="86"/>
      <c r="GIY8" s="81"/>
      <c r="GIZ8" s="81"/>
      <c r="GJA8" s="82"/>
      <c r="GJB8" s="83"/>
      <c r="GJC8" s="84"/>
      <c r="GJD8" s="85"/>
      <c r="GJE8" s="86"/>
      <c r="GJF8" s="81"/>
      <c r="GJG8" s="81"/>
      <c r="GJH8" s="82"/>
      <c r="GJI8" s="83"/>
      <c r="GJJ8" s="84"/>
      <c r="GJK8" s="85"/>
      <c r="GJL8" s="86"/>
      <c r="GJM8" s="81"/>
      <c r="GJN8" s="81"/>
      <c r="GJO8" s="82"/>
      <c r="GJP8" s="83"/>
      <c r="GJQ8" s="84"/>
      <c r="GJR8" s="85"/>
      <c r="GJS8" s="86"/>
      <c r="GJT8" s="81"/>
      <c r="GJU8" s="81"/>
      <c r="GJV8" s="82"/>
      <c r="GJW8" s="83"/>
      <c r="GJX8" s="84"/>
      <c r="GJY8" s="85"/>
      <c r="GJZ8" s="86"/>
      <c r="GKA8" s="81"/>
      <c r="GKB8" s="81"/>
      <c r="GKC8" s="82"/>
      <c r="GKD8" s="83"/>
      <c r="GKE8" s="84"/>
      <c r="GKF8" s="85"/>
      <c r="GKG8" s="86"/>
      <c r="GKH8" s="81"/>
      <c r="GKI8" s="81"/>
      <c r="GKJ8" s="82"/>
      <c r="GKK8" s="83"/>
      <c r="GKL8" s="84"/>
      <c r="GKM8" s="85"/>
      <c r="GKN8" s="86"/>
      <c r="GKO8" s="81"/>
      <c r="GKP8" s="81"/>
      <c r="GKQ8" s="82"/>
      <c r="GKR8" s="83"/>
      <c r="GKS8" s="84"/>
      <c r="GKT8" s="85"/>
      <c r="GKU8" s="86"/>
      <c r="GKV8" s="81"/>
      <c r="GKW8" s="81"/>
      <c r="GKX8" s="82"/>
      <c r="GKY8" s="83"/>
      <c r="GKZ8" s="84"/>
      <c r="GLA8" s="85"/>
      <c r="GLB8" s="86"/>
      <c r="GLC8" s="81"/>
      <c r="GLD8" s="81"/>
      <c r="GLE8" s="82"/>
      <c r="GLF8" s="83"/>
      <c r="GLG8" s="84"/>
      <c r="GLH8" s="85"/>
      <c r="GLI8" s="86"/>
      <c r="GLJ8" s="81"/>
      <c r="GLK8" s="81"/>
      <c r="GLL8" s="82"/>
      <c r="GLM8" s="83"/>
      <c r="GLN8" s="84"/>
      <c r="GLO8" s="85"/>
      <c r="GLP8" s="86"/>
      <c r="GLQ8" s="81"/>
      <c r="GLR8" s="81"/>
      <c r="GLS8" s="82"/>
      <c r="GLT8" s="83"/>
      <c r="GLU8" s="84"/>
      <c r="GLV8" s="85"/>
      <c r="GLW8" s="86"/>
      <c r="GLX8" s="81"/>
      <c r="GLY8" s="81"/>
      <c r="GLZ8" s="82"/>
      <c r="GMA8" s="83"/>
      <c r="GMB8" s="84"/>
      <c r="GMC8" s="85"/>
      <c r="GMD8" s="86"/>
      <c r="GME8" s="81"/>
      <c r="GMF8" s="81"/>
      <c r="GMG8" s="82"/>
      <c r="GMH8" s="83"/>
      <c r="GMI8" s="84"/>
      <c r="GMJ8" s="85"/>
      <c r="GMK8" s="86"/>
      <c r="GML8" s="81"/>
      <c r="GMM8" s="81"/>
      <c r="GMN8" s="82"/>
      <c r="GMO8" s="83"/>
      <c r="GMP8" s="84"/>
      <c r="GMQ8" s="85"/>
      <c r="GMR8" s="86"/>
      <c r="GMS8" s="81"/>
      <c r="GMT8" s="81"/>
      <c r="GMU8" s="82"/>
      <c r="GMV8" s="83"/>
      <c r="GMW8" s="84"/>
      <c r="GMX8" s="85"/>
      <c r="GMY8" s="86"/>
      <c r="GMZ8" s="81"/>
      <c r="GNA8" s="81"/>
      <c r="GNB8" s="82"/>
      <c r="GNC8" s="83"/>
      <c r="GND8" s="84"/>
      <c r="GNE8" s="85"/>
      <c r="GNF8" s="86"/>
      <c r="GNG8" s="81"/>
      <c r="GNH8" s="81"/>
      <c r="GNI8" s="82"/>
      <c r="GNJ8" s="83"/>
      <c r="GNK8" s="84"/>
      <c r="GNL8" s="85"/>
      <c r="GNM8" s="86"/>
      <c r="GNN8" s="81"/>
      <c r="GNO8" s="81"/>
      <c r="GNP8" s="82"/>
      <c r="GNQ8" s="83"/>
      <c r="GNR8" s="84"/>
      <c r="GNS8" s="85"/>
      <c r="GNT8" s="86"/>
      <c r="GNU8" s="81"/>
      <c r="GNV8" s="81"/>
      <c r="GNW8" s="82"/>
      <c r="GNX8" s="83"/>
      <c r="GNY8" s="84"/>
      <c r="GNZ8" s="85"/>
      <c r="GOA8" s="86"/>
      <c r="GOB8" s="81"/>
      <c r="GOC8" s="81"/>
      <c r="GOD8" s="82"/>
      <c r="GOE8" s="83"/>
      <c r="GOF8" s="84"/>
      <c r="GOG8" s="85"/>
      <c r="GOH8" s="86"/>
      <c r="GOI8" s="81"/>
      <c r="GOJ8" s="81"/>
      <c r="GOK8" s="82"/>
      <c r="GOL8" s="83"/>
      <c r="GOM8" s="84"/>
      <c r="GON8" s="85"/>
      <c r="GOO8" s="86"/>
      <c r="GOP8" s="81"/>
      <c r="GOQ8" s="81"/>
      <c r="GOR8" s="82"/>
      <c r="GOS8" s="83"/>
      <c r="GOT8" s="84"/>
      <c r="GOU8" s="85"/>
      <c r="GOV8" s="86"/>
      <c r="GOW8" s="81"/>
      <c r="GOX8" s="81"/>
      <c r="GOY8" s="82"/>
      <c r="GOZ8" s="83"/>
      <c r="GPA8" s="84"/>
      <c r="GPB8" s="85"/>
      <c r="GPC8" s="86"/>
      <c r="GPD8" s="81"/>
      <c r="GPE8" s="81"/>
      <c r="GPF8" s="82"/>
      <c r="GPG8" s="83"/>
      <c r="GPH8" s="84"/>
      <c r="GPI8" s="85"/>
      <c r="GPJ8" s="86"/>
      <c r="GPK8" s="81"/>
      <c r="GPL8" s="81"/>
      <c r="GPM8" s="82"/>
      <c r="GPN8" s="83"/>
      <c r="GPO8" s="84"/>
      <c r="GPP8" s="85"/>
      <c r="GPQ8" s="86"/>
      <c r="GPR8" s="81"/>
      <c r="GPS8" s="81"/>
      <c r="GPT8" s="82"/>
      <c r="GPU8" s="83"/>
      <c r="GPV8" s="84"/>
      <c r="GPW8" s="85"/>
      <c r="GPX8" s="86"/>
      <c r="GPY8" s="81"/>
      <c r="GPZ8" s="81"/>
      <c r="GQA8" s="82"/>
      <c r="GQB8" s="83"/>
      <c r="GQC8" s="84"/>
      <c r="GQD8" s="85"/>
      <c r="GQE8" s="86"/>
      <c r="GQF8" s="81"/>
      <c r="GQG8" s="81"/>
      <c r="GQH8" s="82"/>
      <c r="GQI8" s="83"/>
      <c r="GQJ8" s="84"/>
      <c r="GQK8" s="85"/>
      <c r="GQL8" s="86"/>
      <c r="GQM8" s="81"/>
      <c r="GQN8" s="81"/>
      <c r="GQO8" s="82"/>
      <c r="GQP8" s="83"/>
      <c r="GQQ8" s="84"/>
      <c r="GQR8" s="85"/>
      <c r="GQS8" s="86"/>
      <c r="GQT8" s="81"/>
      <c r="GQU8" s="81"/>
      <c r="GQV8" s="82"/>
      <c r="GQW8" s="83"/>
      <c r="GQX8" s="84"/>
      <c r="GQY8" s="85"/>
      <c r="GQZ8" s="86"/>
      <c r="GRA8" s="81"/>
      <c r="GRB8" s="81"/>
      <c r="GRC8" s="82"/>
      <c r="GRD8" s="83"/>
      <c r="GRE8" s="84"/>
      <c r="GRF8" s="85"/>
      <c r="GRG8" s="86"/>
      <c r="GRH8" s="81"/>
      <c r="GRI8" s="81"/>
      <c r="GRJ8" s="82"/>
      <c r="GRK8" s="83"/>
      <c r="GRL8" s="84"/>
      <c r="GRM8" s="85"/>
      <c r="GRN8" s="86"/>
      <c r="GRO8" s="81"/>
      <c r="GRP8" s="81"/>
      <c r="GRQ8" s="82"/>
      <c r="GRR8" s="83"/>
      <c r="GRS8" s="84"/>
      <c r="GRT8" s="85"/>
      <c r="GRU8" s="86"/>
      <c r="GRV8" s="81"/>
      <c r="GRW8" s="81"/>
      <c r="GRX8" s="82"/>
      <c r="GRY8" s="83"/>
      <c r="GRZ8" s="84"/>
      <c r="GSA8" s="85"/>
      <c r="GSB8" s="86"/>
      <c r="GSC8" s="81"/>
      <c r="GSD8" s="81"/>
      <c r="GSE8" s="82"/>
      <c r="GSF8" s="83"/>
      <c r="GSG8" s="84"/>
      <c r="GSH8" s="85"/>
      <c r="GSI8" s="86"/>
      <c r="GSJ8" s="81"/>
      <c r="GSK8" s="81"/>
      <c r="GSL8" s="82"/>
      <c r="GSM8" s="83"/>
      <c r="GSN8" s="84"/>
      <c r="GSO8" s="85"/>
      <c r="GSP8" s="86"/>
      <c r="GSQ8" s="81"/>
      <c r="GSR8" s="81"/>
      <c r="GSS8" s="82"/>
      <c r="GST8" s="83"/>
      <c r="GSU8" s="84"/>
      <c r="GSV8" s="85"/>
      <c r="GSW8" s="86"/>
      <c r="GSX8" s="81"/>
      <c r="GSY8" s="81"/>
      <c r="GSZ8" s="82"/>
      <c r="GTA8" s="83"/>
      <c r="GTB8" s="84"/>
      <c r="GTC8" s="85"/>
      <c r="GTD8" s="86"/>
      <c r="GTE8" s="81"/>
      <c r="GTF8" s="81"/>
      <c r="GTG8" s="82"/>
      <c r="GTH8" s="83"/>
      <c r="GTI8" s="84"/>
      <c r="GTJ8" s="85"/>
      <c r="GTK8" s="86"/>
      <c r="GTL8" s="81"/>
      <c r="GTM8" s="81"/>
      <c r="GTN8" s="82"/>
      <c r="GTO8" s="83"/>
      <c r="GTP8" s="84"/>
      <c r="GTQ8" s="85"/>
      <c r="GTR8" s="86"/>
      <c r="GTS8" s="81"/>
      <c r="GTT8" s="81"/>
      <c r="GTU8" s="82"/>
      <c r="GTV8" s="83"/>
      <c r="GTW8" s="84"/>
      <c r="GTX8" s="85"/>
      <c r="GTY8" s="86"/>
      <c r="GTZ8" s="81"/>
      <c r="GUA8" s="81"/>
      <c r="GUB8" s="82"/>
      <c r="GUC8" s="83"/>
      <c r="GUD8" s="84"/>
      <c r="GUE8" s="85"/>
      <c r="GUF8" s="86"/>
      <c r="GUG8" s="81"/>
      <c r="GUH8" s="81"/>
      <c r="GUI8" s="82"/>
      <c r="GUJ8" s="83"/>
      <c r="GUK8" s="84"/>
      <c r="GUL8" s="85"/>
      <c r="GUM8" s="86"/>
      <c r="GUN8" s="81"/>
      <c r="GUO8" s="81"/>
      <c r="GUP8" s="82"/>
      <c r="GUQ8" s="83"/>
      <c r="GUR8" s="84"/>
      <c r="GUS8" s="85"/>
      <c r="GUT8" s="86"/>
      <c r="GUU8" s="81"/>
      <c r="GUV8" s="81"/>
      <c r="GUW8" s="82"/>
      <c r="GUX8" s="83"/>
      <c r="GUY8" s="84"/>
      <c r="GUZ8" s="85"/>
      <c r="GVA8" s="86"/>
      <c r="GVB8" s="81"/>
      <c r="GVC8" s="81"/>
      <c r="GVD8" s="82"/>
      <c r="GVE8" s="83"/>
      <c r="GVF8" s="84"/>
      <c r="GVG8" s="85"/>
      <c r="GVH8" s="86"/>
      <c r="GVI8" s="81"/>
      <c r="GVJ8" s="81"/>
      <c r="GVK8" s="82"/>
      <c r="GVL8" s="83"/>
      <c r="GVM8" s="84"/>
      <c r="GVN8" s="85"/>
      <c r="GVO8" s="86"/>
      <c r="GVP8" s="81"/>
      <c r="GVQ8" s="81"/>
      <c r="GVR8" s="82"/>
      <c r="GVS8" s="83"/>
      <c r="GVT8" s="84"/>
      <c r="GVU8" s="85"/>
      <c r="GVV8" s="86"/>
      <c r="GVW8" s="81"/>
      <c r="GVX8" s="81"/>
      <c r="GVY8" s="82"/>
      <c r="GVZ8" s="83"/>
      <c r="GWA8" s="84"/>
      <c r="GWB8" s="85"/>
      <c r="GWC8" s="86"/>
      <c r="GWD8" s="81"/>
      <c r="GWE8" s="81"/>
      <c r="GWF8" s="82"/>
      <c r="GWG8" s="83"/>
      <c r="GWH8" s="84"/>
      <c r="GWI8" s="85"/>
      <c r="GWJ8" s="86"/>
      <c r="GWK8" s="81"/>
      <c r="GWL8" s="81"/>
      <c r="GWM8" s="82"/>
      <c r="GWN8" s="83"/>
      <c r="GWO8" s="84"/>
      <c r="GWP8" s="85"/>
      <c r="GWQ8" s="86"/>
      <c r="GWR8" s="81"/>
      <c r="GWS8" s="81"/>
      <c r="GWT8" s="82"/>
      <c r="GWU8" s="83"/>
      <c r="GWV8" s="84"/>
      <c r="GWW8" s="85"/>
      <c r="GWX8" s="86"/>
      <c r="GWY8" s="81"/>
      <c r="GWZ8" s="81"/>
      <c r="GXA8" s="82"/>
      <c r="GXB8" s="83"/>
      <c r="GXC8" s="84"/>
      <c r="GXD8" s="85"/>
      <c r="GXE8" s="86"/>
      <c r="GXF8" s="81"/>
      <c r="GXG8" s="81"/>
      <c r="GXH8" s="82"/>
      <c r="GXI8" s="83"/>
      <c r="GXJ8" s="84"/>
      <c r="GXK8" s="85"/>
      <c r="GXL8" s="86"/>
      <c r="GXM8" s="81"/>
      <c r="GXN8" s="81"/>
      <c r="GXO8" s="82"/>
      <c r="GXP8" s="83"/>
      <c r="GXQ8" s="84"/>
      <c r="GXR8" s="85"/>
      <c r="GXS8" s="86"/>
      <c r="GXT8" s="81"/>
      <c r="GXU8" s="81"/>
      <c r="GXV8" s="82"/>
      <c r="GXW8" s="83"/>
      <c r="GXX8" s="84"/>
      <c r="GXY8" s="85"/>
      <c r="GXZ8" s="86"/>
      <c r="GYA8" s="81"/>
      <c r="GYB8" s="81"/>
      <c r="GYC8" s="82"/>
      <c r="GYD8" s="83"/>
      <c r="GYE8" s="84"/>
      <c r="GYF8" s="85"/>
      <c r="GYG8" s="86"/>
      <c r="GYH8" s="81"/>
      <c r="GYI8" s="81"/>
      <c r="GYJ8" s="82"/>
      <c r="GYK8" s="83"/>
      <c r="GYL8" s="84"/>
      <c r="GYM8" s="85"/>
      <c r="GYN8" s="86"/>
      <c r="GYO8" s="81"/>
      <c r="GYP8" s="81"/>
      <c r="GYQ8" s="82"/>
      <c r="GYR8" s="83"/>
      <c r="GYS8" s="84"/>
      <c r="GYT8" s="85"/>
      <c r="GYU8" s="86"/>
      <c r="GYV8" s="81"/>
      <c r="GYW8" s="81"/>
      <c r="GYX8" s="82"/>
      <c r="GYY8" s="83"/>
      <c r="GYZ8" s="84"/>
      <c r="GZA8" s="85"/>
      <c r="GZB8" s="86"/>
      <c r="GZC8" s="81"/>
      <c r="GZD8" s="81"/>
      <c r="GZE8" s="82"/>
      <c r="GZF8" s="83"/>
      <c r="GZG8" s="84"/>
      <c r="GZH8" s="85"/>
      <c r="GZI8" s="86"/>
      <c r="GZJ8" s="81"/>
      <c r="GZK8" s="81"/>
      <c r="GZL8" s="82"/>
      <c r="GZM8" s="83"/>
      <c r="GZN8" s="84"/>
      <c r="GZO8" s="85"/>
      <c r="GZP8" s="86"/>
      <c r="GZQ8" s="81"/>
      <c r="GZR8" s="81"/>
      <c r="GZS8" s="82"/>
      <c r="GZT8" s="83"/>
      <c r="GZU8" s="84"/>
      <c r="GZV8" s="85"/>
      <c r="GZW8" s="86"/>
      <c r="GZX8" s="81"/>
      <c r="GZY8" s="81"/>
      <c r="GZZ8" s="82"/>
      <c r="HAA8" s="83"/>
      <c r="HAB8" s="84"/>
      <c r="HAC8" s="85"/>
      <c r="HAD8" s="86"/>
      <c r="HAE8" s="81"/>
      <c r="HAF8" s="81"/>
      <c r="HAG8" s="82"/>
      <c r="HAH8" s="83"/>
      <c r="HAI8" s="84"/>
      <c r="HAJ8" s="85"/>
      <c r="HAK8" s="86"/>
      <c r="HAL8" s="81"/>
      <c r="HAM8" s="81"/>
      <c r="HAN8" s="82"/>
      <c r="HAO8" s="83"/>
      <c r="HAP8" s="84"/>
      <c r="HAQ8" s="85"/>
      <c r="HAR8" s="86"/>
      <c r="HAS8" s="81"/>
      <c r="HAT8" s="81"/>
      <c r="HAU8" s="82"/>
      <c r="HAV8" s="83"/>
      <c r="HAW8" s="84"/>
      <c r="HAX8" s="85"/>
      <c r="HAY8" s="86"/>
      <c r="HAZ8" s="81"/>
      <c r="HBA8" s="81"/>
      <c r="HBB8" s="82"/>
      <c r="HBC8" s="83"/>
      <c r="HBD8" s="84"/>
      <c r="HBE8" s="85"/>
      <c r="HBF8" s="86"/>
      <c r="HBG8" s="81"/>
      <c r="HBH8" s="81"/>
      <c r="HBI8" s="82"/>
      <c r="HBJ8" s="83"/>
      <c r="HBK8" s="84"/>
      <c r="HBL8" s="85"/>
      <c r="HBM8" s="86"/>
      <c r="HBN8" s="81"/>
      <c r="HBO8" s="81"/>
      <c r="HBP8" s="82"/>
      <c r="HBQ8" s="83"/>
      <c r="HBR8" s="84"/>
      <c r="HBS8" s="85"/>
      <c r="HBT8" s="86"/>
      <c r="HBU8" s="81"/>
      <c r="HBV8" s="81"/>
      <c r="HBW8" s="82"/>
      <c r="HBX8" s="83"/>
      <c r="HBY8" s="84"/>
      <c r="HBZ8" s="85"/>
      <c r="HCA8" s="86"/>
      <c r="HCB8" s="81"/>
      <c r="HCC8" s="81"/>
      <c r="HCD8" s="82"/>
      <c r="HCE8" s="83"/>
      <c r="HCF8" s="84"/>
      <c r="HCG8" s="85"/>
      <c r="HCH8" s="86"/>
      <c r="HCI8" s="81"/>
      <c r="HCJ8" s="81"/>
      <c r="HCK8" s="82"/>
      <c r="HCL8" s="83"/>
      <c r="HCM8" s="84"/>
      <c r="HCN8" s="85"/>
      <c r="HCO8" s="86"/>
      <c r="HCP8" s="81"/>
      <c r="HCQ8" s="81"/>
      <c r="HCR8" s="82"/>
      <c r="HCS8" s="83"/>
      <c r="HCT8" s="84"/>
      <c r="HCU8" s="85"/>
      <c r="HCV8" s="86"/>
      <c r="HCW8" s="81"/>
      <c r="HCX8" s="81"/>
      <c r="HCY8" s="82"/>
      <c r="HCZ8" s="83"/>
      <c r="HDA8" s="84"/>
      <c r="HDB8" s="85"/>
      <c r="HDC8" s="86"/>
      <c r="HDD8" s="81"/>
      <c r="HDE8" s="81"/>
      <c r="HDF8" s="82"/>
      <c r="HDG8" s="83"/>
      <c r="HDH8" s="84"/>
      <c r="HDI8" s="85"/>
      <c r="HDJ8" s="86"/>
      <c r="HDK8" s="81"/>
      <c r="HDL8" s="81"/>
      <c r="HDM8" s="82"/>
      <c r="HDN8" s="83"/>
      <c r="HDO8" s="84"/>
      <c r="HDP8" s="85"/>
      <c r="HDQ8" s="86"/>
      <c r="HDR8" s="81"/>
      <c r="HDS8" s="81"/>
      <c r="HDT8" s="82"/>
      <c r="HDU8" s="83"/>
      <c r="HDV8" s="84"/>
      <c r="HDW8" s="85"/>
      <c r="HDX8" s="86"/>
      <c r="HDY8" s="81"/>
      <c r="HDZ8" s="81"/>
      <c r="HEA8" s="82"/>
      <c r="HEB8" s="83"/>
      <c r="HEC8" s="84"/>
      <c r="HED8" s="85"/>
      <c r="HEE8" s="86"/>
      <c r="HEF8" s="81"/>
      <c r="HEG8" s="81"/>
      <c r="HEH8" s="82"/>
      <c r="HEI8" s="83"/>
      <c r="HEJ8" s="84"/>
      <c r="HEK8" s="85"/>
      <c r="HEL8" s="86"/>
      <c r="HEM8" s="81"/>
      <c r="HEN8" s="81"/>
      <c r="HEO8" s="82"/>
      <c r="HEP8" s="83"/>
      <c r="HEQ8" s="84"/>
      <c r="HER8" s="85"/>
      <c r="HES8" s="86"/>
      <c r="HET8" s="81"/>
      <c r="HEU8" s="81"/>
      <c r="HEV8" s="82"/>
      <c r="HEW8" s="83"/>
      <c r="HEX8" s="84"/>
      <c r="HEY8" s="85"/>
      <c r="HEZ8" s="86"/>
      <c r="HFA8" s="81"/>
      <c r="HFB8" s="81"/>
      <c r="HFC8" s="82"/>
      <c r="HFD8" s="83"/>
      <c r="HFE8" s="84"/>
      <c r="HFF8" s="85"/>
      <c r="HFG8" s="86"/>
      <c r="HFH8" s="81"/>
      <c r="HFI8" s="81"/>
      <c r="HFJ8" s="82"/>
      <c r="HFK8" s="83"/>
      <c r="HFL8" s="84"/>
      <c r="HFM8" s="85"/>
      <c r="HFN8" s="86"/>
      <c r="HFO8" s="81"/>
      <c r="HFP8" s="81"/>
      <c r="HFQ8" s="82"/>
      <c r="HFR8" s="83"/>
      <c r="HFS8" s="84"/>
      <c r="HFT8" s="85"/>
      <c r="HFU8" s="86"/>
      <c r="HFV8" s="81"/>
      <c r="HFW8" s="81"/>
      <c r="HFX8" s="82"/>
      <c r="HFY8" s="83"/>
      <c r="HFZ8" s="84"/>
      <c r="HGA8" s="85"/>
      <c r="HGB8" s="86"/>
      <c r="HGC8" s="81"/>
      <c r="HGD8" s="81"/>
      <c r="HGE8" s="82"/>
      <c r="HGF8" s="83"/>
      <c r="HGG8" s="84"/>
      <c r="HGH8" s="85"/>
      <c r="HGI8" s="86"/>
      <c r="HGJ8" s="81"/>
      <c r="HGK8" s="81"/>
      <c r="HGL8" s="82"/>
      <c r="HGM8" s="83"/>
      <c r="HGN8" s="84"/>
      <c r="HGO8" s="85"/>
      <c r="HGP8" s="86"/>
      <c r="HGQ8" s="81"/>
      <c r="HGR8" s="81"/>
      <c r="HGS8" s="82"/>
      <c r="HGT8" s="83"/>
      <c r="HGU8" s="84"/>
      <c r="HGV8" s="85"/>
      <c r="HGW8" s="86"/>
      <c r="HGX8" s="81"/>
      <c r="HGY8" s="81"/>
      <c r="HGZ8" s="82"/>
      <c r="HHA8" s="83"/>
      <c r="HHB8" s="84"/>
      <c r="HHC8" s="85"/>
      <c r="HHD8" s="86"/>
      <c r="HHE8" s="81"/>
      <c r="HHF8" s="81"/>
      <c r="HHG8" s="82"/>
      <c r="HHH8" s="83"/>
      <c r="HHI8" s="84"/>
      <c r="HHJ8" s="85"/>
      <c r="HHK8" s="86"/>
      <c r="HHL8" s="81"/>
      <c r="HHM8" s="81"/>
      <c r="HHN8" s="82"/>
      <c r="HHO8" s="83"/>
      <c r="HHP8" s="84"/>
      <c r="HHQ8" s="85"/>
      <c r="HHR8" s="86"/>
      <c r="HHS8" s="81"/>
      <c r="HHT8" s="81"/>
      <c r="HHU8" s="82"/>
      <c r="HHV8" s="83"/>
      <c r="HHW8" s="84"/>
      <c r="HHX8" s="85"/>
      <c r="HHY8" s="86"/>
      <c r="HHZ8" s="81"/>
      <c r="HIA8" s="81"/>
      <c r="HIB8" s="82"/>
      <c r="HIC8" s="83"/>
      <c r="HID8" s="84"/>
      <c r="HIE8" s="85"/>
      <c r="HIF8" s="86"/>
      <c r="HIG8" s="81"/>
      <c r="HIH8" s="81"/>
      <c r="HII8" s="82"/>
      <c r="HIJ8" s="83"/>
      <c r="HIK8" s="84"/>
      <c r="HIL8" s="85"/>
      <c r="HIM8" s="86"/>
      <c r="HIN8" s="81"/>
      <c r="HIO8" s="81"/>
      <c r="HIP8" s="82"/>
      <c r="HIQ8" s="83"/>
      <c r="HIR8" s="84"/>
      <c r="HIS8" s="85"/>
      <c r="HIT8" s="86"/>
      <c r="HIU8" s="81"/>
      <c r="HIV8" s="81"/>
      <c r="HIW8" s="82"/>
      <c r="HIX8" s="83"/>
      <c r="HIY8" s="84"/>
      <c r="HIZ8" s="85"/>
      <c r="HJA8" s="86"/>
      <c r="HJB8" s="81"/>
      <c r="HJC8" s="81"/>
      <c r="HJD8" s="82"/>
      <c r="HJE8" s="83"/>
      <c r="HJF8" s="84"/>
      <c r="HJG8" s="85"/>
      <c r="HJH8" s="86"/>
      <c r="HJI8" s="81"/>
      <c r="HJJ8" s="81"/>
      <c r="HJK8" s="82"/>
      <c r="HJL8" s="83"/>
      <c r="HJM8" s="84"/>
      <c r="HJN8" s="85"/>
      <c r="HJO8" s="86"/>
      <c r="HJP8" s="81"/>
      <c r="HJQ8" s="81"/>
      <c r="HJR8" s="82"/>
      <c r="HJS8" s="83"/>
      <c r="HJT8" s="84"/>
      <c r="HJU8" s="85"/>
      <c r="HJV8" s="86"/>
      <c r="HJW8" s="81"/>
      <c r="HJX8" s="81"/>
      <c r="HJY8" s="82"/>
      <c r="HJZ8" s="83"/>
      <c r="HKA8" s="84"/>
      <c r="HKB8" s="85"/>
      <c r="HKC8" s="86"/>
      <c r="HKD8" s="81"/>
      <c r="HKE8" s="81"/>
      <c r="HKF8" s="82"/>
      <c r="HKG8" s="83"/>
      <c r="HKH8" s="84"/>
      <c r="HKI8" s="85"/>
      <c r="HKJ8" s="86"/>
      <c r="HKK8" s="81"/>
      <c r="HKL8" s="81"/>
      <c r="HKM8" s="82"/>
      <c r="HKN8" s="83"/>
      <c r="HKO8" s="84"/>
      <c r="HKP8" s="85"/>
      <c r="HKQ8" s="86"/>
      <c r="HKR8" s="81"/>
      <c r="HKS8" s="81"/>
      <c r="HKT8" s="82"/>
      <c r="HKU8" s="83"/>
      <c r="HKV8" s="84"/>
      <c r="HKW8" s="85"/>
      <c r="HKX8" s="86"/>
      <c r="HKY8" s="81"/>
      <c r="HKZ8" s="81"/>
      <c r="HLA8" s="82"/>
      <c r="HLB8" s="83"/>
      <c r="HLC8" s="84"/>
      <c r="HLD8" s="85"/>
      <c r="HLE8" s="86"/>
      <c r="HLF8" s="81"/>
      <c r="HLG8" s="81"/>
      <c r="HLH8" s="82"/>
      <c r="HLI8" s="83"/>
      <c r="HLJ8" s="84"/>
      <c r="HLK8" s="85"/>
      <c r="HLL8" s="86"/>
      <c r="HLM8" s="81"/>
      <c r="HLN8" s="81"/>
      <c r="HLO8" s="82"/>
      <c r="HLP8" s="83"/>
      <c r="HLQ8" s="84"/>
      <c r="HLR8" s="85"/>
      <c r="HLS8" s="86"/>
      <c r="HLT8" s="81"/>
      <c r="HLU8" s="81"/>
      <c r="HLV8" s="82"/>
      <c r="HLW8" s="83"/>
      <c r="HLX8" s="84"/>
      <c r="HLY8" s="85"/>
      <c r="HLZ8" s="86"/>
      <c r="HMA8" s="81"/>
      <c r="HMB8" s="81"/>
      <c r="HMC8" s="82"/>
      <c r="HMD8" s="83"/>
      <c r="HME8" s="84"/>
      <c r="HMF8" s="85"/>
      <c r="HMG8" s="86"/>
      <c r="HMH8" s="81"/>
      <c r="HMI8" s="81"/>
      <c r="HMJ8" s="82"/>
      <c r="HMK8" s="83"/>
      <c r="HML8" s="84"/>
      <c r="HMM8" s="85"/>
      <c r="HMN8" s="86"/>
      <c r="HMO8" s="81"/>
      <c r="HMP8" s="81"/>
      <c r="HMQ8" s="82"/>
      <c r="HMR8" s="83"/>
      <c r="HMS8" s="84"/>
      <c r="HMT8" s="85"/>
      <c r="HMU8" s="86"/>
      <c r="HMV8" s="81"/>
      <c r="HMW8" s="81"/>
      <c r="HMX8" s="82"/>
      <c r="HMY8" s="83"/>
      <c r="HMZ8" s="84"/>
      <c r="HNA8" s="85"/>
      <c r="HNB8" s="86"/>
      <c r="HNC8" s="81"/>
      <c r="HND8" s="81"/>
      <c r="HNE8" s="82"/>
      <c r="HNF8" s="83"/>
      <c r="HNG8" s="84"/>
      <c r="HNH8" s="85"/>
      <c r="HNI8" s="86"/>
      <c r="HNJ8" s="81"/>
      <c r="HNK8" s="81"/>
      <c r="HNL8" s="82"/>
      <c r="HNM8" s="83"/>
      <c r="HNN8" s="84"/>
      <c r="HNO8" s="85"/>
      <c r="HNP8" s="86"/>
      <c r="HNQ8" s="81"/>
      <c r="HNR8" s="81"/>
      <c r="HNS8" s="82"/>
      <c r="HNT8" s="83"/>
      <c r="HNU8" s="84"/>
      <c r="HNV8" s="85"/>
      <c r="HNW8" s="86"/>
      <c r="HNX8" s="81"/>
      <c r="HNY8" s="81"/>
      <c r="HNZ8" s="82"/>
      <c r="HOA8" s="83"/>
      <c r="HOB8" s="84"/>
      <c r="HOC8" s="85"/>
      <c r="HOD8" s="86"/>
      <c r="HOE8" s="81"/>
      <c r="HOF8" s="81"/>
      <c r="HOG8" s="82"/>
      <c r="HOH8" s="83"/>
      <c r="HOI8" s="84"/>
      <c r="HOJ8" s="85"/>
      <c r="HOK8" s="86"/>
      <c r="HOL8" s="81"/>
      <c r="HOM8" s="81"/>
      <c r="HON8" s="82"/>
      <c r="HOO8" s="83"/>
      <c r="HOP8" s="84"/>
      <c r="HOQ8" s="85"/>
      <c r="HOR8" s="86"/>
      <c r="HOS8" s="81"/>
      <c r="HOT8" s="81"/>
      <c r="HOU8" s="82"/>
      <c r="HOV8" s="83"/>
      <c r="HOW8" s="84"/>
      <c r="HOX8" s="85"/>
      <c r="HOY8" s="86"/>
      <c r="HOZ8" s="81"/>
      <c r="HPA8" s="81"/>
      <c r="HPB8" s="82"/>
      <c r="HPC8" s="83"/>
      <c r="HPD8" s="84"/>
      <c r="HPE8" s="85"/>
      <c r="HPF8" s="86"/>
      <c r="HPG8" s="81"/>
      <c r="HPH8" s="81"/>
      <c r="HPI8" s="82"/>
      <c r="HPJ8" s="83"/>
      <c r="HPK8" s="84"/>
      <c r="HPL8" s="85"/>
      <c r="HPM8" s="86"/>
      <c r="HPN8" s="81"/>
      <c r="HPO8" s="81"/>
      <c r="HPP8" s="82"/>
      <c r="HPQ8" s="83"/>
      <c r="HPR8" s="84"/>
      <c r="HPS8" s="85"/>
      <c r="HPT8" s="86"/>
      <c r="HPU8" s="81"/>
      <c r="HPV8" s="81"/>
      <c r="HPW8" s="82"/>
      <c r="HPX8" s="83"/>
      <c r="HPY8" s="84"/>
      <c r="HPZ8" s="85"/>
      <c r="HQA8" s="86"/>
      <c r="HQB8" s="81"/>
      <c r="HQC8" s="81"/>
      <c r="HQD8" s="82"/>
      <c r="HQE8" s="83"/>
      <c r="HQF8" s="84"/>
      <c r="HQG8" s="85"/>
      <c r="HQH8" s="86"/>
      <c r="HQI8" s="81"/>
      <c r="HQJ8" s="81"/>
      <c r="HQK8" s="82"/>
      <c r="HQL8" s="83"/>
      <c r="HQM8" s="84"/>
      <c r="HQN8" s="85"/>
      <c r="HQO8" s="86"/>
      <c r="HQP8" s="81"/>
      <c r="HQQ8" s="81"/>
      <c r="HQR8" s="82"/>
      <c r="HQS8" s="83"/>
      <c r="HQT8" s="84"/>
      <c r="HQU8" s="85"/>
      <c r="HQV8" s="86"/>
      <c r="HQW8" s="81"/>
      <c r="HQX8" s="81"/>
      <c r="HQY8" s="82"/>
      <c r="HQZ8" s="83"/>
      <c r="HRA8" s="84"/>
      <c r="HRB8" s="85"/>
      <c r="HRC8" s="86"/>
      <c r="HRD8" s="81"/>
      <c r="HRE8" s="81"/>
      <c r="HRF8" s="82"/>
      <c r="HRG8" s="83"/>
      <c r="HRH8" s="84"/>
      <c r="HRI8" s="85"/>
      <c r="HRJ8" s="86"/>
      <c r="HRK8" s="81"/>
      <c r="HRL8" s="81"/>
      <c r="HRM8" s="82"/>
      <c r="HRN8" s="83"/>
      <c r="HRO8" s="84"/>
      <c r="HRP8" s="85"/>
      <c r="HRQ8" s="86"/>
      <c r="HRR8" s="81"/>
      <c r="HRS8" s="81"/>
      <c r="HRT8" s="82"/>
      <c r="HRU8" s="83"/>
      <c r="HRV8" s="84"/>
      <c r="HRW8" s="85"/>
      <c r="HRX8" s="86"/>
      <c r="HRY8" s="81"/>
      <c r="HRZ8" s="81"/>
      <c r="HSA8" s="82"/>
      <c r="HSB8" s="83"/>
      <c r="HSC8" s="84"/>
      <c r="HSD8" s="85"/>
      <c r="HSE8" s="86"/>
      <c r="HSF8" s="81"/>
      <c r="HSG8" s="81"/>
      <c r="HSH8" s="82"/>
      <c r="HSI8" s="83"/>
      <c r="HSJ8" s="84"/>
      <c r="HSK8" s="85"/>
      <c r="HSL8" s="86"/>
      <c r="HSM8" s="81"/>
      <c r="HSN8" s="81"/>
      <c r="HSO8" s="82"/>
      <c r="HSP8" s="83"/>
      <c r="HSQ8" s="84"/>
      <c r="HSR8" s="85"/>
      <c r="HSS8" s="86"/>
      <c r="HST8" s="81"/>
      <c r="HSU8" s="81"/>
      <c r="HSV8" s="82"/>
      <c r="HSW8" s="83"/>
      <c r="HSX8" s="84"/>
      <c r="HSY8" s="85"/>
      <c r="HSZ8" s="86"/>
      <c r="HTA8" s="81"/>
      <c r="HTB8" s="81"/>
      <c r="HTC8" s="82"/>
      <c r="HTD8" s="83"/>
      <c r="HTE8" s="84"/>
      <c r="HTF8" s="85"/>
      <c r="HTG8" s="86"/>
      <c r="HTH8" s="81"/>
      <c r="HTI8" s="81"/>
      <c r="HTJ8" s="82"/>
      <c r="HTK8" s="83"/>
      <c r="HTL8" s="84"/>
      <c r="HTM8" s="85"/>
      <c r="HTN8" s="86"/>
      <c r="HTO8" s="81"/>
      <c r="HTP8" s="81"/>
      <c r="HTQ8" s="82"/>
      <c r="HTR8" s="83"/>
      <c r="HTS8" s="84"/>
      <c r="HTT8" s="85"/>
      <c r="HTU8" s="86"/>
      <c r="HTV8" s="81"/>
      <c r="HTW8" s="81"/>
      <c r="HTX8" s="82"/>
      <c r="HTY8" s="83"/>
      <c r="HTZ8" s="84"/>
      <c r="HUA8" s="85"/>
      <c r="HUB8" s="86"/>
      <c r="HUC8" s="81"/>
      <c r="HUD8" s="81"/>
      <c r="HUE8" s="82"/>
      <c r="HUF8" s="83"/>
      <c r="HUG8" s="84"/>
      <c r="HUH8" s="85"/>
      <c r="HUI8" s="86"/>
      <c r="HUJ8" s="81"/>
      <c r="HUK8" s="81"/>
      <c r="HUL8" s="82"/>
      <c r="HUM8" s="83"/>
      <c r="HUN8" s="84"/>
      <c r="HUO8" s="85"/>
      <c r="HUP8" s="86"/>
      <c r="HUQ8" s="81"/>
      <c r="HUR8" s="81"/>
      <c r="HUS8" s="82"/>
      <c r="HUT8" s="83"/>
      <c r="HUU8" s="84"/>
      <c r="HUV8" s="85"/>
      <c r="HUW8" s="86"/>
      <c r="HUX8" s="81"/>
      <c r="HUY8" s="81"/>
      <c r="HUZ8" s="82"/>
      <c r="HVA8" s="83"/>
      <c r="HVB8" s="84"/>
      <c r="HVC8" s="85"/>
      <c r="HVD8" s="86"/>
      <c r="HVE8" s="81"/>
      <c r="HVF8" s="81"/>
      <c r="HVG8" s="82"/>
      <c r="HVH8" s="83"/>
      <c r="HVI8" s="84"/>
      <c r="HVJ8" s="85"/>
      <c r="HVK8" s="86"/>
      <c r="HVL8" s="81"/>
      <c r="HVM8" s="81"/>
      <c r="HVN8" s="82"/>
      <c r="HVO8" s="83"/>
      <c r="HVP8" s="84"/>
      <c r="HVQ8" s="85"/>
      <c r="HVR8" s="86"/>
      <c r="HVS8" s="81"/>
      <c r="HVT8" s="81"/>
      <c r="HVU8" s="82"/>
      <c r="HVV8" s="83"/>
      <c r="HVW8" s="84"/>
      <c r="HVX8" s="85"/>
      <c r="HVY8" s="86"/>
      <c r="HVZ8" s="81"/>
      <c r="HWA8" s="81"/>
      <c r="HWB8" s="82"/>
      <c r="HWC8" s="83"/>
      <c r="HWD8" s="84"/>
      <c r="HWE8" s="85"/>
      <c r="HWF8" s="86"/>
      <c r="HWG8" s="81"/>
      <c r="HWH8" s="81"/>
      <c r="HWI8" s="82"/>
      <c r="HWJ8" s="83"/>
      <c r="HWK8" s="84"/>
      <c r="HWL8" s="85"/>
      <c r="HWM8" s="86"/>
      <c r="HWN8" s="81"/>
      <c r="HWO8" s="81"/>
      <c r="HWP8" s="82"/>
      <c r="HWQ8" s="83"/>
      <c r="HWR8" s="84"/>
      <c r="HWS8" s="85"/>
      <c r="HWT8" s="86"/>
      <c r="HWU8" s="81"/>
      <c r="HWV8" s="81"/>
      <c r="HWW8" s="82"/>
      <c r="HWX8" s="83"/>
      <c r="HWY8" s="84"/>
      <c r="HWZ8" s="85"/>
      <c r="HXA8" s="86"/>
      <c r="HXB8" s="81"/>
      <c r="HXC8" s="81"/>
      <c r="HXD8" s="82"/>
      <c r="HXE8" s="83"/>
      <c r="HXF8" s="84"/>
      <c r="HXG8" s="85"/>
      <c r="HXH8" s="86"/>
      <c r="HXI8" s="81"/>
      <c r="HXJ8" s="81"/>
      <c r="HXK8" s="82"/>
      <c r="HXL8" s="83"/>
      <c r="HXM8" s="84"/>
      <c r="HXN8" s="85"/>
      <c r="HXO8" s="86"/>
      <c r="HXP8" s="81"/>
      <c r="HXQ8" s="81"/>
      <c r="HXR8" s="82"/>
      <c r="HXS8" s="83"/>
      <c r="HXT8" s="84"/>
      <c r="HXU8" s="85"/>
      <c r="HXV8" s="86"/>
      <c r="HXW8" s="81"/>
      <c r="HXX8" s="81"/>
      <c r="HXY8" s="82"/>
      <c r="HXZ8" s="83"/>
      <c r="HYA8" s="84"/>
      <c r="HYB8" s="85"/>
      <c r="HYC8" s="86"/>
      <c r="HYD8" s="81"/>
      <c r="HYE8" s="81"/>
      <c r="HYF8" s="82"/>
      <c r="HYG8" s="83"/>
      <c r="HYH8" s="84"/>
      <c r="HYI8" s="85"/>
      <c r="HYJ8" s="86"/>
      <c r="HYK8" s="81"/>
      <c r="HYL8" s="81"/>
      <c r="HYM8" s="82"/>
      <c r="HYN8" s="83"/>
      <c r="HYO8" s="84"/>
      <c r="HYP8" s="85"/>
      <c r="HYQ8" s="86"/>
      <c r="HYR8" s="81"/>
      <c r="HYS8" s="81"/>
      <c r="HYT8" s="82"/>
      <c r="HYU8" s="83"/>
      <c r="HYV8" s="84"/>
      <c r="HYW8" s="85"/>
      <c r="HYX8" s="86"/>
      <c r="HYY8" s="81"/>
      <c r="HYZ8" s="81"/>
      <c r="HZA8" s="82"/>
      <c r="HZB8" s="83"/>
      <c r="HZC8" s="84"/>
      <c r="HZD8" s="85"/>
      <c r="HZE8" s="86"/>
      <c r="HZF8" s="81"/>
      <c r="HZG8" s="81"/>
      <c r="HZH8" s="82"/>
      <c r="HZI8" s="83"/>
      <c r="HZJ8" s="84"/>
      <c r="HZK8" s="85"/>
      <c r="HZL8" s="86"/>
      <c r="HZM8" s="81"/>
      <c r="HZN8" s="81"/>
      <c r="HZO8" s="82"/>
      <c r="HZP8" s="83"/>
      <c r="HZQ8" s="84"/>
      <c r="HZR8" s="85"/>
      <c r="HZS8" s="86"/>
      <c r="HZT8" s="81"/>
      <c r="HZU8" s="81"/>
      <c r="HZV8" s="82"/>
      <c r="HZW8" s="83"/>
      <c r="HZX8" s="84"/>
      <c r="HZY8" s="85"/>
      <c r="HZZ8" s="86"/>
      <c r="IAA8" s="81"/>
      <c r="IAB8" s="81"/>
      <c r="IAC8" s="82"/>
      <c r="IAD8" s="83"/>
      <c r="IAE8" s="84"/>
      <c r="IAF8" s="85"/>
      <c r="IAG8" s="86"/>
      <c r="IAH8" s="81"/>
      <c r="IAI8" s="81"/>
      <c r="IAJ8" s="82"/>
      <c r="IAK8" s="83"/>
      <c r="IAL8" s="84"/>
      <c r="IAM8" s="85"/>
      <c r="IAN8" s="86"/>
      <c r="IAO8" s="81"/>
      <c r="IAP8" s="81"/>
      <c r="IAQ8" s="82"/>
      <c r="IAR8" s="83"/>
      <c r="IAS8" s="84"/>
      <c r="IAT8" s="85"/>
      <c r="IAU8" s="86"/>
      <c r="IAV8" s="81"/>
      <c r="IAW8" s="81"/>
      <c r="IAX8" s="82"/>
      <c r="IAY8" s="83"/>
      <c r="IAZ8" s="84"/>
      <c r="IBA8" s="85"/>
      <c r="IBB8" s="86"/>
      <c r="IBC8" s="81"/>
      <c r="IBD8" s="81"/>
      <c r="IBE8" s="82"/>
      <c r="IBF8" s="83"/>
      <c r="IBG8" s="84"/>
      <c r="IBH8" s="85"/>
      <c r="IBI8" s="86"/>
      <c r="IBJ8" s="81"/>
      <c r="IBK8" s="81"/>
      <c r="IBL8" s="82"/>
      <c r="IBM8" s="83"/>
      <c r="IBN8" s="84"/>
      <c r="IBO8" s="85"/>
      <c r="IBP8" s="86"/>
      <c r="IBQ8" s="81"/>
      <c r="IBR8" s="81"/>
      <c r="IBS8" s="82"/>
      <c r="IBT8" s="83"/>
      <c r="IBU8" s="84"/>
      <c r="IBV8" s="85"/>
      <c r="IBW8" s="86"/>
      <c r="IBX8" s="81"/>
      <c r="IBY8" s="81"/>
      <c r="IBZ8" s="82"/>
      <c r="ICA8" s="83"/>
      <c r="ICB8" s="84"/>
      <c r="ICC8" s="85"/>
      <c r="ICD8" s="86"/>
      <c r="ICE8" s="81"/>
      <c r="ICF8" s="81"/>
      <c r="ICG8" s="82"/>
      <c r="ICH8" s="83"/>
      <c r="ICI8" s="84"/>
      <c r="ICJ8" s="85"/>
      <c r="ICK8" s="86"/>
      <c r="ICL8" s="81"/>
      <c r="ICM8" s="81"/>
      <c r="ICN8" s="82"/>
      <c r="ICO8" s="83"/>
      <c r="ICP8" s="84"/>
      <c r="ICQ8" s="85"/>
      <c r="ICR8" s="86"/>
      <c r="ICS8" s="81"/>
      <c r="ICT8" s="81"/>
      <c r="ICU8" s="82"/>
      <c r="ICV8" s="83"/>
      <c r="ICW8" s="84"/>
      <c r="ICX8" s="85"/>
      <c r="ICY8" s="86"/>
      <c r="ICZ8" s="81"/>
      <c r="IDA8" s="81"/>
      <c r="IDB8" s="82"/>
      <c r="IDC8" s="83"/>
      <c r="IDD8" s="84"/>
      <c r="IDE8" s="85"/>
      <c r="IDF8" s="86"/>
      <c r="IDG8" s="81"/>
      <c r="IDH8" s="81"/>
      <c r="IDI8" s="82"/>
      <c r="IDJ8" s="83"/>
      <c r="IDK8" s="84"/>
      <c r="IDL8" s="85"/>
      <c r="IDM8" s="86"/>
      <c r="IDN8" s="81"/>
      <c r="IDO8" s="81"/>
      <c r="IDP8" s="82"/>
      <c r="IDQ8" s="83"/>
      <c r="IDR8" s="84"/>
      <c r="IDS8" s="85"/>
      <c r="IDT8" s="86"/>
      <c r="IDU8" s="81"/>
      <c r="IDV8" s="81"/>
      <c r="IDW8" s="82"/>
      <c r="IDX8" s="83"/>
      <c r="IDY8" s="84"/>
      <c r="IDZ8" s="85"/>
      <c r="IEA8" s="86"/>
      <c r="IEB8" s="81"/>
      <c r="IEC8" s="81"/>
      <c r="IED8" s="82"/>
      <c r="IEE8" s="83"/>
      <c r="IEF8" s="84"/>
      <c r="IEG8" s="85"/>
      <c r="IEH8" s="86"/>
      <c r="IEI8" s="81"/>
      <c r="IEJ8" s="81"/>
      <c r="IEK8" s="82"/>
      <c r="IEL8" s="83"/>
      <c r="IEM8" s="84"/>
      <c r="IEN8" s="85"/>
      <c r="IEO8" s="86"/>
      <c r="IEP8" s="81"/>
      <c r="IEQ8" s="81"/>
      <c r="IER8" s="82"/>
      <c r="IES8" s="83"/>
      <c r="IET8" s="84"/>
      <c r="IEU8" s="85"/>
      <c r="IEV8" s="86"/>
      <c r="IEW8" s="81"/>
      <c r="IEX8" s="81"/>
      <c r="IEY8" s="82"/>
      <c r="IEZ8" s="83"/>
      <c r="IFA8" s="84"/>
      <c r="IFB8" s="85"/>
      <c r="IFC8" s="86"/>
      <c r="IFD8" s="81"/>
      <c r="IFE8" s="81"/>
      <c r="IFF8" s="82"/>
      <c r="IFG8" s="83"/>
      <c r="IFH8" s="84"/>
      <c r="IFI8" s="85"/>
      <c r="IFJ8" s="86"/>
      <c r="IFK8" s="81"/>
      <c r="IFL8" s="81"/>
      <c r="IFM8" s="82"/>
      <c r="IFN8" s="83"/>
      <c r="IFO8" s="84"/>
      <c r="IFP8" s="85"/>
      <c r="IFQ8" s="86"/>
      <c r="IFR8" s="81"/>
      <c r="IFS8" s="81"/>
      <c r="IFT8" s="82"/>
      <c r="IFU8" s="83"/>
      <c r="IFV8" s="84"/>
      <c r="IFW8" s="85"/>
      <c r="IFX8" s="86"/>
      <c r="IFY8" s="81"/>
      <c r="IFZ8" s="81"/>
      <c r="IGA8" s="82"/>
      <c r="IGB8" s="83"/>
      <c r="IGC8" s="84"/>
      <c r="IGD8" s="85"/>
      <c r="IGE8" s="86"/>
      <c r="IGF8" s="81"/>
      <c r="IGG8" s="81"/>
      <c r="IGH8" s="82"/>
      <c r="IGI8" s="83"/>
      <c r="IGJ8" s="84"/>
      <c r="IGK8" s="85"/>
      <c r="IGL8" s="86"/>
      <c r="IGM8" s="81"/>
      <c r="IGN8" s="81"/>
      <c r="IGO8" s="82"/>
      <c r="IGP8" s="83"/>
      <c r="IGQ8" s="84"/>
      <c r="IGR8" s="85"/>
      <c r="IGS8" s="86"/>
      <c r="IGT8" s="81"/>
      <c r="IGU8" s="81"/>
      <c r="IGV8" s="82"/>
      <c r="IGW8" s="83"/>
      <c r="IGX8" s="84"/>
      <c r="IGY8" s="85"/>
      <c r="IGZ8" s="86"/>
      <c r="IHA8" s="81"/>
      <c r="IHB8" s="81"/>
      <c r="IHC8" s="82"/>
      <c r="IHD8" s="83"/>
      <c r="IHE8" s="84"/>
      <c r="IHF8" s="85"/>
      <c r="IHG8" s="86"/>
      <c r="IHH8" s="81"/>
      <c r="IHI8" s="81"/>
      <c r="IHJ8" s="82"/>
      <c r="IHK8" s="83"/>
      <c r="IHL8" s="84"/>
      <c r="IHM8" s="85"/>
      <c r="IHN8" s="86"/>
      <c r="IHO8" s="81"/>
      <c r="IHP8" s="81"/>
      <c r="IHQ8" s="82"/>
      <c r="IHR8" s="83"/>
      <c r="IHS8" s="84"/>
      <c r="IHT8" s="85"/>
      <c r="IHU8" s="86"/>
      <c r="IHV8" s="81"/>
      <c r="IHW8" s="81"/>
      <c r="IHX8" s="82"/>
      <c r="IHY8" s="83"/>
      <c r="IHZ8" s="84"/>
      <c r="IIA8" s="85"/>
      <c r="IIB8" s="86"/>
      <c r="IIC8" s="81"/>
      <c r="IID8" s="81"/>
      <c r="IIE8" s="82"/>
      <c r="IIF8" s="83"/>
      <c r="IIG8" s="84"/>
      <c r="IIH8" s="85"/>
      <c r="III8" s="86"/>
      <c r="IIJ8" s="81"/>
      <c r="IIK8" s="81"/>
      <c r="IIL8" s="82"/>
      <c r="IIM8" s="83"/>
      <c r="IIN8" s="84"/>
      <c r="IIO8" s="85"/>
      <c r="IIP8" s="86"/>
      <c r="IIQ8" s="81"/>
      <c r="IIR8" s="81"/>
      <c r="IIS8" s="82"/>
      <c r="IIT8" s="83"/>
      <c r="IIU8" s="84"/>
      <c r="IIV8" s="85"/>
      <c r="IIW8" s="86"/>
      <c r="IIX8" s="81"/>
      <c r="IIY8" s="81"/>
      <c r="IIZ8" s="82"/>
      <c r="IJA8" s="83"/>
      <c r="IJB8" s="84"/>
      <c r="IJC8" s="85"/>
      <c r="IJD8" s="86"/>
      <c r="IJE8" s="81"/>
      <c r="IJF8" s="81"/>
      <c r="IJG8" s="82"/>
      <c r="IJH8" s="83"/>
      <c r="IJI8" s="84"/>
      <c r="IJJ8" s="85"/>
      <c r="IJK8" s="86"/>
      <c r="IJL8" s="81"/>
      <c r="IJM8" s="81"/>
      <c r="IJN8" s="82"/>
      <c r="IJO8" s="83"/>
      <c r="IJP8" s="84"/>
      <c r="IJQ8" s="85"/>
      <c r="IJR8" s="86"/>
      <c r="IJS8" s="81"/>
      <c r="IJT8" s="81"/>
      <c r="IJU8" s="82"/>
      <c r="IJV8" s="83"/>
      <c r="IJW8" s="84"/>
      <c r="IJX8" s="85"/>
      <c r="IJY8" s="86"/>
      <c r="IJZ8" s="81"/>
      <c r="IKA8" s="81"/>
      <c r="IKB8" s="82"/>
      <c r="IKC8" s="83"/>
      <c r="IKD8" s="84"/>
      <c r="IKE8" s="85"/>
      <c r="IKF8" s="86"/>
      <c r="IKG8" s="81"/>
      <c r="IKH8" s="81"/>
      <c r="IKI8" s="82"/>
      <c r="IKJ8" s="83"/>
      <c r="IKK8" s="84"/>
      <c r="IKL8" s="85"/>
      <c r="IKM8" s="86"/>
      <c r="IKN8" s="81"/>
      <c r="IKO8" s="81"/>
      <c r="IKP8" s="82"/>
      <c r="IKQ8" s="83"/>
      <c r="IKR8" s="84"/>
      <c r="IKS8" s="85"/>
      <c r="IKT8" s="86"/>
      <c r="IKU8" s="81"/>
      <c r="IKV8" s="81"/>
      <c r="IKW8" s="82"/>
      <c r="IKX8" s="83"/>
      <c r="IKY8" s="84"/>
      <c r="IKZ8" s="85"/>
      <c r="ILA8" s="86"/>
      <c r="ILB8" s="81"/>
      <c r="ILC8" s="81"/>
      <c r="ILD8" s="82"/>
      <c r="ILE8" s="83"/>
      <c r="ILF8" s="84"/>
      <c r="ILG8" s="85"/>
      <c r="ILH8" s="86"/>
      <c r="ILI8" s="81"/>
      <c r="ILJ8" s="81"/>
      <c r="ILK8" s="82"/>
      <c r="ILL8" s="83"/>
      <c r="ILM8" s="84"/>
      <c r="ILN8" s="85"/>
      <c r="ILO8" s="86"/>
      <c r="ILP8" s="81"/>
      <c r="ILQ8" s="81"/>
      <c r="ILR8" s="82"/>
      <c r="ILS8" s="83"/>
      <c r="ILT8" s="84"/>
      <c r="ILU8" s="85"/>
      <c r="ILV8" s="86"/>
      <c r="ILW8" s="81"/>
      <c r="ILX8" s="81"/>
      <c r="ILY8" s="82"/>
      <c r="ILZ8" s="83"/>
      <c r="IMA8" s="84"/>
      <c r="IMB8" s="85"/>
      <c r="IMC8" s="86"/>
      <c r="IMD8" s="81"/>
      <c r="IME8" s="81"/>
      <c r="IMF8" s="82"/>
      <c r="IMG8" s="83"/>
      <c r="IMH8" s="84"/>
      <c r="IMI8" s="85"/>
      <c r="IMJ8" s="86"/>
      <c r="IMK8" s="81"/>
      <c r="IML8" s="81"/>
      <c r="IMM8" s="82"/>
      <c r="IMN8" s="83"/>
      <c r="IMO8" s="84"/>
      <c r="IMP8" s="85"/>
      <c r="IMQ8" s="86"/>
      <c r="IMR8" s="81"/>
      <c r="IMS8" s="81"/>
      <c r="IMT8" s="82"/>
      <c r="IMU8" s="83"/>
      <c r="IMV8" s="84"/>
      <c r="IMW8" s="85"/>
      <c r="IMX8" s="86"/>
      <c r="IMY8" s="81"/>
      <c r="IMZ8" s="81"/>
      <c r="INA8" s="82"/>
      <c r="INB8" s="83"/>
      <c r="INC8" s="84"/>
      <c r="IND8" s="85"/>
      <c r="INE8" s="86"/>
      <c r="INF8" s="81"/>
      <c r="ING8" s="81"/>
      <c r="INH8" s="82"/>
      <c r="INI8" s="83"/>
      <c r="INJ8" s="84"/>
      <c r="INK8" s="85"/>
      <c r="INL8" s="86"/>
      <c r="INM8" s="81"/>
      <c r="INN8" s="81"/>
      <c r="INO8" s="82"/>
      <c r="INP8" s="83"/>
      <c r="INQ8" s="84"/>
      <c r="INR8" s="85"/>
      <c r="INS8" s="86"/>
      <c r="INT8" s="81"/>
      <c r="INU8" s="81"/>
      <c r="INV8" s="82"/>
      <c r="INW8" s="83"/>
      <c r="INX8" s="84"/>
      <c r="INY8" s="85"/>
      <c r="INZ8" s="86"/>
      <c r="IOA8" s="81"/>
      <c r="IOB8" s="81"/>
      <c r="IOC8" s="82"/>
      <c r="IOD8" s="83"/>
      <c r="IOE8" s="84"/>
      <c r="IOF8" s="85"/>
      <c r="IOG8" s="86"/>
      <c r="IOH8" s="81"/>
      <c r="IOI8" s="81"/>
      <c r="IOJ8" s="82"/>
      <c r="IOK8" s="83"/>
      <c r="IOL8" s="84"/>
      <c r="IOM8" s="85"/>
      <c r="ION8" s="86"/>
      <c r="IOO8" s="81"/>
      <c r="IOP8" s="81"/>
      <c r="IOQ8" s="82"/>
      <c r="IOR8" s="83"/>
      <c r="IOS8" s="84"/>
      <c r="IOT8" s="85"/>
      <c r="IOU8" s="86"/>
      <c r="IOV8" s="81"/>
      <c r="IOW8" s="81"/>
      <c r="IOX8" s="82"/>
      <c r="IOY8" s="83"/>
      <c r="IOZ8" s="84"/>
      <c r="IPA8" s="85"/>
      <c r="IPB8" s="86"/>
      <c r="IPC8" s="81"/>
      <c r="IPD8" s="81"/>
      <c r="IPE8" s="82"/>
      <c r="IPF8" s="83"/>
      <c r="IPG8" s="84"/>
      <c r="IPH8" s="85"/>
      <c r="IPI8" s="86"/>
      <c r="IPJ8" s="81"/>
      <c r="IPK8" s="81"/>
      <c r="IPL8" s="82"/>
      <c r="IPM8" s="83"/>
      <c r="IPN8" s="84"/>
      <c r="IPO8" s="85"/>
      <c r="IPP8" s="86"/>
      <c r="IPQ8" s="81"/>
      <c r="IPR8" s="81"/>
      <c r="IPS8" s="82"/>
      <c r="IPT8" s="83"/>
      <c r="IPU8" s="84"/>
      <c r="IPV8" s="85"/>
      <c r="IPW8" s="86"/>
      <c r="IPX8" s="81"/>
      <c r="IPY8" s="81"/>
      <c r="IPZ8" s="82"/>
      <c r="IQA8" s="83"/>
      <c r="IQB8" s="84"/>
      <c r="IQC8" s="85"/>
      <c r="IQD8" s="86"/>
      <c r="IQE8" s="81"/>
      <c r="IQF8" s="81"/>
      <c r="IQG8" s="82"/>
      <c r="IQH8" s="83"/>
      <c r="IQI8" s="84"/>
      <c r="IQJ8" s="85"/>
      <c r="IQK8" s="86"/>
      <c r="IQL8" s="81"/>
      <c r="IQM8" s="81"/>
      <c r="IQN8" s="82"/>
      <c r="IQO8" s="83"/>
      <c r="IQP8" s="84"/>
      <c r="IQQ8" s="85"/>
      <c r="IQR8" s="86"/>
      <c r="IQS8" s="81"/>
      <c r="IQT8" s="81"/>
      <c r="IQU8" s="82"/>
      <c r="IQV8" s="83"/>
      <c r="IQW8" s="84"/>
      <c r="IQX8" s="85"/>
      <c r="IQY8" s="86"/>
      <c r="IQZ8" s="81"/>
      <c r="IRA8" s="81"/>
      <c r="IRB8" s="82"/>
      <c r="IRC8" s="83"/>
      <c r="IRD8" s="84"/>
      <c r="IRE8" s="85"/>
      <c r="IRF8" s="86"/>
      <c r="IRG8" s="81"/>
      <c r="IRH8" s="81"/>
      <c r="IRI8" s="82"/>
      <c r="IRJ8" s="83"/>
      <c r="IRK8" s="84"/>
      <c r="IRL8" s="85"/>
      <c r="IRM8" s="86"/>
      <c r="IRN8" s="81"/>
      <c r="IRO8" s="81"/>
      <c r="IRP8" s="82"/>
      <c r="IRQ8" s="83"/>
      <c r="IRR8" s="84"/>
      <c r="IRS8" s="85"/>
      <c r="IRT8" s="86"/>
      <c r="IRU8" s="81"/>
      <c r="IRV8" s="81"/>
      <c r="IRW8" s="82"/>
      <c r="IRX8" s="83"/>
      <c r="IRY8" s="84"/>
      <c r="IRZ8" s="85"/>
      <c r="ISA8" s="86"/>
      <c r="ISB8" s="81"/>
      <c r="ISC8" s="81"/>
      <c r="ISD8" s="82"/>
      <c r="ISE8" s="83"/>
      <c r="ISF8" s="84"/>
      <c r="ISG8" s="85"/>
      <c r="ISH8" s="86"/>
      <c r="ISI8" s="81"/>
      <c r="ISJ8" s="81"/>
      <c r="ISK8" s="82"/>
      <c r="ISL8" s="83"/>
      <c r="ISM8" s="84"/>
      <c r="ISN8" s="85"/>
      <c r="ISO8" s="86"/>
      <c r="ISP8" s="81"/>
      <c r="ISQ8" s="81"/>
      <c r="ISR8" s="82"/>
      <c r="ISS8" s="83"/>
      <c r="IST8" s="84"/>
      <c r="ISU8" s="85"/>
      <c r="ISV8" s="86"/>
      <c r="ISW8" s="81"/>
      <c r="ISX8" s="81"/>
      <c r="ISY8" s="82"/>
      <c r="ISZ8" s="83"/>
      <c r="ITA8" s="84"/>
      <c r="ITB8" s="85"/>
      <c r="ITC8" s="86"/>
      <c r="ITD8" s="81"/>
      <c r="ITE8" s="81"/>
      <c r="ITF8" s="82"/>
      <c r="ITG8" s="83"/>
      <c r="ITH8" s="84"/>
      <c r="ITI8" s="85"/>
      <c r="ITJ8" s="86"/>
      <c r="ITK8" s="81"/>
      <c r="ITL8" s="81"/>
      <c r="ITM8" s="82"/>
      <c r="ITN8" s="83"/>
      <c r="ITO8" s="84"/>
      <c r="ITP8" s="85"/>
      <c r="ITQ8" s="86"/>
      <c r="ITR8" s="81"/>
      <c r="ITS8" s="81"/>
      <c r="ITT8" s="82"/>
      <c r="ITU8" s="83"/>
      <c r="ITV8" s="84"/>
      <c r="ITW8" s="85"/>
      <c r="ITX8" s="86"/>
      <c r="ITY8" s="81"/>
      <c r="ITZ8" s="81"/>
      <c r="IUA8" s="82"/>
      <c r="IUB8" s="83"/>
      <c r="IUC8" s="84"/>
      <c r="IUD8" s="85"/>
      <c r="IUE8" s="86"/>
      <c r="IUF8" s="81"/>
      <c r="IUG8" s="81"/>
      <c r="IUH8" s="82"/>
      <c r="IUI8" s="83"/>
      <c r="IUJ8" s="84"/>
      <c r="IUK8" s="85"/>
      <c r="IUL8" s="86"/>
      <c r="IUM8" s="81"/>
      <c r="IUN8" s="81"/>
      <c r="IUO8" s="82"/>
      <c r="IUP8" s="83"/>
      <c r="IUQ8" s="84"/>
      <c r="IUR8" s="85"/>
      <c r="IUS8" s="86"/>
      <c r="IUT8" s="81"/>
      <c r="IUU8" s="81"/>
      <c r="IUV8" s="82"/>
      <c r="IUW8" s="83"/>
      <c r="IUX8" s="84"/>
      <c r="IUY8" s="85"/>
      <c r="IUZ8" s="86"/>
      <c r="IVA8" s="81"/>
      <c r="IVB8" s="81"/>
      <c r="IVC8" s="82"/>
      <c r="IVD8" s="83"/>
      <c r="IVE8" s="84"/>
      <c r="IVF8" s="85"/>
      <c r="IVG8" s="86"/>
      <c r="IVH8" s="81"/>
      <c r="IVI8" s="81"/>
      <c r="IVJ8" s="82"/>
      <c r="IVK8" s="83"/>
      <c r="IVL8" s="84"/>
      <c r="IVM8" s="85"/>
      <c r="IVN8" s="86"/>
      <c r="IVO8" s="81"/>
      <c r="IVP8" s="81"/>
      <c r="IVQ8" s="82"/>
      <c r="IVR8" s="83"/>
      <c r="IVS8" s="84"/>
      <c r="IVT8" s="85"/>
      <c r="IVU8" s="86"/>
      <c r="IVV8" s="81"/>
      <c r="IVW8" s="81"/>
      <c r="IVX8" s="82"/>
      <c r="IVY8" s="83"/>
      <c r="IVZ8" s="84"/>
      <c r="IWA8" s="85"/>
      <c r="IWB8" s="86"/>
      <c r="IWC8" s="81"/>
      <c r="IWD8" s="81"/>
      <c r="IWE8" s="82"/>
      <c r="IWF8" s="83"/>
      <c r="IWG8" s="84"/>
      <c r="IWH8" s="85"/>
      <c r="IWI8" s="86"/>
      <c r="IWJ8" s="81"/>
      <c r="IWK8" s="81"/>
      <c r="IWL8" s="82"/>
      <c r="IWM8" s="83"/>
      <c r="IWN8" s="84"/>
      <c r="IWO8" s="85"/>
      <c r="IWP8" s="86"/>
      <c r="IWQ8" s="81"/>
      <c r="IWR8" s="81"/>
      <c r="IWS8" s="82"/>
      <c r="IWT8" s="83"/>
      <c r="IWU8" s="84"/>
      <c r="IWV8" s="85"/>
      <c r="IWW8" s="86"/>
      <c r="IWX8" s="81"/>
      <c r="IWY8" s="81"/>
      <c r="IWZ8" s="82"/>
      <c r="IXA8" s="83"/>
      <c r="IXB8" s="84"/>
      <c r="IXC8" s="85"/>
      <c r="IXD8" s="86"/>
      <c r="IXE8" s="81"/>
      <c r="IXF8" s="81"/>
      <c r="IXG8" s="82"/>
      <c r="IXH8" s="83"/>
      <c r="IXI8" s="84"/>
      <c r="IXJ8" s="85"/>
      <c r="IXK8" s="86"/>
      <c r="IXL8" s="81"/>
      <c r="IXM8" s="81"/>
      <c r="IXN8" s="82"/>
      <c r="IXO8" s="83"/>
      <c r="IXP8" s="84"/>
      <c r="IXQ8" s="85"/>
      <c r="IXR8" s="86"/>
      <c r="IXS8" s="81"/>
      <c r="IXT8" s="81"/>
      <c r="IXU8" s="82"/>
      <c r="IXV8" s="83"/>
      <c r="IXW8" s="84"/>
      <c r="IXX8" s="85"/>
      <c r="IXY8" s="86"/>
      <c r="IXZ8" s="81"/>
      <c r="IYA8" s="81"/>
      <c r="IYB8" s="82"/>
      <c r="IYC8" s="83"/>
      <c r="IYD8" s="84"/>
      <c r="IYE8" s="85"/>
      <c r="IYF8" s="86"/>
      <c r="IYG8" s="81"/>
      <c r="IYH8" s="81"/>
      <c r="IYI8" s="82"/>
      <c r="IYJ8" s="83"/>
      <c r="IYK8" s="84"/>
      <c r="IYL8" s="85"/>
      <c r="IYM8" s="86"/>
      <c r="IYN8" s="81"/>
      <c r="IYO8" s="81"/>
      <c r="IYP8" s="82"/>
      <c r="IYQ8" s="83"/>
      <c r="IYR8" s="84"/>
      <c r="IYS8" s="85"/>
      <c r="IYT8" s="86"/>
      <c r="IYU8" s="81"/>
      <c r="IYV8" s="81"/>
      <c r="IYW8" s="82"/>
      <c r="IYX8" s="83"/>
      <c r="IYY8" s="84"/>
      <c r="IYZ8" s="85"/>
      <c r="IZA8" s="86"/>
      <c r="IZB8" s="81"/>
      <c r="IZC8" s="81"/>
      <c r="IZD8" s="82"/>
      <c r="IZE8" s="83"/>
      <c r="IZF8" s="84"/>
      <c r="IZG8" s="85"/>
      <c r="IZH8" s="86"/>
      <c r="IZI8" s="81"/>
      <c r="IZJ8" s="81"/>
      <c r="IZK8" s="82"/>
      <c r="IZL8" s="83"/>
      <c r="IZM8" s="84"/>
      <c r="IZN8" s="85"/>
      <c r="IZO8" s="86"/>
      <c r="IZP8" s="81"/>
      <c r="IZQ8" s="81"/>
      <c r="IZR8" s="82"/>
      <c r="IZS8" s="83"/>
      <c r="IZT8" s="84"/>
      <c r="IZU8" s="85"/>
      <c r="IZV8" s="86"/>
      <c r="IZW8" s="81"/>
      <c r="IZX8" s="81"/>
      <c r="IZY8" s="82"/>
      <c r="IZZ8" s="83"/>
      <c r="JAA8" s="84"/>
      <c r="JAB8" s="85"/>
      <c r="JAC8" s="86"/>
      <c r="JAD8" s="81"/>
      <c r="JAE8" s="81"/>
      <c r="JAF8" s="82"/>
      <c r="JAG8" s="83"/>
      <c r="JAH8" s="84"/>
      <c r="JAI8" s="85"/>
      <c r="JAJ8" s="86"/>
      <c r="JAK8" s="81"/>
      <c r="JAL8" s="81"/>
      <c r="JAM8" s="82"/>
      <c r="JAN8" s="83"/>
      <c r="JAO8" s="84"/>
      <c r="JAP8" s="85"/>
      <c r="JAQ8" s="86"/>
      <c r="JAR8" s="81"/>
      <c r="JAS8" s="81"/>
      <c r="JAT8" s="82"/>
      <c r="JAU8" s="83"/>
      <c r="JAV8" s="84"/>
      <c r="JAW8" s="85"/>
      <c r="JAX8" s="86"/>
      <c r="JAY8" s="81"/>
      <c r="JAZ8" s="81"/>
      <c r="JBA8" s="82"/>
      <c r="JBB8" s="83"/>
      <c r="JBC8" s="84"/>
      <c r="JBD8" s="85"/>
      <c r="JBE8" s="86"/>
      <c r="JBF8" s="81"/>
      <c r="JBG8" s="81"/>
      <c r="JBH8" s="82"/>
      <c r="JBI8" s="83"/>
      <c r="JBJ8" s="84"/>
      <c r="JBK8" s="85"/>
      <c r="JBL8" s="86"/>
      <c r="JBM8" s="81"/>
      <c r="JBN8" s="81"/>
      <c r="JBO8" s="82"/>
      <c r="JBP8" s="83"/>
      <c r="JBQ8" s="84"/>
      <c r="JBR8" s="85"/>
      <c r="JBS8" s="86"/>
      <c r="JBT8" s="81"/>
      <c r="JBU8" s="81"/>
      <c r="JBV8" s="82"/>
      <c r="JBW8" s="83"/>
      <c r="JBX8" s="84"/>
      <c r="JBY8" s="85"/>
      <c r="JBZ8" s="86"/>
      <c r="JCA8" s="81"/>
      <c r="JCB8" s="81"/>
      <c r="JCC8" s="82"/>
      <c r="JCD8" s="83"/>
      <c r="JCE8" s="84"/>
      <c r="JCF8" s="85"/>
      <c r="JCG8" s="86"/>
      <c r="JCH8" s="81"/>
      <c r="JCI8" s="81"/>
      <c r="JCJ8" s="82"/>
      <c r="JCK8" s="83"/>
      <c r="JCL8" s="84"/>
      <c r="JCM8" s="85"/>
      <c r="JCN8" s="86"/>
      <c r="JCO8" s="81"/>
      <c r="JCP8" s="81"/>
      <c r="JCQ8" s="82"/>
      <c r="JCR8" s="83"/>
      <c r="JCS8" s="84"/>
      <c r="JCT8" s="85"/>
      <c r="JCU8" s="86"/>
      <c r="JCV8" s="81"/>
      <c r="JCW8" s="81"/>
      <c r="JCX8" s="82"/>
      <c r="JCY8" s="83"/>
      <c r="JCZ8" s="84"/>
      <c r="JDA8" s="85"/>
      <c r="JDB8" s="86"/>
      <c r="JDC8" s="81"/>
      <c r="JDD8" s="81"/>
      <c r="JDE8" s="82"/>
      <c r="JDF8" s="83"/>
      <c r="JDG8" s="84"/>
      <c r="JDH8" s="85"/>
      <c r="JDI8" s="86"/>
      <c r="JDJ8" s="81"/>
      <c r="JDK8" s="81"/>
      <c r="JDL8" s="82"/>
      <c r="JDM8" s="83"/>
      <c r="JDN8" s="84"/>
      <c r="JDO8" s="85"/>
      <c r="JDP8" s="86"/>
      <c r="JDQ8" s="81"/>
      <c r="JDR8" s="81"/>
      <c r="JDS8" s="82"/>
      <c r="JDT8" s="83"/>
      <c r="JDU8" s="84"/>
      <c r="JDV8" s="85"/>
      <c r="JDW8" s="86"/>
      <c r="JDX8" s="81"/>
      <c r="JDY8" s="81"/>
      <c r="JDZ8" s="82"/>
      <c r="JEA8" s="83"/>
      <c r="JEB8" s="84"/>
      <c r="JEC8" s="85"/>
      <c r="JED8" s="86"/>
      <c r="JEE8" s="81"/>
      <c r="JEF8" s="81"/>
      <c r="JEG8" s="82"/>
      <c r="JEH8" s="83"/>
      <c r="JEI8" s="84"/>
      <c r="JEJ8" s="85"/>
      <c r="JEK8" s="86"/>
      <c r="JEL8" s="81"/>
      <c r="JEM8" s="81"/>
      <c r="JEN8" s="82"/>
      <c r="JEO8" s="83"/>
      <c r="JEP8" s="84"/>
      <c r="JEQ8" s="85"/>
      <c r="JER8" s="86"/>
      <c r="JES8" s="81"/>
      <c r="JET8" s="81"/>
      <c r="JEU8" s="82"/>
      <c r="JEV8" s="83"/>
      <c r="JEW8" s="84"/>
      <c r="JEX8" s="85"/>
      <c r="JEY8" s="86"/>
      <c r="JEZ8" s="81"/>
      <c r="JFA8" s="81"/>
      <c r="JFB8" s="82"/>
      <c r="JFC8" s="83"/>
      <c r="JFD8" s="84"/>
      <c r="JFE8" s="85"/>
      <c r="JFF8" s="86"/>
      <c r="JFG8" s="81"/>
      <c r="JFH8" s="81"/>
      <c r="JFI8" s="82"/>
      <c r="JFJ8" s="83"/>
      <c r="JFK8" s="84"/>
      <c r="JFL8" s="85"/>
      <c r="JFM8" s="86"/>
      <c r="JFN8" s="81"/>
      <c r="JFO8" s="81"/>
      <c r="JFP8" s="82"/>
      <c r="JFQ8" s="83"/>
      <c r="JFR8" s="84"/>
      <c r="JFS8" s="85"/>
      <c r="JFT8" s="86"/>
      <c r="JFU8" s="81"/>
      <c r="JFV8" s="81"/>
      <c r="JFW8" s="82"/>
      <c r="JFX8" s="83"/>
      <c r="JFY8" s="84"/>
      <c r="JFZ8" s="85"/>
      <c r="JGA8" s="86"/>
      <c r="JGB8" s="81"/>
      <c r="JGC8" s="81"/>
      <c r="JGD8" s="82"/>
      <c r="JGE8" s="83"/>
      <c r="JGF8" s="84"/>
      <c r="JGG8" s="85"/>
      <c r="JGH8" s="86"/>
      <c r="JGI8" s="81"/>
      <c r="JGJ8" s="81"/>
      <c r="JGK8" s="82"/>
      <c r="JGL8" s="83"/>
      <c r="JGM8" s="84"/>
      <c r="JGN8" s="85"/>
      <c r="JGO8" s="86"/>
      <c r="JGP8" s="81"/>
      <c r="JGQ8" s="81"/>
      <c r="JGR8" s="82"/>
      <c r="JGS8" s="83"/>
      <c r="JGT8" s="84"/>
      <c r="JGU8" s="85"/>
      <c r="JGV8" s="86"/>
      <c r="JGW8" s="81"/>
      <c r="JGX8" s="81"/>
      <c r="JGY8" s="82"/>
      <c r="JGZ8" s="83"/>
      <c r="JHA8" s="84"/>
      <c r="JHB8" s="85"/>
      <c r="JHC8" s="86"/>
      <c r="JHD8" s="81"/>
      <c r="JHE8" s="81"/>
      <c r="JHF8" s="82"/>
      <c r="JHG8" s="83"/>
      <c r="JHH8" s="84"/>
      <c r="JHI8" s="85"/>
      <c r="JHJ8" s="86"/>
      <c r="JHK8" s="81"/>
      <c r="JHL8" s="81"/>
      <c r="JHM8" s="82"/>
      <c r="JHN8" s="83"/>
      <c r="JHO8" s="84"/>
      <c r="JHP8" s="85"/>
      <c r="JHQ8" s="86"/>
      <c r="JHR8" s="81"/>
      <c r="JHS8" s="81"/>
      <c r="JHT8" s="82"/>
      <c r="JHU8" s="83"/>
      <c r="JHV8" s="84"/>
      <c r="JHW8" s="85"/>
      <c r="JHX8" s="86"/>
      <c r="JHY8" s="81"/>
      <c r="JHZ8" s="81"/>
      <c r="JIA8" s="82"/>
      <c r="JIB8" s="83"/>
      <c r="JIC8" s="84"/>
      <c r="JID8" s="85"/>
      <c r="JIE8" s="86"/>
      <c r="JIF8" s="81"/>
      <c r="JIG8" s="81"/>
      <c r="JIH8" s="82"/>
      <c r="JII8" s="83"/>
      <c r="JIJ8" s="84"/>
      <c r="JIK8" s="85"/>
      <c r="JIL8" s="86"/>
      <c r="JIM8" s="81"/>
      <c r="JIN8" s="81"/>
      <c r="JIO8" s="82"/>
      <c r="JIP8" s="83"/>
      <c r="JIQ8" s="84"/>
      <c r="JIR8" s="85"/>
      <c r="JIS8" s="86"/>
      <c r="JIT8" s="81"/>
      <c r="JIU8" s="81"/>
      <c r="JIV8" s="82"/>
      <c r="JIW8" s="83"/>
      <c r="JIX8" s="84"/>
      <c r="JIY8" s="85"/>
      <c r="JIZ8" s="86"/>
      <c r="JJA8" s="81"/>
      <c r="JJB8" s="81"/>
      <c r="JJC8" s="82"/>
      <c r="JJD8" s="83"/>
      <c r="JJE8" s="84"/>
      <c r="JJF8" s="85"/>
      <c r="JJG8" s="86"/>
      <c r="JJH8" s="81"/>
      <c r="JJI8" s="81"/>
      <c r="JJJ8" s="82"/>
      <c r="JJK8" s="83"/>
      <c r="JJL8" s="84"/>
      <c r="JJM8" s="85"/>
      <c r="JJN8" s="86"/>
      <c r="JJO8" s="81"/>
      <c r="JJP8" s="81"/>
      <c r="JJQ8" s="82"/>
      <c r="JJR8" s="83"/>
      <c r="JJS8" s="84"/>
      <c r="JJT8" s="85"/>
      <c r="JJU8" s="86"/>
      <c r="JJV8" s="81"/>
      <c r="JJW8" s="81"/>
      <c r="JJX8" s="82"/>
      <c r="JJY8" s="83"/>
      <c r="JJZ8" s="84"/>
      <c r="JKA8" s="85"/>
      <c r="JKB8" s="86"/>
      <c r="JKC8" s="81"/>
      <c r="JKD8" s="81"/>
      <c r="JKE8" s="82"/>
      <c r="JKF8" s="83"/>
      <c r="JKG8" s="84"/>
      <c r="JKH8" s="85"/>
      <c r="JKI8" s="86"/>
      <c r="JKJ8" s="81"/>
      <c r="JKK8" s="81"/>
      <c r="JKL8" s="82"/>
      <c r="JKM8" s="83"/>
      <c r="JKN8" s="84"/>
      <c r="JKO8" s="85"/>
      <c r="JKP8" s="86"/>
      <c r="JKQ8" s="81"/>
      <c r="JKR8" s="81"/>
      <c r="JKS8" s="82"/>
      <c r="JKT8" s="83"/>
      <c r="JKU8" s="84"/>
      <c r="JKV8" s="85"/>
      <c r="JKW8" s="86"/>
      <c r="JKX8" s="81"/>
      <c r="JKY8" s="81"/>
      <c r="JKZ8" s="82"/>
      <c r="JLA8" s="83"/>
      <c r="JLB8" s="84"/>
      <c r="JLC8" s="85"/>
      <c r="JLD8" s="86"/>
      <c r="JLE8" s="81"/>
      <c r="JLF8" s="81"/>
      <c r="JLG8" s="82"/>
      <c r="JLH8" s="83"/>
      <c r="JLI8" s="84"/>
      <c r="JLJ8" s="85"/>
      <c r="JLK8" s="86"/>
      <c r="JLL8" s="81"/>
      <c r="JLM8" s="81"/>
      <c r="JLN8" s="82"/>
      <c r="JLO8" s="83"/>
      <c r="JLP8" s="84"/>
      <c r="JLQ8" s="85"/>
      <c r="JLR8" s="86"/>
      <c r="JLS8" s="81"/>
      <c r="JLT8" s="81"/>
      <c r="JLU8" s="82"/>
      <c r="JLV8" s="83"/>
      <c r="JLW8" s="84"/>
      <c r="JLX8" s="85"/>
      <c r="JLY8" s="86"/>
      <c r="JLZ8" s="81"/>
      <c r="JMA8" s="81"/>
      <c r="JMB8" s="82"/>
      <c r="JMC8" s="83"/>
      <c r="JMD8" s="84"/>
      <c r="JME8" s="85"/>
      <c r="JMF8" s="86"/>
      <c r="JMG8" s="81"/>
      <c r="JMH8" s="81"/>
      <c r="JMI8" s="82"/>
      <c r="JMJ8" s="83"/>
      <c r="JMK8" s="84"/>
      <c r="JML8" s="85"/>
      <c r="JMM8" s="86"/>
      <c r="JMN8" s="81"/>
      <c r="JMO8" s="81"/>
      <c r="JMP8" s="82"/>
      <c r="JMQ8" s="83"/>
      <c r="JMR8" s="84"/>
      <c r="JMS8" s="85"/>
      <c r="JMT8" s="86"/>
      <c r="JMU8" s="81"/>
      <c r="JMV8" s="81"/>
      <c r="JMW8" s="82"/>
      <c r="JMX8" s="83"/>
      <c r="JMY8" s="84"/>
      <c r="JMZ8" s="85"/>
      <c r="JNA8" s="86"/>
      <c r="JNB8" s="81"/>
      <c r="JNC8" s="81"/>
      <c r="JND8" s="82"/>
      <c r="JNE8" s="83"/>
      <c r="JNF8" s="84"/>
      <c r="JNG8" s="85"/>
      <c r="JNH8" s="86"/>
      <c r="JNI8" s="81"/>
      <c r="JNJ8" s="81"/>
      <c r="JNK8" s="82"/>
      <c r="JNL8" s="83"/>
      <c r="JNM8" s="84"/>
      <c r="JNN8" s="85"/>
      <c r="JNO8" s="86"/>
      <c r="JNP8" s="81"/>
      <c r="JNQ8" s="81"/>
      <c r="JNR8" s="82"/>
      <c r="JNS8" s="83"/>
      <c r="JNT8" s="84"/>
      <c r="JNU8" s="85"/>
      <c r="JNV8" s="86"/>
      <c r="JNW8" s="81"/>
      <c r="JNX8" s="81"/>
      <c r="JNY8" s="82"/>
      <c r="JNZ8" s="83"/>
      <c r="JOA8" s="84"/>
      <c r="JOB8" s="85"/>
      <c r="JOC8" s="86"/>
      <c r="JOD8" s="81"/>
      <c r="JOE8" s="81"/>
      <c r="JOF8" s="82"/>
      <c r="JOG8" s="83"/>
      <c r="JOH8" s="84"/>
      <c r="JOI8" s="85"/>
      <c r="JOJ8" s="86"/>
      <c r="JOK8" s="81"/>
      <c r="JOL8" s="81"/>
      <c r="JOM8" s="82"/>
      <c r="JON8" s="83"/>
      <c r="JOO8" s="84"/>
      <c r="JOP8" s="85"/>
      <c r="JOQ8" s="86"/>
      <c r="JOR8" s="81"/>
      <c r="JOS8" s="81"/>
      <c r="JOT8" s="82"/>
      <c r="JOU8" s="83"/>
      <c r="JOV8" s="84"/>
      <c r="JOW8" s="85"/>
      <c r="JOX8" s="86"/>
      <c r="JOY8" s="81"/>
      <c r="JOZ8" s="81"/>
      <c r="JPA8" s="82"/>
      <c r="JPB8" s="83"/>
      <c r="JPC8" s="84"/>
      <c r="JPD8" s="85"/>
      <c r="JPE8" s="86"/>
      <c r="JPF8" s="81"/>
      <c r="JPG8" s="81"/>
      <c r="JPH8" s="82"/>
      <c r="JPI8" s="83"/>
      <c r="JPJ8" s="84"/>
      <c r="JPK8" s="85"/>
      <c r="JPL8" s="86"/>
      <c r="JPM8" s="81"/>
      <c r="JPN8" s="81"/>
      <c r="JPO8" s="82"/>
      <c r="JPP8" s="83"/>
      <c r="JPQ8" s="84"/>
      <c r="JPR8" s="85"/>
      <c r="JPS8" s="86"/>
      <c r="JPT8" s="81"/>
      <c r="JPU8" s="81"/>
      <c r="JPV8" s="82"/>
      <c r="JPW8" s="83"/>
      <c r="JPX8" s="84"/>
      <c r="JPY8" s="85"/>
      <c r="JPZ8" s="86"/>
      <c r="JQA8" s="81"/>
      <c r="JQB8" s="81"/>
      <c r="JQC8" s="82"/>
      <c r="JQD8" s="83"/>
      <c r="JQE8" s="84"/>
      <c r="JQF8" s="85"/>
      <c r="JQG8" s="86"/>
      <c r="JQH8" s="81"/>
      <c r="JQI8" s="81"/>
      <c r="JQJ8" s="82"/>
      <c r="JQK8" s="83"/>
      <c r="JQL8" s="84"/>
      <c r="JQM8" s="85"/>
      <c r="JQN8" s="86"/>
      <c r="JQO8" s="81"/>
      <c r="JQP8" s="81"/>
      <c r="JQQ8" s="82"/>
      <c r="JQR8" s="83"/>
      <c r="JQS8" s="84"/>
      <c r="JQT8" s="85"/>
      <c r="JQU8" s="86"/>
      <c r="JQV8" s="81"/>
      <c r="JQW8" s="81"/>
      <c r="JQX8" s="82"/>
      <c r="JQY8" s="83"/>
      <c r="JQZ8" s="84"/>
      <c r="JRA8" s="85"/>
      <c r="JRB8" s="86"/>
      <c r="JRC8" s="81"/>
      <c r="JRD8" s="81"/>
      <c r="JRE8" s="82"/>
      <c r="JRF8" s="83"/>
      <c r="JRG8" s="84"/>
      <c r="JRH8" s="85"/>
      <c r="JRI8" s="86"/>
      <c r="JRJ8" s="81"/>
      <c r="JRK8" s="81"/>
      <c r="JRL8" s="82"/>
      <c r="JRM8" s="83"/>
      <c r="JRN8" s="84"/>
      <c r="JRO8" s="85"/>
      <c r="JRP8" s="86"/>
      <c r="JRQ8" s="81"/>
      <c r="JRR8" s="81"/>
      <c r="JRS8" s="82"/>
      <c r="JRT8" s="83"/>
      <c r="JRU8" s="84"/>
      <c r="JRV8" s="85"/>
      <c r="JRW8" s="86"/>
      <c r="JRX8" s="81"/>
      <c r="JRY8" s="81"/>
      <c r="JRZ8" s="82"/>
      <c r="JSA8" s="83"/>
      <c r="JSB8" s="84"/>
      <c r="JSC8" s="85"/>
      <c r="JSD8" s="86"/>
      <c r="JSE8" s="81"/>
      <c r="JSF8" s="81"/>
      <c r="JSG8" s="82"/>
      <c r="JSH8" s="83"/>
      <c r="JSI8" s="84"/>
      <c r="JSJ8" s="85"/>
      <c r="JSK8" s="86"/>
      <c r="JSL8" s="81"/>
      <c r="JSM8" s="81"/>
      <c r="JSN8" s="82"/>
      <c r="JSO8" s="83"/>
      <c r="JSP8" s="84"/>
      <c r="JSQ8" s="85"/>
      <c r="JSR8" s="86"/>
      <c r="JSS8" s="81"/>
      <c r="JST8" s="81"/>
      <c r="JSU8" s="82"/>
      <c r="JSV8" s="83"/>
      <c r="JSW8" s="84"/>
      <c r="JSX8" s="85"/>
      <c r="JSY8" s="86"/>
      <c r="JSZ8" s="81"/>
      <c r="JTA8" s="81"/>
      <c r="JTB8" s="82"/>
      <c r="JTC8" s="83"/>
      <c r="JTD8" s="84"/>
      <c r="JTE8" s="85"/>
      <c r="JTF8" s="86"/>
      <c r="JTG8" s="81"/>
      <c r="JTH8" s="81"/>
      <c r="JTI8" s="82"/>
      <c r="JTJ8" s="83"/>
      <c r="JTK8" s="84"/>
      <c r="JTL8" s="85"/>
      <c r="JTM8" s="86"/>
      <c r="JTN8" s="81"/>
      <c r="JTO8" s="81"/>
      <c r="JTP8" s="82"/>
      <c r="JTQ8" s="83"/>
      <c r="JTR8" s="84"/>
      <c r="JTS8" s="85"/>
      <c r="JTT8" s="86"/>
      <c r="JTU8" s="81"/>
      <c r="JTV8" s="81"/>
      <c r="JTW8" s="82"/>
      <c r="JTX8" s="83"/>
      <c r="JTY8" s="84"/>
      <c r="JTZ8" s="85"/>
      <c r="JUA8" s="86"/>
      <c r="JUB8" s="81"/>
      <c r="JUC8" s="81"/>
      <c r="JUD8" s="82"/>
      <c r="JUE8" s="83"/>
      <c r="JUF8" s="84"/>
      <c r="JUG8" s="85"/>
      <c r="JUH8" s="86"/>
      <c r="JUI8" s="81"/>
      <c r="JUJ8" s="81"/>
      <c r="JUK8" s="82"/>
      <c r="JUL8" s="83"/>
      <c r="JUM8" s="84"/>
      <c r="JUN8" s="85"/>
      <c r="JUO8" s="86"/>
      <c r="JUP8" s="81"/>
      <c r="JUQ8" s="81"/>
      <c r="JUR8" s="82"/>
      <c r="JUS8" s="83"/>
      <c r="JUT8" s="84"/>
      <c r="JUU8" s="85"/>
      <c r="JUV8" s="86"/>
      <c r="JUW8" s="81"/>
      <c r="JUX8" s="81"/>
      <c r="JUY8" s="82"/>
      <c r="JUZ8" s="83"/>
      <c r="JVA8" s="84"/>
      <c r="JVB8" s="85"/>
      <c r="JVC8" s="86"/>
      <c r="JVD8" s="81"/>
      <c r="JVE8" s="81"/>
      <c r="JVF8" s="82"/>
      <c r="JVG8" s="83"/>
      <c r="JVH8" s="84"/>
      <c r="JVI8" s="85"/>
      <c r="JVJ8" s="86"/>
      <c r="JVK8" s="81"/>
      <c r="JVL8" s="81"/>
      <c r="JVM8" s="82"/>
      <c r="JVN8" s="83"/>
      <c r="JVO8" s="84"/>
      <c r="JVP8" s="85"/>
      <c r="JVQ8" s="86"/>
      <c r="JVR8" s="81"/>
      <c r="JVS8" s="81"/>
      <c r="JVT8" s="82"/>
      <c r="JVU8" s="83"/>
      <c r="JVV8" s="84"/>
      <c r="JVW8" s="85"/>
      <c r="JVX8" s="86"/>
      <c r="JVY8" s="81"/>
      <c r="JVZ8" s="81"/>
      <c r="JWA8" s="82"/>
      <c r="JWB8" s="83"/>
      <c r="JWC8" s="84"/>
      <c r="JWD8" s="85"/>
      <c r="JWE8" s="86"/>
      <c r="JWF8" s="81"/>
      <c r="JWG8" s="81"/>
      <c r="JWH8" s="82"/>
      <c r="JWI8" s="83"/>
      <c r="JWJ8" s="84"/>
      <c r="JWK8" s="85"/>
      <c r="JWL8" s="86"/>
      <c r="JWM8" s="81"/>
      <c r="JWN8" s="81"/>
      <c r="JWO8" s="82"/>
      <c r="JWP8" s="83"/>
      <c r="JWQ8" s="84"/>
      <c r="JWR8" s="85"/>
      <c r="JWS8" s="86"/>
      <c r="JWT8" s="81"/>
      <c r="JWU8" s="81"/>
      <c r="JWV8" s="82"/>
      <c r="JWW8" s="83"/>
      <c r="JWX8" s="84"/>
      <c r="JWY8" s="85"/>
      <c r="JWZ8" s="86"/>
      <c r="JXA8" s="81"/>
      <c r="JXB8" s="81"/>
      <c r="JXC8" s="82"/>
      <c r="JXD8" s="83"/>
      <c r="JXE8" s="84"/>
      <c r="JXF8" s="85"/>
      <c r="JXG8" s="86"/>
      <c r="JXH8" s="81"/>
      <c r="JXI8" s="81"/>
      <c r="JXJ8" s="82"/>
      <c r="JXK8" s="83"/>
      <c r="JXL8" s="84"/>
      <c r="JXM8" s="85"/>
      <c r="JXN8" s="86"/>
      <c r="JXO8" s="81"/>
      <c r="JXP8" s="81"/>
      <c r="JXQ8" s="82"/>
      <c r="JXR8" s="83"/>
      <c r="JXS8" s="84"/>
      <c r="JXT8" s="85"/>
      <c r="JXU8" s="86"/>
      <c r="JXV8" s="81"/>
      <c r="JXW8" s="81"/>
      <c r="JXX8" s="82"/>
      <c r="JXY8" s="83"/>
      <c r="JXZ8" s="84"/>
      <c r="JYA8" s="85"/>
      <c r="JYB8" s="86"/>
      <c r="JYC8" s="81"/>
      <c r="JYD8" s="81"/>
      <c r="JYE8" s="82"/>
      <c r="JYF8" s="83"/>
      <c r="JYG8" s="84"/>
      <c r="JYH8" s="85"/>
      <c r="JYI8" s="86"/>
      <c r="JYJ8" s="81"/>
      <c r="JYK8" s="81"/>
      <c r="JYL8" s="82"/>
      <c r="JYM8" s="83"/>
      <c r="JYN8" s="84"/>
      <c r="JYO8" s="85"/>
      <c r="JYP8" s="86"/>
      <c r="JYQ8" s="81"/>
      <c r="JYR8" s="81"/>
      <c r="JYS8" s="82"/>
      <c r="JYT8" s="83"/>
      <c r="JYU8" s="84"/>
      <c r="JYV8" s="85"/>
      <c r="JYW8" s="86"/>
      <c r="JYX8" s="81"/>
      <c r="JYY8" s="81"/>
      <c r="JYZ8" s="82"/>
      <c r="JZA8" s="83"/>
      <c r="JZB8" s="84"/>
      <c r="JZC8" s="85"/>
      <c r="JZD8" s="86"/>
      <c r="JZE8" s="81"/>
      <c r="JZF8" s="81"/>
      <c r="JZG8" s="82"/>
      <c r="JZH8" s="83"/>
      <c r="JZI8" s="84"/>
      <c r="JZJ8" s="85"/>
      <c r="JZK8" s="86"/>
      <c r="JZL8" s="81"/>
      <c r="JZM8" s="81"/>
      <c r="JZN8" s="82"/>
      <c r="JZO8" s="83"/>
      <c r="JZP8" s="84"/>
      <c r="JZQ8" s="85"/>
      <c r="JZR8" s="86"/>
      <c r="JZS8" s="81"/>
      <c r="JZT8" s="81"/>
      <c r="JZU8" s="82"/>
      <c r="JZV8" s="83"/>
      <c r="JZW8" s="84"/>
      <c r="JZX8" s="85"/>
      <c r="JZY8" s="86"/>
      <c r="JZZ8" s="81"/>
      <c r="KAA8" s="81"/>
      <c r="KAB8" s="82"/>
      <c r="KAC8" s="83"/>
      <c r="KAD8" s="84"/>
      <c r="KAE8" s="85"/>
      <c r="KAF8" s="86"/>
      <c r="KAG8" s="81"/>
      <c r="KAH8" s="81"/>
      <c r="KAI8" s="82"/>
      <c r="KAJ8" s="83"/>
      <c r="KAK8" s="84"/>
      <c r="KAL8" s="85"/>
      <c r="KAM8" s="86"/>
      <c r="KAN8" s="81"/>
      <c r="KAO8" s="81"/>
      <c r="KAP8" s="82"/>
      <c r="KAQ8" s="83"/>
      <c r="KAR8" s="84"/>
      <c r="KAS8" s="85"/>
      <c r="KAT8" s="86"/>
      <c r="KAU8" s="81"/>
      <c r="KAV8" s="81"/>
      <c r="KAW8" s="82"/>
      <c r="KAX8" s="83"/>
      <c r="KAY8" s="84"/>
      <c r="KAZ8" s="85"/>
      <c r="KBA8" s="86"/>
      <c r="KBB8" s="81"/>
      <c r="KBC8" s="81"/>
      <c r="KBD8" s="82"/>
      <c r="KBE8" s="83"/>
      <c r="KBF8" s="84"/>
      <c r="KBG8" s="85"/>
      <c r="KBH8" s="86"/>
      <c r="KBI8" s="81"/>
      <c r="KBJ8" s="81"/>
      <c r="KBK8" s="82"/>
      <c r="KBL8" s="83"/>
      <c r="KBM8" s="84"/>
      <c r="KBN8" s="85"/>
      <c r="KBO8" s="86"/>
      <c r="KBP8" s="81"/>
      <c r="KBQ8" s="81"/>
      <c r="KBR8" s="82"/>
      <c r="KBS8" s="83"/>
      <c r="KBT8" s="84"/>
      <c r="KBU8" s="85"/>
      <c r="KBV8" s="86"/>
      <c r="KBW8" s="81"/>
      <c r="KBX8" s="81"/>
      <c r="KBY8" s="82"/>
      <c r="KBZ8" s="83"/>
      <c r="KCA8" s="84"/>
      <c r="KCB8" s="85"/>
      <c r="KCC8" s="86"/>
      <c r="KCD8" s="81"/>
      <c r="KCE8" s="81"/>
      <c r="KCF8" s="82"/>
      <c r="KCG8" s="83"/>
      <c r="KCH8" s="84"/>
      <c r="KCI8" s="85"/>
      <c r="KCJ8" s="86"/>
      <c r="KCK8" s="81"/>
      <c r="KCL8" s="81"/>
      <c r="KCM8" s="82"/>
      <c r="KCN8" s="83"/>
      <c r="KCO8" s="84"/>
      <c r="KCP8" s="85"/>
      <c r="KCQ8" s="86"/>
      <c r="KCR8" s="81"/>
      <c r="KCS8" s="81"/>
      <c r="KCT8" s="82"/>
      <c r="KCU8" s="83"/>
      <c r="KCV8" s="84"/>
      <c r="KCW8" s="85"/>
      <c r="KCX8" s="86"/>
      <c r="KCY8" s="81"/>
      <c r="KCZ8" s="81"/>
      <c r="KDA8" s="82"/>
      <c r="KDB8" s="83"/>
      <c r="KDC8" s="84"/>
      <c r="KDD8" s="85"/>
      <c r="KDE8" s="86"/>
      <c r="KDF8" s="81"/>
      <c r="KDG8" s="81"/>
      <c r="KDH8" s="82"/>
      <c r="KDI8" s="83"/>
      <c r="KDJ8" s="84"/>
      <c r="KDK8" s="85"/>
      <c r="KDL8" s="86"/>
      <c r="KDM8" s="81"/>
      <c r="KDN8" s="81"/>
      <c r="KDO8" s="82"/>
      <c r="KDP8" s="83"/>
      <c r="KDQ8" s="84"/>
      <c r="KDR8" s="85"/>
      <c r="KDS8" s="86"/>
      <c r="KDT8" s="81"/>
      <c r="KDU8" s="81"/>
      <c r="KDV8" s="82"/>
      <c r="KDW8" s="83"/>
      <c r="KDX8" s="84"/>
      <c r="KDY8" s="85"/>
      <c r="KDZ8" s="86"/>
      <c r="KEA8" s="81"/>
      <c r="KEB8" s="81"/>
      <c r="KEC8" s="82"/>
      <c r="KED8" s="83"/>
      <c r="KEE8" s="84"/>
      <c r="KEF8" s="85"/>
      <c r="KEG8" s="86"/>
      <c r="KEH8" s="81"/>
      <c r="KEI8" s="81"/>
      <c r="KEJ8" s="82"/>
      <c r="KEK8" s="83"/>
      <c r="KEL8" s="84"/>
      <c r="KEM8" s="85"/>
      <c r="KEN8" s="86"/>
      <c r="KEO8" s="81"/>
      <c r="KEP8" s="81"/>
      <c r="KEQ8" s="82"/>
      <c r="KER8" s="83"/>
      <c r="KES8" s="84"/>
      <c r="KET8" s="85"/>
      <c r="KEU8" s="86"/>
      <c r="KEV8" s="81"/>
      <c r="KEW8" s="81"/>
      <c r="KEX8" s="82"/>
      <c r="KEY8" s="83"/>
      <c r="KEZ8" s="84"/>
      <c r="KFA8" s="85"/>
      <c r="KFB8" s="86"/>
      <c r="KFC8" s="81"/>
      <c r="KFD8" s="81"/>
      <c r="KFE8" s="82"/>
      <c r="KFF8" s="83"/>
      <c r="KFG8" s="84"/>
      <c r="KFH8" s="85"/>
      <c r="KFI8" s="86"/>
      <c r="KFJ8" s="81"/>
      <c r="KFK8" s="81"/>
      <c r="KFL8" s="82"/>
      <c r="KFM8" s="83"/>
      <c r="KFN8" s="84"/>
      <c r="KFO8" s="85"/>
      <c r="KFP8" s="86"/>
      <c r="KFQ8" s="81"/>
      <c r="KFR8" s="81"/>
      <c r="KFS8" s="82"/>
      <c r="KFT8" s="83"/>
      <c r="KFU8" s="84"/>
      <c r="KFV8" s="85"/>
      <c r="KFW8" s="86"/>
      <c r="KFX8" s="81"/>
      <c r="KFY8" s="81"/>
      <c r="KFZ8" s="82"/>
      <c r="KGA8" s="83"/>
      <c r="KGB8" s="84"/>
      <c r="KGC8" s="85"/>
      <c r="KGD8" s="86"/>
      <c r="KGE8" s="81"/>
      <c r="KGF8" s="81"/>
      <c r="KGG8" s="82"/>
      <c r="KGH8" s="83"/>
      <c r="KGI8" s="84"/>
      <c r="KGJ8" s="85"/>
      <c r="KGK8" s="86"/>
      <c r="KGL8" s="81"/>
      <c r="KGM8" s="81"/>
      <c r="KGN8" s="82"/>
      <c r="KGO8" s="83"/>
      <c r="KGP8" s="84"/>
      <c r="KGQ8" s="85"/>
      <c r="KGR8" s="86"/>
      <c r="KGS8" s="81"/>
      <c r="KGT8" s="81"/>
      <c r="KGU8" s="82"/>
      <c r="KGV8" s="83"/>
      <c r="KGW8" s="84"/>
      <c r="KGX8" s="85"/>
      <c r="KGY8" s="86"/>
      <c r="KGZ8" s="81"/>
      <c r="KHA8" s="81"/>
      <c r="KHB8" s="82"/>
      <c r="KHC8" s="83"/>
      <c r="KHD8" s="84"/>
      <c r="KHE8" s="85"/>
      <c r="KHF8" s="86"/>
      <c r="KHG8" s="81"/>
      <c r="KHH8" s="81"/>
      <c r="KHI8" s="82"/>
      <c r="KHJ8" s="83"/>
      <c r="KHK8" s="84"/>
      <c r="KHL8" s="85"/>
      <c r="KHM8" s="86"/>
      <c r="KHN8" s="81"/>
      <c r="KHO8" s="81"/>
      <c r="KHP8" s="82"/>
      <c r="KHQ8" s="83"/>
      <c r="KHR8" s="84"/>
      <c r="KHS8" s="85"/>
      <c r="KHT8" s="86"/>
      <c r="KHU8" s="81"/>
      <c r="KHV8" s="81"/>
      <c r="KHW8" s="82"/>
      <c r="KHX8" s="83"/>
      <c r="KHY8" s="84"/>
      <c r="KHZ8" s="85"/>
      <c r="KIA8" s="86"/>
      <c r="KIB8" s="81"/>
      <c r="KIC8" s="81"/>
      <c r="KID8" s="82"/>
      <c r="KIE8" s="83"/>
      <c r="KIF8" s="84"/>
      <c r="KIG8" s="85"/>
      <c r="KIH8" s="86"/>
      <c r="KII8" s="81"/>
      <c r="KIJ8" s="81"/>
      <c r="KIK8" s="82"/>
      <c r="KIL8" s="83"/>
      <c r="KIM8" s="84"/>
      <c r="KIN8" s="85"/>
      <c r="KIO8" s="86"/>
      <c r="KIP8" s="81"/>
      <c r="KIQ8" s="81"/>
      <c r="KIR8" s="82"/>
      <c r="KIS8" s="83"/>
      <c r="KIT8" s="84"/>
      <c r="KIU8" s="85"/>
      <c r="KIV8" s="86"/>
      <c r="KIW8" s="81"/>
      <c r="KIX8" s="81"/>
      <c r="KIY8" s="82"/>
      <c r="KIZ8" s="83"/>
      <c r="KJA8" s="84"/>
      <c r="KJB8" s="85"/>
      <c r="KJC8" s="86"/>
      <c r="KJD8" s="81"/>
      <c r="KJE8" s="81"/>
      <c r="KJF8" s="82"/>
      <c r="KJG8" s="83"/>
      <c r="KJH8" s="84"/>
      <c r="KJI8" s="85"/>
      <c r="KJJ8" s="86"/>
      <c r="KJK8" s="81"/>
      <c r="KJL8" s="81"/>
      <c r="KJM8" s="82"/>
      <c r="KJN8" s="83"/>
      <c r="KJO8" s="84"/>
      <c r="KJP8" s="85"/>
      <c r="KJQ8" s="86"/>
      <c r="KJR8" s="81"/>
      <c r="KJS8" s="81"/>
      <c r="KJT8" s="82"/>
      <c r="KJU8" s="83"/>
      <c r="KJV8" s="84"/>
      <c r="KJW8" s="85"/>
      <c r="KJX8" s="86"/>
      <c r="KJY8" s="81"/>
      <c r="KJZ8" s="81"/>
      <c r="KKA8" s="82"/>
      <c r="KKB8" s="83"/>
      <c r="KKC8" s="84"/>
      <c r="KKD8" s="85"/>
      <c r="KKE8" s="86"/>
      <c r="KKF8" s="81"/>
      <c r="KKG8" s="81"/>
      <c r="KKH8" s="82"/>
      <c r="KKI8" s="83"/>
      <c r="KKJ8" s="84"/>
      <c r="KKK8" s="85"/>
      <c r="KKL8" s="86"/>
      <c r="KKM8" s="81"/>
      <c r="KKN8" s="81"/>
      <c r="KKO8" s="82"/>
      <c r="KKP8" s="83"/>
      <c r="KKQ8" s="84"/>
      <c r="KKR8" s="85"/>
      <c r="KKS8" s="86"/>
      <c r="KKT8" s="81"/>
      <c r="KKU8" s="81"/>
      <c r="KKV8" s="82"/>
      <c r="KKW8" s="83"/>
      <c r="KKX8" s="84"/>
      <c r="KKY8" s="85"/>
      <c r="KKZ8" s="86"/>
      <c r="KLA8" s="81"/>
      <c r="KLB8" s="81"/>
      <c r="KLC8" s="82"/>
      <c r="KLD8" s="83"/>
      <c r="KLE8" s="84"/>
      <c r="KLF8" s="85"/>
      <c r="KLG8" s="86"/>
      <c r="KLH8" s="81"/>
      <c r="KLI8" s="81"/>
      <c r="KLJ8" s="82"/>
      <c r="KLK8" s="83"/>
      <c r="KLL8" s="84"/>
      <c r="KLM8" s="85"/>
      <c r="KLN8" s="86"/>
      <c r="KLO8" s="81"/>
      <c r="KLP8" s="81"/>
      <c r="KLQ8" s="82"/>
      <c r="KLR8" s="83"/>
      <c r="KLS8" s="84"/>
      <c r="KLT8" s="85"/>
      <c r="KLU8" s="86"/>
      <c r="KLV8" s="81"/>
      <c r="KLW8" s="81"/>
      <c r="KLX8" s="82"/>
      <c r="KLY8" s="83"/>
      <c r="KLZ8" s="84"/>
      <c r="KMA8" s="85"/>
      <c r="KMB8" s="86"/>
      <c r="KMC8" s="81"/>
      <c r="KMD8" s="81"/>
      <c r="KME8" s="82"/>
      <c r="KMF8" s="83"/>
      <c r="KMG8" s="84"/>
      <c r="KMH8" s="85"/>
      <c r="KMI8" s="86"/>
      <c r="KMJ8" s="81"/>
      <c r="KMK8" s="81"/>
      <c r="KML8" s="82"/>
      <c r="KMM8" s="83"/>
      <c r="KMN8" s="84"/>
      <c r="KMO8" s="85"/>
      <c r="KMP8" s="86"/>
      <c r="KMQ8" s="81"/>
      <c r="KMR8" s="81"/>
      <c r="KMS8" s="82"/>
      <c r="KMT8" s="83"/>
      <c r="KMU8" s="84"/>
      <c r="KMV8" s="85"/>
      <c r="KMW8" s="86"/>
      <c r="KMX8" s="81"/>
      <c r="KMY8" s="81"/>
      <c r="KMZ8" s="82"/>
      <c r="KNA8" s="83"/>
      <c r="KNB8" s="84"/>
      <c r="KNC8" s="85"/>
      <c r="KND8" s="86"/>
      <c r="KNE8" s="81"/>
      <c r="KNF8" s="81"/>
      <c r="KNG8" s="82"/>
      <c r="KNH8" s="83"/>
      <c r="KNI8" s="84"/>
      <c r="KNJ8" s="85"/>
      <c r="KNK8" s="86"/>
      <c r="KNL8" s="81"/>
      <c r="KNM8" s="81"/>
      <c r="KNN8" s="82"/>
      <c r="KNO8" s="83"/>
      <c r="KNP8" s="84"/>
      <c r="KNQ8" s="85"/>
      <c r="KNR8" s="86"/>
      <c r="KNS8" s="81"/>
      <c r="KNT8" s="81"/>
      <c r="KNU8" s="82"/>
      <c r="KNV8" s="83"/>
      <c r="KNW8" s="84"/>
      <c r="KNX8" s="85"/>
      <c r="KNY8" s="86"/>
      <c r="KNZ8" s="81"/>
      <c r="KOA8" s="81"/>
      <c r="KOB8" s="82"/>
      <c r="KOC8" s="83"/>
      <c r="KOD8" s="84"/>
      <c r="KOE8" s="85"/>
      <c r="KOF8" s="86"/>
      <c r="KOG8" s="81"/>
      <c r="KOH8" s="81"/>
      <c r="KOI8" s="82"/>
      <c r="KOJ8" s="83"/>
      <c r="KOK8" s="84"/>
      <c r="KOL8" s="85"/>
      <c r="KOM8" s="86"/>
      <c r="KON8" s="81"/>
      <c r="KOO8" s="81"/>
      <c r="KOP8" s="82"/>
      <c r="KOQ8" s="83"/>
      <c r="KOR8" s="84"/>
      <c r="KOS8" s="85"/>
      <c r="KOT8" s="86"/>
      <c r="KOU8" s="81"/>
      <c r="KOV8" s="81"/>
      <c r="KOW8" s="82"/>
      <c r="KOX8" s="83"/>
      <c r="KOY8" s="84"/>
      <c r="KOZ8" s="85"/>
      <c r="KPA8" s="86"/>
      <c r="KPB8" s="81"/>
      <c r="KPC8" s="81"/>
      <c r="KPD8" s="82"/>
      <c r="KPE8" s="83"/>
      <c r="KPF8" s="84"/>
      <c r="KPG8" s="85"/>
      <c r="KPH8" s="86"/>
      <c r="KPI8" s="81"/>
      <c r="KPJ8" s="81"/>
      <c r="KPK8" s="82"/>
      <c r="KPL8" s="83"/>
      <c r="KPM8" s="84"/>
      <c r="KPN8" s="85"/>
      <c r="KPO8" s="86"/>
      <c r="KPP8" s="81"/>
      <c r="KPQ8" s="81"/>
      <c r="KPR8" s="82"/>
      <c r="KPS8" s="83"/>
      <c r="KPT8" s="84"/>
      <c r="KPU8" s="85"/>
      <c r="KPV8" s="86"/>
      <c r="KPW8" s="81"/>
      <c r="KPX8" s="81"/>
      <c r="KPY8" s="82"/>
      <c r="KPZ8" s="83"/>
      <c r="KQA8" s="84"/>
      <c r="KQB8" s="85"/>
      <c r="KQC8" s="86"/>
      <c r="KQD8" s="81"/>
      <c r="KQE8" s="81"/>
      <c r="KQF8" s="82"/>
      <c r="KQG8" s="83"/>
      <c r="KQH8" s="84"/>
      <c r="KQI8" s="85"/>
      <c r="KQJ8" s="86"/>
      <c r="KQK8" s="81"/>
      <c r="KQL8" s="81"/>
      <c r="KQM8" s="82"/>
      <c r="KQN8" s="83"/>
      <c r="KQO8" s="84"/>
      <c r="KQP8" s="85"/>
      <c r="KQQ8" s="86"/>
      <c r="KQR8" s="81"/>
      <c r="KQS8" s="81"/>
      <c r="KQT8" s="82"/>
      <c r="KQU8" s="83"/>
      <c r="KQV8" s="84"/>
      <c r="KQW8" s="85"/>
      <c r="KQX8" s="86"/>
      <c r="KQY8" s="81"/>
      <c r="KQZ8" s="81"/>
      <c r="KRA8" s="82"/>
      <c r="KRB8" s="83"/>
      <c r="KRC8" s="84"/>
      <c r="KRD8" s="85"/>
      <c r="KRE8" s="86"/>
      <c r="KRF8" s="81"/>
      <c r="KRG8" s="81"/>
      <c r="KRH8" s="82"/>
      <c r="KRI8" s="83"/>
      <c r="KRJ8" s="84"/>
      <c r="KRK8" s="85"/>
      <c r="KRL8" s="86"/>
      <c r="KRM8" s="81"/>
      <c r="KRN8" s="81"/>
      <c r="KRO8" s="82"/>
      <c r="KRP8" s="83"/>
      <c r="KRQ8" s="84"/>
      <c r="KRR8" s="85"/>
      <c r="KRS8" s="86"/>
      <c r="KRT8" s="81"/>
      <c r="KRU8" s="81"/>
      <c r="KRV8" s="82"/>
      <c r="KRW8" s="83"/>
      <c r="KRX8" s="84"/>
      <c r="KRY8" s="85"/>
      <c r="KRZ8" s="86"/>
      <c r="KSA8" s="81"/>
      <c r="KSB8" s="81"/>
      <c r="KSC8" s="82"/>
      <c r="KSD8" s="83"/>
      <c r="KSE8" s="84"/>
      <c r="KSF8" s="85"/>
      <c r="KSG8" s="86"/>
      <c r="KSH8" s="81"/>
      <c r="KSI8" s="81"/>
      <c r="KSJ8" s="82"/>
      <c r="KSK8" s="83"/>
      <c r="KSL8" s="84"/>
      <c r="KSM8" s="85"/>
      <c r="KSN8" s="86"/>
      <c r="KSO8" s="81"/>
      <c r="KSP8" s="81"/>
      <c r="KSQ8" s="82"/>
      <c r="KSR8" s="83"/>
      <c r="KSS8" s="84"/>
      <c r="KST8" s="85"/>
      <c r="KSU8" s="86"/>
      <c r="KSV8" s="81"/>
      <c r="KSW8" s="81"/>
      <c r="KSX8" s="82"/>
      <c r="KSY8" s="83"/>
      <c r="KSZ8" s="84"/>
      <c r="KTA8" s="85"/>
      <c r="KTB8" s="86"/>
      <c r="KTC8" s="81"/>
      <c r="KTD8" s="81"/>
      <c r="KTE8" s="82"/>
      <c r="KTF8" s="83"/>
      <c r="KTG8" s="84"/>
      <c r="KTH8" s="85"/>
      <c r="KTI8" s="86"/>
      <c r="KTJ8" s="81"/>
      <c r="KTK8" s="81"/>
      <c r="KTL8" s="82"/>
      <c r="KTM8" s="83"/>
      <c r="KTN8" s="84"/>
      <c r="KTO8" s="85"/>
      <c r="KTP8" s="86"/>
      <c r="KTQ8" s="81"/>
      <c r="KTR8" s="81"/>
      <c r="KTS8" s="82"/>
      <c r="KTT8" s="83"/>
      <c r="KTU8" s="84"/>
      <c r="KTV8" s="85"/>
      <c r="KTW8" s="86"/>
      <c r="KTX8" s="81"/>
      <c r="KTY8" s="81"/>
      <c r="KTZ8" s="82"/>
      <c r="KUA8" s="83"/>
      <c r="KUB8" s="84"/>
      <c r="KUC8" s="85"/>
      <c r="KUD8" s="86"/>
      <c r="KUE8" s="81"/>
      <c r="KUF8" s="81"/>
      <c r="KUG8" s="82"/>
      <c r="KUH8" s="83"/>
      <c r="KUI8" s="84"/>
      <c r="KUJ8" s="85"/>
      <c r="KUK8" s="86"/>
      <c r="KUL8" s="81"/>
      <c r="KUM8" s="81"/>
      <c r="KUN8" s="82"/>
      <c r="KUO8" s="83"/>
      <c r="KUP8" s="84"/>
      <c r="KUQ8" s="85"/>
      <c r="KUR8" s="86"/>
      <c r="KUS8" s="81"/>
      <c r="KUT8" s="81"/>
      <c r="KUU8" s="82"/>
      <c r="KUV8" s="83"/>
      <c r="KUW8" s="84"/>
      <c r="KUX8" s="85"/>
      <c r="KUY8" s="86"/>
      <c r="KUZ8" s="81"/>
      <c r="KVA8" s="81"/>
      <c r="KVB8" s="82"/>
      <c r="KVC8" s="83"/>
      <c r="KVD8" s="84"/>
      <c r="KVE8" s="85"/>
      <c r="KVF8" s="86"/>
      <c r="KVG8" s="81"/>
      <c r="KVH8" s="81"/>
      <c r="KVI8" s="82"/>
      <c r="KVJ8" s="83"/>
      <c r="KVK8" s="84"/>
      <c r="KVL8" s="85"/>
      <c r="KVM8" s="86"/>
      <c r="KVN8" s="81"/>
      <c r="KVO8" s="81"/>
      <c r="KVP8" s="82"/>
      <c r="KVQ8" s="83"/>
      <c r="KVR8" s="84"/>
      <c r="KVS8" s="85"/>
      <c r="KVT8" s="86"/>
      <c r="KVU8" s="81"/>
      <c r="KVV8" s="81"/>
      <c r="KVW8" s="82"/>
      <c r="KVX8" s="83"/>
      <c r="KVY8" s="84"/>
      <c r="KVZ8" s="85"/>
      <c r="KWA8" s="86"/>
      <c r="KWB8" s="81"/>
      <c r="KWC8" s="81"/>
      <c r="KWD8" s="82"/>
      <c r="KWE8" s="83"/>
      <c r="KWF8" s="84"/>
      <c r="KWG8" s="85"/>
      <c r="KWH8" s="86"/>
      <c r="KWI8" s="81"/>
      <c r="KWJ8" s="81"/>
      <c r="KWK8" s="82"/>
      <c r="KWL8" s="83"/>
      <c r="KWM8" s="84"/>
      <c r="KWN8" s="85"/>
      <c r="KWO8" s="86"/>
      <c r="KWP8" s="81"/>
      <c r="KWQ8" s="81"/>
      <c r="KWR8" s="82"/>
      <c r="KWS8" s="83"/>
      <c r="KWT8" s="84"/>
      <c r="KWU8" s="85"/>
      <c r="KWV8" s="86"/>
      <c r="KWW8" s="81"/>
      <c r="KWX8" s="81"/>
      <c r="KWY8" s="82"/>
      <c r="KWZ8" s="83"/>
      <c r="KXA8" s="84"/>
      <c r="KXB8" s="85"/>
      <c r="KXC8" s="86"/>
      <c r="KXD8" s="81"/>
      <c r="KXE8" s="81"/>
      <c r="KXF8" s="82"/>
      <c r="KXG8" s="83"/>
      <c r="KXH8" s="84"/>
      <c r="KXI8" s="85"/>
      <c r="KXJ8" s="86"/>
      <c r="KXK8" s="81"/>
      <c r="KXL8" s="81"/>
      <c r="KXM8" s="82"/>
      <c r="KXN8" s="83"/>
      <c r="KXO8" s="84"/>
      <c r="KXP8" s="85"/>
      <c r="KXQ8" s="86"/>
      <c r="KXR8" s="81"/>
      <c r="KXS8" s="81"/>
      <c r="KXT8" s="82"/>
      <c r="KXU8" s="83"/>
      <c r="KXV8" s="84"/>
      <c r="KXW8" s="85"/>
      <c r="KXX8" s="86"/>
      <c r="KXY8" s="81"/>
      <c r="KXZ8" s="81"/>
      <c r="KYA8" s="82"/>
      <c r="KYB8" s="83"/>
      <c r="KYC8" s="84"/>
      <c r="KYD8" s="85"/>
      <c r="KYE8" s="86"/>
      <c r="KYF8" s="81"/>
      <c r="KYG8" s="81"/>
      <c r="KYH8" s="82"/>
      <c r="KYI8" s="83"/>
      <c r="KYJ8" s="84"/>
      <c r="KYK8" s="85"/>
      <c r="KYL8" s="86"/>
      <c r="KYM8" s="81"/>
      <c r="KYN8" s="81"/>
      <c r="KYO8" s="82"/>
      <c r="KYP8" s="83"/>
      <c r="KYQ8" s="84"/>
      <c r="KYR8" s="85"/>
      <c r="KYS8" s="86"/>
      <c r="KYT8" s="81"/>
      <c r="KYU8" s="81"/>
      <c r="KYV8" s="82"/>
      <c r="KYW8" s="83"/>
      <c r="KYX8" s="84"/>
      <c r="KYY8" s="85"/>
      <c r="KYZ8" s="86"/>
      <c r="KZA8" s="81"/>
      <c r="KZB8" s="81"/>
      <c r="KZC8" s="82"/>
      <c r="KZD8" s="83"/>
      <c r="KZE8" s="84"/>
      <c r="KZF8" s="85"/>
      <c r="KZG8" s="86"/>
      <c r="KZH8" s="81"/>
      <c r="KZI8" s="81"/>
      <c r="KZJ8" s="82"/>
      <c r="KZK8" s="83"/>
      <c r="KZL8" s="84"/>
      <c r="KZM8" s="85"/>
      <c r="KZN8" s="86"/>
      <c r="KZO8" s="81"/>
      <c r="KZP8" s="81"/>
      <c r="KZQ8" s="82"/>
      <c r="KZR8" s="83"/>
      <c r="KZS8" s="84"/>
      <c r="KZT8" s="85"/>
      <c r="KZU8" s="86"/>
      <c r="KZV8" s="81"/>
      <c r="KZW8" s="81"/>
      <c r="KZX8" s="82"/>
      <c r="KZY8" s="83"/>
      <c r="KZZ8" s="84"/>
      <c r="LAA8" s="85"/>
      <c r="LAB8" s="86"/>
      <c r="LAC8" s="81"/>
      <c r="LAD8" s="81"/>
      <c r="LAE8" s="82"/>
      <c r="LAF8" s="83"/>
      <c r="LAG8" s="84"/>
      <c r="LAH8" s="85"/>
      <c r="LAI8" s="86"/>
      <c r="LAJ8" s="81"/>
      <c r="LAK8" s="81"/>
      <c r="LAL8" s="82"/>
      <c r="LAM8" s="83"/>
      <c r="LAN8" s="84"/>
      <c r="LAO8" s="85"/>
      <c r="LAP8" s="86"/>
      <c r="LAQ8" s="81"/>
      <c r="LAR8" s="81"/>
      <c r="LAS8" s="82"/>
      <c r="LAT8" s="83"/>
      <c r="LAU8" s="84"/>
      <c r="LAV8" s="85"/>
      <c r="LAW8" s="86"/>
      <c r="LAX8" s="81"/>
      <c r="LAY8" s="81"/>
      <c r="LAZ8" s="82"/>
      <c r="LBA8" s="83"/>
      <c r="LBB8" s="84"/>
      <c r="LBC8" s="85"/>
      <c r="LBD8" s="86"/>
      <c r="LBE8" s="81"/>
      <c r="LBF8" s="81"/>
      <c r="LBG8" s="82"/>
      <c r="LBH8" s="83"/>
      <c r="LBI8" s="84"/>
      <c r="LBJ8" s="85"/>
      <c r="LBK8" s="86"/>
      <c r="LBL8" s="81"/>
      <c r="LBM8" s="81"/>
      <c r="LBN8" s="82"/>
      <c r="LBO8" s="83"/>
      <c r="LBP8" s="84"/>
      <c r="LBQ8" s="85"/>
      <c r="LBR8" s="86"/>
      <c r="LBS8" s="81"/>
      <c r="LBT8" s="81"/>
      <c r="LBU8" s="82"/>
      <c r="LBV8" s="83"/>
      <c r="LBW8" s="84"/>
      <c r="LBX8" s="85"/>
      <c r="LBY8" s="86"/>
      <c r="LBZ8" s="81"/>
      <c r="LCA8" s="81"/>
      <c r="LCB8" s="82"/>
      <c r="LCC8" s="83"/>
      <c r="LCD8" s="84"/>
      <c r="LCE8" s="85"/>
      <c r="LCF8" s="86"/>
      <c r="LCG8" s="81"/>
      <c r="LCH8" s="81"/>
      <c r="LCI8" s="82"/>
      <c r="LCJ8" s="83"/>
      <c r="LCK8" s="84"/>
      <c r="LCL8" s="85"/>
      <c r="LCM8" s="86"/>
      <c r="LCN8" s="81"/>
      <c r="LCO8" s="81"/>
      <c r="LCP8" s="82"/>
      <c r="LCQ8" s="83"/>
      <c r="LCR8" s="84"/>
      <c r="LCS8" s="85"/>
      <c r="LCT8" s="86"/>
      <c r="LCU8" s="81"/>
      <c r="LCV8" s="81"/>
      <c r="LCW8" s="82"/>
      <c r="LCX8" s="83"/>
      <c r="LCY8" s="84"/>
      <c r="LCZ8" s="85"/>
      <c r="LDA8" s="86"/>
      <c r="LDB8" s="81"/>
      <c r="LDC8" s="81"/>
      <c r="LDD8" s="82"/>
      <c r="LDE8" s="83"/>
      <c r="LDF8" s="84"/>
      <c r="LDG8" s="85"/>
      <c r="LDH8" s="86"/>
      <c r="LDI8" s="81"/>
      <c r="LDJ8" s="81"/>
      <c r="LDK8" s="82"/>
      <c r="LDL8" s="83"/>
      <c r="LDM8" s="84"/>
      <c r="LDN8" s="85"/>
      <c r="LDO8" s="86"/>
      <c r="LDP8" s="81"/>
      <c r="LDQ8" s="81"/>
      <c r="LDR8" s="82"/>
      <c r="LDS8" s="83"/>
      <c r="LDT8" s="84"/>
      <c r="LDU8" s="85"/>
      <c r="LDV8" s="86"/>
      <c r="LDW8" s="81"/>
      <c r="LDX8" s="81"/>
      <c r="LDY8" s="82"/>
      <c r="LDZ8" s="83"/>
      <c r="LEA8" s="84"/>
      <c r="LEB8" s="85"/>
      <c r="LEC8" s="86"/>
      <c r="LED8" s="81"/>
      <c r="LEE8" s="81"/>
      <c r="LEF8" s="82"/>
      <c r="LEG8" s="83"/>
      <c r="LEH8" s="84"/>
      <c r="LEI8" s="85"/>
      <c r="LEJ8" s="86"/>
      <c r="LEK8" s="81"/>
      <c r="LEL8" s="81"/>
      <c r="LEM8" s="82"/>
      <c r="LEN8" s="83"/>
      <c r="LEO8" s="84"/>
      <c r="LEP8" s="85"/>
      <c r="LEQ8" s="86"/>
      <c r="LER8" s="81"/>
      <c r="LES8" s="81"/>
      <c r="LET8" s="82"/>
      <c r="LEU8" s="83"/>
      <c r="LEV8" s="84"/>
      <c r="LEW8" s="85"/>
      <c r="LEX8" s="86"/>
      <c r="LEY8" s="81"/>
      <c r="LEZ8" s="81"/>
      <c r="LFA8" s="82"/>
      <c r="LFB8" s="83"/>
      <c r="LFC8" s="84"/>
      <c r="LFD8" s="85"/>
      <c r="LFE8" s="86"/>
      <c r="LFF8" s="81"/>
      <c r="LFG8" s="81"/>
      <c r="LFH8" s="82"/>
      <c r="LFI8" s="83"/>
      <c r="LFJ8" s="84"/>
      <c r="LFK8" s="85"/>
      <c r="LFL8" s="86"/>
      <c r="LFM8" s="81"/>
      <c r="LFN8" s="81"/>
      <c r="LFO8" s="82"/>
      <c r="LFP8" s="83"/>
      <c r="LFQ8" s="84"/>
      <c r="LFR8" s="85"/>
      <c r="LFS8" s="86"/>
      <c r="LFT8" s="81"/>
      <c r="LFU8" s="81"/>
      <c r="LFV8" s="82"/>
      <c r="LFW8" s="83"/>
      <c r="LFX8" s="84"/>
      <c r="LFY8" s="85"/>
      <c r="LFZ8" s="86"/>
      <c r="LGA8" s="81"/>
      <c r="LGB8" s="81"/>
      <c r="LGC8" s="82"/>
      <c r="LGD8" s="83"/>
      <c r="LGE8" s="84"/>
      <c r="LGF8" s="85"/>
      <c r="LGG8" s="86"/>
      <c r="LGH8" s="81"/>
      <c r="LGI8" s="81"/>
      <c r="LGJ8" s="82"/>
      <c r="LGK8" s="83"/>
      <c r="LGL8" s="84"/>
      <c r="LGM8" s="85"/>
      <c r="LGN8" s="86"/>
      <c r="LGO8" s="81"/>
      <c r="LGP8" s="81"/>
      <c r="LGQ8" s="82"/>
      <c r="LGR8" s="83"/>
      <c r="LGS8" s="84"/>
      <c r="LGT8" s="85"/>
      <c r="LGU8" s="86"/>
      <c r="LGV8" s="81"/>
      <c r="LGW8" s="81"/>
      <c r="LGX8" s="82"/>
      <c r="LGY8" s="83"/>
      <c r="LGZ8" s="84"/>
      <c r="LHA8" s="85"/>
      <c r="LHB8" s="86"/>
      <c r="LHC8" s="81"/>
      <c r="LHD8" s="81"/>
      <c r="LHE8" s="82"/>
      <c r="LHF8" s="83"/>
      <c r="LHG8" s="84"/>
      <c r="LHH8" s="85"/>
      <c r="LHI8" s="86"/>
      <c r="LHJ8" s="81"/>
      <c r="LHK8" s="81"/>
      <c r="LHL8" s="82"/>
      <c r="LHM8" s="83"/>
      <c r="LHN8" s="84"/>
      <c r="LHO8" s="85"/>
      <c r="LHP8" s="86"/>
      <c r="LHQ8" s="81"/>
      <c r="LHR8" s="81"/>
      <c r="LHS8" s="82"/>
      <c r="LHT8" s="83"/>
      <c r="LHU8" s="84"/>
      <c r="LHV8" s="85"/>
      <c r="LHW8" s="86"/>
      <c r="LHX8" s="81"/>
      <c r="LHY8" s="81"/>
      <c r="LHZ8" s="82"/>
      <c r="LIA8" s="83"/>
      <c r="LIB8" s="84"/>
      <c r="LIC8" s="85"/>
      <c r="LID8" s="86"/>
      <c r="LIE8" s="81"/>
      <c r="LIF8" s="81"/>
      <c r="LIG8" s="82"/>
      <c r="LIH8" s="83"/>
      <c r="LII8" s="84"/>
      <c r="LIJ8" s="85"/>
      <c r="LIK8" s="86"/>
      <c r="LIL8" s="81"/>
      <c r="LIM8" s="81"/>
      <c r="LIN8" s="82"/>
      <c r="LIO8" s="83"/>
      <c r="LIP8" s="84"/>
      <c r="LIQ8" s="85"/>
      <c r="LIR8" s="86"/>
      <c r="LIS8" s="81"/>
      <c r="LIT8" s="81"/>
      <c r="LIU8" s="82"/>
      <c r="LIV8" s="83"/>
      <c r="LIW8" s="84"/>
      <c r="LIX8" s="85"/>
      <c r="LIY8" s="86"/>
      <c r="LIZ8" s="81"/>
      <c r="LJA8" s="81"/>
      <c r="LJB8" s="82"/>
      <c r="LJC8" s="83"/>
      <c r="LJD8" s="84"/>
      <c r="LJE8" s="85"/>
      <c r="LJF8" s="86"/>
      <c r="LJG8" s="81"/>
      <c r="LJH8" s="81"/>
      <c r="LJI8" s="82"/>
      <c r="LJJ8" s="83"/>
      <c r="LJK8" s="84"/>
      <c r="LJL8" s="85"/>
      <c r="LJM8" s="86"/>
      <c r="LJN8" s="81"/>
      <c r="LJO8" s="81"/>
      <c r="LJP8" s="82"/>
      <c r="LJQ8" s="83"/>
      <c r="LJR8" s="84"/>
      <c r="LJS8" s="85"/>
      <c r="LJT8" s="86"/>
      <c r="LJU8" s="81"/>
      <c r="LJV8" s="81"/>
      <c r="LJW8" s="82"/>
      <c r="LJX8" s="83"/>
      <c r="LJY8" s="84"/>
      <c r="LJZ8" s="85"/>
      <c r="LKA8" s="86"/>
      <c r="LKB8" s="81"/>
      <c r="LKC8" s="81"/>
      <c r="LKD8" s="82"/>
      <c r="LKE8" s="83"/>
      <c r="LKF8" s="84"/>
      <c r="LKG8" s="85"/>
      <c r="LKH8" s="86"/>
      <c r="LKI8" s="81"/>
      <c r="LKJ8" s="81"/>
      <c r="LKK8" s="82"/>
      <c r="LKL8" s="83"/>
      <c r="LKM8" s="84"/>
      <c r="LKN8" s="85"/>
      <c r="LKO8" s="86"/>
      <c r="LKP8" s="81"/>
      <c r="LKQ8" s="81"/>
      <c r="LKR8" s="82"/>
      <c r="LKS8" s="83"/>
      <c r="LKT8" s="84"/>
      <c r="LKU8" s="85"/>
      <c r="LKV8" s="86"/>
      <c r="LKW8" s="81"/>
      <c r="LKX8" s="81"/>
      <c r="LKY8" s="82"/>
      <c r="LKZ8" s="83"/>
      <c r="LLA8" s="84"/>
      <c r="LLB8" s="85"/>
      <c r="LLC8" s="86"/>
      <c r="LLD8" s="81"/>
      <c r="LLE8" s="81"/>
      <c r="LLF8" s="82"/>
      <c r="LLG8" s="83"/>
      <c r="LLH8" s="84"/>
      <c r="LLI8" s="85"/>
      <c r="LLJ8" s="86"/>
      <c r="LLK8" s="81"/>
      <c r="LLL8" s="81"/>
      <c r="LLM8" s="82"/>
      <c r="LLN8" s="83"/>
      <c r="LLO8" s="84"/>
      <c r="LLP8" s="85"/>
      <c r="LLQ8" s="86"/>
      <c r="LLR8" s="81"/>
      <c r="LLS8" s="81"/>
      <c r="LLT8" s="82"/>
      <c r="LLU8" s="83"/>
      <c r="LLV8" s="84"/>
      <c r="LLW8" s="85"/>
      <c r="LLX8" s="86"/>
      <c r="LLY8" s="81"/>
      <c r="LLZ8" s="81"/>
      <c r="LMA8" s="82"/>
      <c r="LMB8" s="83"/>
      <c r="LMC8" s="84"/>
      <c r="LMD8" s="85"/>
      <c r="LME8" s="86"/>
      <c r="LMF8" s="81"/>
      <c r="LMG8" s="81"/>
      <c r="LMH8" s="82"/>
      <c r="LMI8" s="83"/>
      <c r="LMJ8" s="84"/>
      <c r="LMK8" s="85"/>
      <c r="LML8" s="86"/>
      <c r="LMM8" s="81"/>
      <c r="LMN8" s="81"/>
      <c r="LMO8" s="82"/>
      <c r="LMP8" s="83"/>
      <c r="LMQ8" s="84"/>
      <c r="LMR8" s="85"/>
      <c r="LMS8" s="86"/>
      <c r="LMT8" s="81"/>
      <c r="LMU8" s="81"/>
      <c r="LMV8" s="82"/>
      <c r="LMW8" s="83"/>
      <c r="LMX8" s="84"/>
      <c r="LMY8" s="85"/>
      <c r="LMZ8" s="86"/>
      <c r="LNA8" s="81"/>
      <c r="LNB8" s="81"/>
      <c r="LNC8" s="82"/>
      <c r="LND8" s="83"/>
      <c r="LNE8" s="84"/>
      <c r="LNF8" s="85"/>
      <c r="LNG8" s="86"/>
      <c r="LNH8" s="81"/>
      <c r="LNI8" s="81"/>
      <c r="LNJ8" s="82"/>
      <c r="LNK8" s="83"/>
      <c r="LNL8" s="84"/>
      <c r="LNM8" s="85"/>
      <c r="LNN8" s="86"/>
      <c r="LNO8" s="81"/>
      <c r="LNP8" s="81"/>
      <c r="LNQ8" s="82"/>
      <c r="LNR8" s="83"/>
      <c r="LNS8" s="84"/>
      <c r="LNT8" s="85"/>
      <c r="LNU8" s="86"/>
      <c r="LNV8" s="81"/>
      <c r="LNW8" s="81"/>
      <c r="LNX8" s="82"/>
      <c r="LNY8" s="83"/>
      <c r="LNZ8" s="84"/>
      <c r="LOA8" s="85"/>
      <c r="LOB8" s="86"/>
      <c r="LOC8" s="81"/>
      <c r="LOD8" s="81"/>
      <c r="LOE8" s="82"/>
      <c r="LOF8" s="83"/>
      <c r="LOG8" s="84"/>
      <c r="LOH8" s="85"/>
      <c r="LOI8" s="86"/>
      <c r="LOJ8" s="81"/>
      <c r="LOK8" s="81"/>
      <c r="LOL8" s="82"/>
      <c r="LOM8" s="83"/>
      <c r="LON8" s="84"/>
      <c r="LOO8" s="85"/>
      <c r="LOP8" s="86"/>
      <c r="LOQ8" s="81"/>
      <c r="LOR8" s="81"/>
      <c r="LOS8" s="82"/>
      <c r="LOT8" s="83"/>
      <c r="LOU8" s="84"/>
      <c r="LOV8" s="85"/>
      <c r="LOW8" s="86"/>
      <c r="LOX8" s="81"/>
      <c r="LOY8" s="81"/>
      <c r="LOZ8" s="82"/>
      <c r="LPA8" s="83"/>
      <c r="LPB8" s="84"/>
      <c r="LPC8" s="85"/>
      <c r="LPD8" s="86"/>
      <c r="LPE8" s="81"/>
      <c r="LPF8" s="81"/>
      <c r="LPG8" s="82"/>
      <c r="LPH8" s="83"/>
      <c r="LPI8" s="84"/>
      <c r="LPJ8" s="85"/>
      <c r="LPK8" s="86"/>
      <c r="LPL8" s="81"/>
      <c r="LPM8" s="81"/>
      <c r="LPN8" s="82"/>
      <c r="LPO8" s="83"/>
      <c r="LPP8" s="84"/>
      <c r="LPQ8" s="85"/>
      <c r="LPR8" s="86"/>
      <c r="LPS8" s="81"/>
      <c r="LPT8" s="81"/>
      <c r="LPU8" s="82"/>
      <c r="LPV8" s="83"/>
      <c r="LPW8" s="84"/>
      <c r="LPX8" s="85"/>
      <c r="LPY8" s="86"/>
      <c r="LPZ8" s="81"/>
      <c r="LQA8" s="81"/>
      <c r="LQB8" s="82"/>
      <c r="LQC8" s="83"/>
      <c r="LQD8" s="84"/>
      <c r="LQE8" s="85"/>
      <c r="LQF8" s="86"/>
      <c r="LQG8" s="81"/>
      <c r="LQH8" s="81"/>
      <c r="LQI8" s="82"/>
      <c r="LQJ8" s="83"/>
      <c r="LQK8" s="84"/>
      <c r="LQL8" s="85"/>
      <c r="LQM8" s="86"/>
      <c r="LQN8" s="81"/>
      <c r="LQO8" s="81"/>
      <c r="LQP8" s="82"/>
      <c r="LQQ8" s="83"/>
      <c r="LQR8" s="84"/>
      <c r="LQS8" s="85"/>
      <c r="LQT8" s="86"/>
      <c r="LQU8" s="81"/>
      <c r="LQV8" s="81"/>
      <c r="LQW8" s="82"/>
      <c r="LQX8" s="83"/>
      <c r="LQY8" s="84"/>
      <c r="LQZ8" s="85"/>
      <c r="LRA8" s="86"/>
      <c r="LRB8" s="81"/>
      <c r="LRC8" s="81"/>
      <c r="LRD8" s="82"/>
      <c r="LRE8" s="83"/>
      <c r="LRF8" s="84"/>
      <c r="LRG8" s="85"/>
      <c r="LRH8" s="86"/>
      <c r="LRI8" s="81"/>
      <c r="LRJ8" s="81"/>
      <c r="LRK8" s="82"/>
      <c r="LRL8" s="83"/>
      <c r="LRM8" s="84"/>
      <c r="LRN8" s="85"/>
      <c r="LRO8" s="86"/>
      <c r="LRP8" s="81"/>
      <c r="LRQ8" s="81"/>
      <c r="LRR8" s="82"/>
      <c r="LRS8" s="83"/>
      <c r="LRT8" s="84"/>
      <c r="LRU8" s="85"/>
      <c r="LRV8" s="86"/>
      <c r="LRW8" s="81"/>
      <c r="LRX8" s="81"/>
      <c r="LRY8" s="82"/>
      <c r="LRZ8" s="83"/>
      <c r="LSA8" s="84"/>
      <c r="LSB8" s="85"/>
      <c r="LSC8" s="86"/>
      <c r="LSD8" s="81"/>
      <c r="LSE8" s="81"/>
      <c r="LSF8" s="82"/>
      <c r="LSG8" s="83"/>
      <c r="LSH8" s="84"/>
      <c r="LSI8" s="85"/>
      <c r="LSJ8" s="86"/>
      <c r="LSK8" s="81"/>
      <c r="LSL8" s="81"/>
      <c r="LSM8" s="82"/>
      <c r="LSN8" s="83"/>
      <c r="LSO8" s="84"/>
      <c r="LSP8" s="85"/>
      <c r="LSQ8" s="86"/>
      <c r="LSR8" s="81"/>
      <c r="LSS8" s="81"/>
      <c r="LST8" s="82"/>
      <c r="LSU8" s="83"/>
      <c r="LSV8" s="84"/>
      <c r="LSW8" s="85"/>
      <c r="LSX8" s="86"/>
      <c r="LSY8" s="81"/>
      <c r="LSZ8" s="81"/>
      <c r="LTA8" s="82"/>
      <c r="LTB8" s="83"/>
      <c r="LTC8" s="84"/>
      <c r="LTD8" s="85"/>
      <c r="LTE8" s="86"/>
      <c r="LTF8" s="81"/>
      <c r="LTG8" s="81"/>
      <c r="LTH8" s="82"/>
      <c r="LTI8" s="83"/>
      <c r="LTJ8" s="84"/>
      <c r="LTK8" s="85"/>
      <c r="LTL8" s="86"/>
      <c r="LTM8" s="81"/>
      <c r="LTN8" s="81"/>
      <c r="LTO8" s="82"/>
      <c r="LTP8" s="83"/>
      <c r="LTQ8" s="84"/>
      <c r="LTR8" s="85"/>
      <c r="LTS8" s="86"/>
      <c r="LTT8" s="81"/>
      <c r="LTU8" s="81"/>
      <c r="LTV8" s="82"/>
      <c r="LTW8" s="83"/>
      <c r="LTX8" s="84"/>
      <c r="LTY8" s="85"/>
      <c r="LTZ8" s="86"/>
      <c r="LUA8" s="81"/>
      <c r="LUB8" s="81"/>
      <c r="LUC8" s="82"/>
      <c r="LUD8" s="83"/>
      <c r="LUE8" s="84"/>
      <c r="LUF8" s="85"/>
      <c r="LUG8" s="86"/>
      <c r="LUH8" s="81"/>
      <c r="LUI8" s="81"/>
      <c r="LUJ8" s="82"/>
      <c r="LUK8" s="83"/>
      <c r="LUL8" s="84"/>
      <c r="LUM8" s="85"/>
      <c r="LUN8" s="86"/>
      <c r="LUO8" s="81"/>
      <c r="LUP8" s="81"/>
      <c r="LUQ8" s="82"/>
      <c r="LUR8" s="83"/>
      <c r="LUS8" s="84"/>
      <c r="LUT8" s="85"/>
      <c r="LUU8" s="86"/>
      <c r="LUV8" s="81"/>
      <c r="LUW8" s="81"/>
      <c r="LUX8" s="82"/>
      <c r="LUY8" s="83"/>
      <c r="LUZ8" s="84"/>
      <c r="LVA8" s="85"/>
      <c r="LVB8" s="86"/>
      <c r="LVC8" s="81"/>
      <c r="LVD8" s="81"/>
      <c r="LVE8" s="82"/>
      <c r="LVF8" s="83"/>
      <c r="LVG8" s="84"/>
      <c r="LVH8" s="85"/>
      <c r="LVI8" s="86"/>
      <c r="LVJ8" s="81"/>
      <c r="LVK8" s="81"/>
      <c r="LVL8" s="82"/>
      <c r="LVM8" s="83"/>
      <c r="LVN8" s="84"/>
      <c r="LVO8" s="85"/>
      <c r="LVP8" s="86"/>
      <c r="LVQ8" s="81"/>
      <c r="LVR8" s="81"/>
      <c r="LVS8" s="82"/>
      <c r="LVT8" s="83"/>
      <c r="LVU8" s="84"/>
      <c r="LVV8" s="85"/>
      <c r="LVW8" s="86"/>
      <c r="LVX8" s="81"/>
      <c r="LVY8" s="81"/>
      <c r="LVZ8" s="82"/>
      <c r="LWA8" s="83"/>
      <c r="LWB8" s="84"/>
      <c r="LWC8" s="85"/>
      <c r="LWD8" s="86"/>
      <c r="LWE8" s="81"/>
      <c r="LWF8" s="81"/>
      <c r="LWG8" s="82"/>
      <c r="LWH8" s="83"/>
      <c r="LWI8" s="84"/>
      <c r="LWJ8" s="85"/>
      <c r="LWK8" s="86"/>
      <c r="LWL8" s="81"/>
      <c r="LWM8" s="81"/>
      <c r="LWN8" s="82"/>
      <c r="LWO8" s="83"/>
      <c r="LWP8" s="84"/>
      <c r="LWQ8" s="85"/>
      <c r="LWR8" s="86"/>
      <c r="LWS8" s="81"/>
      <c r="LWT8" s="81"/>
      <c r="LWU8" s="82"/>
      <c r="LWV8" s="83"/>
      <c r="LWW8" s="84"/>
      <c r="LWX8" s="85"/>
      <c r="LWY8" s="86"/>
      <c r="LWZ8" s="81"/>
      <c r="LXA8" s="81"/>
      <c r="LXB8" s="82"/>
      <c r="LXC8" s="83"/>
      <c r="LXD8" s="84"/>
      <c r="LXE8" s="85"/>
      <c r="LXF8" s="86"/>
      <c r="LXG8" s="81"/>
      <c r="LXH8" s="81"/>
      <c r="LXI8" s="82"/>
      <c r="LXJ8" s="83"/>
      <c r="LXK8" s="84"/>
      <c r="LXL8" s="85"/>
      <c r="LXM8" s="86"/>
      <c r="LXN8" s="81"/>
      <c r="LXO8" s="81"/>
      <c r="LXP8" s="82"/>
      <c r="LXQ8" s="83"/>
      <c r="LXR8" s="84"/>
      <c r="LXS8" s="85"/>
      <c r="LXT8" s="86"/>
      <c r="LXU8" s="81"/>
      <c r="LXV8" s="81"/>
      <c r="LXW8" s="82"/>
      <c r="LXX8" s="83"/>
      <c r="LXY8" s="84"/>
      <c r="LXZ8" s="85"/>
      <c r="LYA8" s="86"/>
      <c r="LYB8" s="81"/>
      <c r="LYC8" s="81"/>
      <c r="LYD8" s="82"/>
      <c r="LYE8" s="83"/>
      <c r="LYF8" s="84"/>
      <c r="LYG8" s="85"/>
      <c r="LYH8" s="86"/>
      <c r="LYI8" s="81"/>
      <c r="LYJ8" s="81"/>
      <c r="LYK8" s="82"/>
      <c r="LYL8" s="83"/>
      <c r="LYM8" s="84"/>
      <c r="LYN8" s="85"/>
      <c r="LYO8" s="86"/>
      <c r="LYP8" s="81"/>
      <c r="LYQ8" s="81"/>
      <c r="LYR8" s="82"/>
      <c r="LYS8" s="83"/>
      <c r="LYT8" s="84"/>
      <c r="LYU8" s="85"/>
      <c r="LYV8" s="86"/>
      <c r="LYW8" s="81"/>
      <c r="LYX8" s="81"/>
      <c r="LYY8" s="82"/>
      <c r="LYZ8" s="83"/>
      <c r="LZA8" s="84"/>
      <c r="LZB8" s="85"/>
      <c r="LZC8" s="86"/>
      <c r="LZD8" s="81"/>
      <c r="LZE8" s="81"/>
      <c r="LZF8" s="82"/>
      <c r="LZG8" s="83"/>
      <c r="LZH8" s="84"/>
      <c r="LZI8" s="85"/>
      <c r="LZJ8" s="86"/>
      <c r="LZK8" s="81"/>
      <c r="LZL8" s="81"/>
      <c r="LZM8" s="82"/>
      <c r="LZN8" s="83"/>
      <c r="LZO8" s="84"/>
      <c r="LZP8" s="85"/>
      <c r="LZQ8" s="86"/>
      <c r="LZR8" s="81"/>
      <c r="LZS8" s="81"/>
      <c r="LZT8" s="82"/>
      <c r="LZU8" s="83"/>
      <c r="LZV8" s="84"/>
      <c r="LZW8" s="85"/>
      <c r="LZX8" s="86"/>
      <c r="LZY8" s="81"/>
      <c r="LZZ8" s="81"/>
      <c r="MAA8" s="82"/>
      <c r="MAB8" s="83"/>
      <c r="MAC8" s="84"/>
      <c r="MAD8" s="85"/>
      <c r="MAE8" s="86"/>
      <c r="MAF8" s="81"/>
      <c r="MAG8" s="81"/>
      <c r="MAH8" s="82"/>
      <c r="MAI8" s="83"/>
      <c r="MAJ8" s="84"/>
      <c r="MAK8" s="85"/>
      <c r="MAL8" s="86"/>
      <c r="MAM8" s="81"/>
      <c r="MAN8" s="81"/>
      <c r="MAO8" s="82"/>
      <c r="MAP8" s="83"/>
      <c r="MAQ8" s="84"/>
      <c r="MAR8" s="85"/>
      <c r="MAS8" s="86"/>
      <c r="MAT8" s="81"/>
      <c r="MAU8" s="81"/>
      <c r="MAV8" s="82"/>
      <c r="MAW8" s="83"/>
      <c r="MAX8" s="84"/>
      <c r="MAY8" s="85"/>
      <c r="MAZ8" s="86"/>
      <c r="MBA8" s="81"/>
      <c r="MBB8" s="81"/>
      <c r="MBC8" s="82"/>
      <c r="MBD8" s="83"/>
      <c r="MBE8" s="84"/>
      <c r="MBF8" s="85"/>
      <c r="MBG8" s="86"/>
      <c r="MBH8" s="81"/>
      <c r="MBI8" s="81"/>
      <c r="MBJ8" s="82"/>
      <c r="MBK8" s="83"/>
      <c r="MBL8" s="84"/>
      <c r="MBM8" s="85"/>
      <c r="MBN8" s="86"/>
      <c r="MBO8" s="81"/>
      <c r="MBP8" s="81"/>
      <c r="MBQ8" s="82"/>
      <c r="MBR8" s="83"/>
      <c r="MBS8" s="84"/>
      <c r="MBT8" s="85"/>
      <c r="MBU8" s="86"/>
      <c r="MBV8" s="81"/>
      <c r="MBW8" s="81"/>
      <c r="MBX8" s="82"/>
      <c r="MBY8" s="83"/>
      <c r="MBZ8" s="84"/>
      <c r="MCA8" s="85"/>
      <c r="MCB8" s="86"/>
      <c r="MCC8" s="81"/>
      <c r="MCD8" s="81"/>
      <c r="MCE8" s="82"/>
      <c r="MCF8" s="83"/>
      <c r="MCG8" s="84"/>
      <c r="MCH8" s="85"/>
      <c r="MCI8" s="86"/>
      <c r="MCJ8" s="81"/>
      <c r="MCK8" s="81"/>
      <c r="MCL8" s="82"/>
      <c r="MCM8" s="83"/>
      <c r="MCN8" s="84"/>
      <c r="MCO8" s="85"/>
      <c r="MCP8" s="86"/>
      <c r="MCQ8" s="81"/>
      <c r="MCR8" s="81"/>
      <c r="MCS8" s="82"/>
      <c r="MCT8" s="83"/>
      <c r="MCU8" s="84"/>
      <c r="MCV8" s="85"/>
      <c r="MCW8" s="86"/>
      <c r="MCX8" s="81"/>
      <c r="MCY8" s="81"/>
      <c r="MCZ8" s="82"/>
      <c r="MDA8" s="83"/>
      <c r="MDB8" s="84"/>
      <c r="MDC8" s="85"/>
      <c r="MDD8" s="86"/>
      <c r="MDE8" s="81"/>
      <c r="MDF8" s="81"/>
      <c r="MDG8" s="82"/>
      <c r="MDH8" s="83"/>
      <c r="MDI8" s="84"/>
      <c r="MDJ8" s="85"/>
      <c r="MDK8" s="86"/>
      <c r="MDL8" s="81"/>
      <c r="MDM8" s="81"/>
      <c r="MDN8" s="82"/>
      <c r="MDO8" s="83"/>
      <c r="MDP8" s="84"/>
      <c r="MDQ8" s="85"/>
      <c r="MDR8" s="86"/>
      <c r="MDS8" s="81"/>
      <c r="MDT8" s="81"/>
      <c r="MDU8" s="82"/>
      <c r="MDV8" s="83"/>
      <c r="MDW8" s="84"/>
      <c r="MDX8" s="85"/>
      <c r="MDY8" s="86"/>
      <c r="MDZ8" s="81"/>
      <c r="MEA8" s="81"/>
      <c r="MEB8" s="82"/>
      <c r="MEC8" s="83"/>
      <c r="MED8" s="84"/>
      <c r="MEE8" s="85"/>
      <c r="MEF8" s="86"/>
      <c r="MEG8" s="81"/>
      <c r="MEH8" s="81"/>
      <c r="MEI8" s="82"/>
      <c r="MEJ8" s="83"/>
      <c r="MEK8" s="84"/>
      <c r="MEL8" s="85"/>
      <c r="MEM8" s="86"/>
      <c r="MEN8" s="81"/>
      <c r="MEO8" s="81"/>
      <c r="MEP8" s="82"/>
      <c r="MEQ8" s="83"/>
      <c r="MER8" s="84"/>
      <c r="MES8" s="85"/>
      <c r="MET8" s="86"/>
      <c r="MEU8" s="81"/>
      <c r="MEV8" s="81"/>
      <c r="MEW8" s="82"/>
      <c r="MEX8" s="83"/>
      <c r="MEY8" s="84"/>
      <c r="MEZ8" s="85"/>
      <c r="MFA8" s="86"/>
      <c r="MFB8" s="81"/>
      <c r="MFC8" s="81"/>
      <c r="MFD8" s="82"/>
      <c r="MFE8" s="83"/>
      <c r="MFF8" s="84"/>
      <c r="MFG8" s="85"/>
      <c r="MFH8" s="86"/>
      <c r="MFI8" s="81"/>
      <c r="MFJ8" s="81"/>
      <c r="MFK8" s="82"/>
      <c r="MFL8" s="83"/>
      <c r="MFM8" s="84"/>
      <c r="MFN8" s="85"/>
      <c r="MFO8" s="86"/>
      <c r="MFP8" s="81"/>
      <c r="MFQ8" s="81"/>
      <c r="MFR8" s="82"/>
      <c r="MFS8" s="83"/>
      <c r="MFT8" s="84"/>
      <c r="MFU8" s="85"/>
      <c r="MFV8" s="86"/>
      <c r="MFW8" s="81"/>
      <c r="MFX8" s="81"/>
      <c r="MFY8" s="82"/>
      <c r="MFZ8" s="83"/>
      <c r="MGA8" s="84"/>
      <c r="MGB8" s="85"/>
      <c r="MGC8" s="86"/>
      <c r="MGD8" s="81"/>
      <c r="MGE8" s="81"/>
      <c r="MGF8" s="82"/>
      <c r="MGG8" s="83"/>
      <c r="MGH8" s="84"/>
      <c r="MGI8" s="85"/>
      <c r="MGJ8" s="86"/>
      <c r="MGK8" s="81"/>
      <c r="MGL8" s="81"/>
      <c r="MGM8" s="82"/>
      <c r="MGN8" s="83"/>
      <c r="MGO8" s="84"/>
      <c r="MGP8" s="85"/>
      <c r="MGQ8" s="86"/>
      <c r="MGR8" s="81"/>
      <c r="MGS8" s="81"/>
      <c r="MGT8" s="82"/>
      <c r="MGU8" s="83"/>
      <c r="MGV8" s="84"/>
      <c r="MGW8" s="85"/>
      <c r="MGX8" s="86"/>
      <c r="MGY8" s="81"/>
      <c r="MGZ8" s="81"/>
      <c r="MHA8" s="82"/>
      <c r="MHB8" s="83"/>
      <c r="MHC8" s="84"/>
      <c r="MHD8" s="85"/>
      <c r="MHE8" s="86"/>
      <c r="MHF8" s="81"/>
      <c r="MHG8" s="81"/>
      <c r="MHH8" s="82"/>
      <c r="MHI8" s="83"/>
      <c r="MHJ8" s="84"/>
      <c r="MHK8" s="85"/>
      <c r="MHL8" s="86"/>
      <c r="MHM8" s="81"/>
      <c r="MHN8" s="81"/>
      <c r="MHO8" s="82"/>
      <c r="MHP8" s="83"/>
      <c r="MHQ8" s="84"/>
      <c r="MHR8" s="85"/>
      <c r="MHS8" s="86"/>
      <c r="MHT8" s="81"/>
      <c r="MHU8" s="81"/>
      <c r="MHV8" s="82"/>
      <c r="MHW8" s="83"/>
      <c r="MHX8" s="84"/>
      <c r="MHY8" s="85"/>
      <c r="MHZ8" s="86"/>
      <c r="MIA8" s="81"/>
      <c r="MIB8" s="81"/>
      <c r="MIC8" s="82"/>
      <c r="MID8" s="83"/>
      <c r="MIE8" s="84"/>
      <c r="MIF8" s="85"/>
      <c r="MIG8" s="86"/>
      <c r="MIH8" s="81"/>
      <c r="MII8" s="81"/>
      <c r="MIJ8" s="82"/>
      <c r="MIK8" s="83"/>
      <c r="MIL8" s="84"/>
      <c r="MIM8" s="85"/>
      <c r="MIN8" s="86"/>
      <c r="MIO8" s="81"/>
      <c r="MIP8" s="81"/>
      <c r="MIQ8" s="82"/>
      <c r="MIR8" s="83"/>
      <c r="MIS8" s="84"/>
      <c r="MIT8" s="85"/>
      <c r="MIU8" s="86"/>
      <c r="MIV8" s="81"/>
      <c r="MIW8" s="81"/>
      <c r="MIX8" s="82"/>
      <c r="MIY8" s="83"/>
      <c r="MIZ8" s="84"/>
      <c r="MJA8" s="85"/>
      <c r="MJB8" s="86"/>
      <c r="MJC8" s="81"/>
      <c r="MJD8" s="81"/>
      <c r="MJE8" s="82"/>
      <c r="MJF8" s="83"/>
      <c r="MJG8" s="84"/>
      <c r="MJH8" s="85"/>
      <c r="MJI8" s="86"/>
      <c r="MJJ8" s="81"/>
      <c r="MJK8" s="81"/>
      <c r="MJL8" s="82"/>
      <c r="MJM8" s="83"/>
      <c r="MJN8" s="84"/>
      <c r="MJO8" s="85"/>
      <c r="MJP8" s="86"/>
      <c r="MJQ8" s="81"/>
      <c r="MJR8" s="81"/>
      <c r="MJS8" s="82"/>
      <c r="MJT8" s="83"/>
      <c r="MJU8" s="84"/>
      <c r="MJV8" s="85"/>
      <c r="MJW8" s="86"/>
      <c r="MJX8" s="81"/>
      <c r="MJY8" s="81"/>
      <c r="MJZ8" s="82"/>
      <c r="MKA8" s="83"/>
      <c r="MKB8" s="84"/>
      <c r="MKC8" s="85"/>
      <c r="MKD8" s="86"/>
      <c r="MKE8" s="81"/>
      <c r="MKF8" s="81"/>
      <c r="MKG8" s="82"/>
      <c r="MKH8" s="83"/>
      <c r="MKI8" s="84"/>
      <c r="MKJ8" s="85"/>
      <c r="MKK8" s="86"/>
      <c r="MKL8" s="81"/>
      <c r="MKM8" s="81"/>
      <c r="MKN8" s="82"/>
      <c r="MKO8" s="83"/>
      <c r="MKP8" s="84"/>
      <c r="MKQ8" s="85"/>
      <c r="MKR8" s="86"/>
      <c r="MKS8" s="81"/>
      <c r="MKT8" s="81"/>
      <c r="MKU8" s="82"/>
      <c r="MKV8" s="83"/>
      <c r="MKW8" s="84"/>
      <c r="MKX8" s="85"/>
      <c r="MKY8" s="86"/>
      <c r="MKZ8" s="81"/>
      <c r="MLA8" s="81"/>
      <c r="MLB8" s="82"/>
      <c r="MLC8" s="83"/>
      <c r="MLD8" s="84"/>
      <c r="MLE8" s="85"/>
      <c r="MLF8" s="86"/>
      <c r="MLG8" s="81"/>
      <c r="MLH8" s="81"/>
      <c r="MLI8" s="82"/>
      <c r="MLJ8" s="83"/>
      <c r="MLK8" s="84"/>
      <c r="MLL8" s="85"/>
      <c r="MLM8" s="86"/>
      <c r="MLN8" s="81"/>
      <c r="MLO8" s="81"/>
      <c r="MLP8" s="82"/>
      <c r="MLQ8" s="83"/>
      <c r="MLR8" s="84"/>
      <c r="MLS8" s="85"/>
      <c r="MLT8" s="86"/>
      <c r="MLU8" s="81"/>
      <c r="MLV8" s="81"/>
      <c r="MLW8" s="82"/>
      <c r="MLX8" s="83"/>
      <c r="MLY8" s="84"/>
      <c r="MLZ8" s="85"/>
      <c r="MMA8" s="86"/>
      <c r="MMB8" s="81"/>
      <c r="MMC8" s="81"/>
      <c r="MMD8" s="82"/>
      <c r="MME8" s="83"/>
      <c r="MMF8" s="84"/>
      <c r="MMG8" s="85"/>
      <c r="MMH8" s="86"/>
      <c r="MMI8" s="81"/>
      <c r="MMJ8" s="81"/>
      <c r="MMK8" s="82"/>
      <c r="MML8" s="83"/>
      <c r="MMM8" s="84"/>
      <c r="MMN8" s="85"/>
      <c r="MMO8" s="86"/>
      <c r="MMP8" s="81"/>
      <c r="MMQ8" s="81"/>
      <c r="MMR8" s="82"/>
      <c r="MMS8" s="83"/>
      <c r="MMT8" s="84"/>
      <c r="MMU8" s="85"/>
      <c r="MMV8" s="86"/>
      <c r="MMW8" s="81"/>
      <c r="MMX8" s="81"/>
      <c r="MMY8" s="82"/>
      <c r="MMZ8" s="83"/>
      <c r="MNA8" s="84"/>
      <c r="MNB8" s="85"/>
      <c r="MNC8" s="86"/>
      <c r="MND8" s="81"/>
      <c r="MNE8" s="81"/>
      <c r="MNF8" s="82"/>
      <c r="MNG8" s="83"/>
      <c r="MNH8" s="84"/>
      <c r="MNI8" s="85"/>
      <c r="MNJ8" s="86"/>
      <c r="MNK8" s="81"/>
      <c r="MNL8" s="81"/>
      <c r="MNM8" s="82"/>
      <c r="MNN8" s="83"/>
      <c r="MNO8" s="84"/>
      <c r="MNP8" s="85"/>
      <c r="MNQ8" s="86"/>
      <c r="MNR8" s="81"/>
      <c r="MNS8" s="81"/>
      <c r="MNT8" s="82"/>
      <c r="MNU8" s="83"/>
      <c r="MNV8" s="84"/>
      <c r="MNW8" s="85"/>
      <c r="MNX8" s="86"/>
      <c r="MNY8" s="81"/>
      <c r="MNZ8" s="81"/>
      <c r="MOA8" s="82"/>
      <c r="MOB8" s="83"/>
      <c r="MOC8" s="84"/>
      <c r="MOD8" s="85"/>
      <c r="MOE8" s="86"/>
      <c r="MOF8" s="81"/>
      <c r="MOG8" s="81"/>
      <c r="MOH8" s="82"/>
      <c r="MOI8" s="83"/>
      <c r="MOJ8" s="84"/>
      <c r="MOK8" s="85"/>
      <c r="MOL8" s="86"/>
      <c r="MOM8" s="81"/>
      <c r="MON8" s="81"/>
      <c r="MOO8" s="82"/>
      <c r="MOP8" s="83"/>
      <c r="MOQ8" s="84"/>
      <c r="MOR8" s="85"/>
      <c r="MOS8" s="86"/>
      <c r="MOT8" s="81"/>
      <c r="MOU8" s="81"/>
      <c r="MOV8" s="82"/>
      <c r="MOW8" s="83"/>
      <c r="MOX8" s="84"/>
      <c r="MOY8" s="85"/>
      <c r="MOZ8" s="86"/>
      <c r="MPA8" s="81"/>
      <c r="MPB8" s="81"/>
      <c r="MPC8" s="82"/>
      <c r="MPD8" s="83"/>
      <c r="MPE8" s="84"/>
      <c r="MPF8" s="85"/>
      <c r="MPG8" s="86"/>
      <c r="MPH8" s="81"/>
      <c r="MPI8" s="81"/>
      <c r="MPJ8" s="82"/>
      <c r="MPK8" s="83"/>
      <c r="MPL8" s="84"/>
      <c r="MPM8" s="85"/>
      <c r="MPN8" s="86"/>
      <c r="MPO8" s="81"/>
      <c r="MPP8" s="81"/>
      <c r="MPQ8" s="82"/>
      <c r="MPR8" s="83"/>
      <c r="MPS8" s="84"/>
      <c r="MPT8" s="85"/>
      <c r="MPU8" s="86"/>
      <c r="MPV8" s="81"/>
      <c r="MPW8" s="81"/>
      <c r="MPX8" s="82"/>
      <c r="MPY8" s="83"/>
      <c r="MPZ8" s="84"/>
      <c r="MQA8" s="85"/>
      <c r="MQB8" s="86"/>
      <c r="MQC8" s="81"/>
      <c r="MQD8" s="81"/>
      <c r="MQE8" s="82"/>
      <c r="MQF8" s="83"/>
      <c r="MQG8" s="84"/>
      <c r="MQH8" s="85"/>
      <c r="MQI8" s="86"/>
      <c r="MQJ8" s="81"/>
      <c r="MQK8" s="81"/>
      <c r="MQL8" s="82"/>
      <c r="MQM8" s="83"/>
      <c r="MQN8" s="84"/>
      <c r="MQO8" s="85"/>
      <c r="MQP8" s="86"/>
      <c r="MQQ8" s="81"/>
      <c r="MQR8" s="81"/>
      <c r="MQS8" s="82"/>
      <c r="MQT8" s="83"/>
      <c r="MQU8" s="84"/>
      <c r="MQV8" s="85"/>
      <c r="MQW8" s="86"/>
      <c r="MQX8" s="81"/>
      <c r="MQY8" s="81"/>
      <c r="MQZ8" s="82"/>
      <c r="MRA8" s="83"/>
      <c r="MRB8" s="84"/>
      <c r="MRC8" s="85"/>
      <c r="MRD8" s="86"/>
      <c r="MRE8" s="81"/>
      <c r="MRF8" s="81"/>
      <c r="MRG8" s="82"/>
      <c r="MRH8" s="83"/>
      <c r="MRI8" s="84"/>
      <c r="MRJ8" s="85"/>
      <c r="MRK8" s="86"/>
      <c r="MRL8" s="81"/>
      <c r="MRM8" s="81"/>
      <c r="MRN8" s="82"/>
      <c r="MRO8" s="83"/>
      <c r="MRP8" s="84"/>
      <c r="MRQ8" s="85"/>
      <c r="MRR8" s="86"/>
      <c r="MRS8" s="81"/>
      <c r="MRT8" s="81"/>
      <c r="MRU8" s="82"/>
      <c r="MRV8" s="83"/>
      <c r="MRW8" s="84"/>
      <c r="MRX8" s="85"/>
      <c r="MRY8" s="86"/>
      <c r="MRZ8" s="81"/>
      <c r="MSA8" s="81"/>
      <c r="MSB8" s="82"/>
      <c r="MSC8" s="83"/>
      <c r="MSD8" s="84"/>
      <c r="MSE8" s="85"/>
      <c r="MSF8" s="86"/>
      <c r="MSG8" s="81"/>
      <c r="MSH8" s="81"/>
      <c r="MSI8" s="82"/>
      <c r="MSJ8" s="83"/>
      <c r="MSK8" s="84"/>
      <c r="MSL8" s="85"/>
      <c r="MSM8" s="86"/>
      <c r="MSN8" s="81"/>
      <c r="MSO8" s="81"/>
      <c r="MSP8" s="82"/>
      <c r="MSQ8" s="83"/>
      <c r="MSR8" s="84"/>
      <c r="MSS8" s="85"/>
      <c r="MST8" s="86"/>
      <c r="MSU8" s="81"/>
      <c r="MSV8" s="81"/>
      <c r="MSW8" s="82"/>
      <c r="MSX8" s="83"/>
      <c r="MSY8" s="84"/>
      <c r="MSZ8" s="85"/>
      <c r="MTA8" s="86"/>
      <c r="MTB8" s="81"/>
      <c r="MTC8" s="81"/>
      <c r="MTD8" s="82"/>
      <c r="MTE8" s="83"/>
      <c r="MTF8" s="84"/>
      <c r="MTG8" s="85"/>
      <c r="MTH8" s="86"/>
      <c r="MTI8" s="81"/>
      <c r="MTJ8" s="81"/>
      <c r="MTK8" s="82"/>
      <c r="MTL8" s="83"/>
      <c r="MTM8" s="84"/>
      <c r="MTN8" s="85"/>
      <c r="MTO8" s="86"/>
      <c r="MTP8" s="81"/>
      <c r="MTQ8" s="81"/>
      <c r="MTR8" s="82"/>
      <c r="MTS8" s="83"/>
      <c r="MTT8" s="84"/>
      <c r="MTU8" s="85"/>
      <c r="MTV8" s="86"/>
      <c r="MTW8" s="81"/>
      <c r="MTX8" s="81"/>
      <c r="MTY8" s="82"/>
      <c r="MTZ8" s="83"/>
      <c r="MUA8" s="84"/>
      <c r="MUB8" s="85"/>
      <c r="MUC8" s="86"/>
      <c r="MUD8" s="81"/>
      <c r="MUE8" s="81"/>
      <c r="MUF8" s="82"/>
      <c r="MUG8" s="83"/>
      <c r="MUH8" s="84"/>
      <c r="MUI8" s="85"/>
      <c r="MUJ8" s="86"/>
      <c r="MUK8" s="81"/>
      <c r="MUL8" s="81"/>
      <c r="MUM8" s="82"/>
      <c r="MUN8" s="83"/>
      <c r="MUO8" s="84"/>
      <c r="MUP8" s="85"/>
      <c r="MUQ8" s="86"/>
      <c r="MUR8" s="81"/>
      <c r="MUS8" s="81"/>
      <c r="MUT8" s="82"/>
      <c r="MUU8" s="83"/>
      <c r="MUV8" s="84"/>
      <c r="MUW8" s="85"/>
      <c r="MUX8" s="86"/>
      <c r="MUY8" s="81"/>
      <c r="MUZ8" s="81"/>
      <c r="MVA8" s="82"/>
      <c r="MVB8" s="83"/>
      <c r="MVC8" s="84"/>
      <c r="MVD8" s="85"/>
      <c r="MVE8" s="86"/>
      <c r="MVF8" s="81"/>
      <c r="MVG8" s="81"/>
      <c r="MVH8" s="82"/>
      <c r="MVI8" s="83"/>
      <c r="MVJ8" s="84"/>
      <c r="MVK8" s="85"/>
      <c r="MVL8" s="86"/>
      <c r="MVM8" s="81"/>
      <c r="MVN8" s="81"/>
      <c r="MVO8" s="82"/>
      <c r="MVP8" s="83"/>
      <c r="MVQ8" s="84"/>
      <c r="MVR8" s="85"/>
      <c r="MVS8" s="86"/>
      <c r="MVT8" s="81"/>
      <c r="MVU8" s="81"/>
      <c r="MVV8" s="82"/>
      <c r="MVW8" s="83"/>
      <c r="MVX8" s="84"/>
      <c r="MVY8" s="85"/>
      <c r="MVZ8" s="86"/>
      <c r="MWA8" s="81"/>
      <c r="MWB8" s="81"/>
      <c r="MWC8" s="82"/>
      <c r="MWD8" s="83"/>
      <c r="MWE8" s="84"/>
      <c r="MWF8" s="85"/>
      <c r="MWG8" s="86"/>
      <c r="MWH8" s="81"/>
      <c r="MWI8" s="81"/>
      <c r="MWJ8" s="82"/>
      <c r="MWK8" s="83"/>
      <c r="MWL8" s="84"/>
      <c r="MWM8" s="85"/>
      <c r="MWN8" s="86"/>
      <c r="MWO8" s="81"/>
      <c r="MWP8" s="81"/>
      <c r="MWQ8" s="82"/>
      <c r="MWR8" s="83"/>
      <c r="MWS8" s="84"/>
      <c r="MWT8" s="85"/>
      <c r="MWU8" s="86"/>
      <c r="MWV8" s="81"/>
      <c r="MWW8" s="81"/>
      <c r="MWX8" s="82"/>
      <c r="MWY8" s="83"/>
      <c r="MWZ8" s="84"/>
      <c r="MXA8" s="85"/>
      <c r="MXB8" s="86"/>
      <c r="MXC8" s="81"/>
      <c r="MXD8" s="81"/>
      <c r="MXE8" s="82"/>
      <c r="MXF8" s="83"/>
      <c r="MXG8" s="84"/>
      <c r="MXH8" s="85"/>
      <c r="MXI8" s="86"/>
      <c r="MXJ8" s="81"/>
      <c r="MXK8" s="81"/>
      <c r="MXL8" s="82"/>
      <c r="MXM8" s="83"/>
      <c r="MXN8" s="84"/>
      <c r="MXO8" s="85"/>
      <c r="MXP8" s="86"/>
      <c r="MXQ8" s="81"/>
      <c r="MXR8" s="81"/>
      <c r="MXS8" s="82"/>
      <c r="MXT8" s="83"/>
      <c r="MXU8" s="84"/>
      <c r="MXV8" s="85"/>
      <c r="MXW8" s="86"/>
      <c r="MXX8" s="81"/>
      <c r="MXY8" s="81"/>
      <c r="MXZ8" s="82"/>
      <c r="MYA8" s="83"/>
      <c r="MYB8" s="84"/>
      <c r="MYC8" s="85"/>
      <c r="MYD8" s="86"/>
      <c r="MYE8" s="81"/>
      <c r="MYF8" s="81"/>
      <c r="MYG8" s="82"/>
      <c r="MYH8" s="83"/>
      <c r="MYI8" s="84"/>
      <c r="MYJ8" s="85"/>
      <c r="MYK8" s="86"/>
      <c r="MYL8" s="81"/>
      <c r="MYM8" s="81"/>
      <c r="MYN8" s="82"/>
      <c r="MYO8" s="83"/>
      <c r="MYP8" s="84"/>
      <c r="MYQ8" s="85"/>
      <c r="MYR8" s="86"/>
      <c r="MYS8" s="81"/>
      <c r="MYT8" s="81"/>
      <c r="MYU8" s="82"/>
      <c r="MYV8" s="83"/>
      <c r="MYW8" s="84"/>
      <c r="MYX8" s="85"/>
      <c r="MYY8" s="86"/>
      <c r="MYZ8" s="81"/>
      <c r="MZA8" s="81"/>
      <c r="MZB8" s="82"/>
      <c r="MZC8" s="83"/>
      <c r="MZD8" s="84"/>
      <c r="MZE8" s="85"/>
      <c r="MZF8" s="86"/>
      <c r="MZG8" s="81"/>
      <c r="MZH8" s="81"/>
      <c r="MZI8" s="82"/>
      <c r="MZJ8" s="83"/>
      <c r="MZK8" s="84"/>
      <c r="MZL8" s="85"/>
      <c r="MZM8" s="86"/>
      <c r="MZN8" s="81"/>
      <c r="MZO8" s="81"/>
      <c r="MZP8" s="82"/>
      <c r="MZQ8" s="83"/>
      <c r="MZR8" s="84"/>
      <c r="MZS8" s="85"/>
      <c r="MZT8" s="86"/>
      <c r="MZU8" s="81"/>
      <c r="MZV8" s="81"/>
      <c r="MZW8" s="82"/>
      <c r="MZX8" s="83"/>
      <c r="MZY8" s="84"/>
      <c r="MZZ8" s="85"/>
      <c r="NAA8" s="86"/>
      <c r="NAB8" s="81"/>
      <c r="NAC8" s="81"/>
      <c r="NAD8" s="82"/>
      <c r="NAE8" s="83"/>
      <c r="NAF8" s="84"/>
      <c r="NAG8" s="85"/>
      <c r="NAH8" s="86"/>
      <c r="NAI8" s="81"/>
      <c r="NAJ8" s="81"/>
      <c r="NAK8" s="82"/>
      <c r="NAL8" s="83"/>
      <c r="NAM8" s="84"/>
      <c r="NAN8" s="85"/>
      <c r="NAO8" s="86"/>
      <c r="NAP8" s="81"/>
      <c r="NAQ8" s="81"/>
      <c r="NAR8" s="82"/>
      <c r="NAS8" s="83"/>
      <c r="NAT8" s="84"/>
      <c r="NAU8" s="85"/>
      <c r="NAV8" s="86"/>
      <c r="NAW8" s="81"/>
      <c r="NAX8" s="81"/>
      <c r="NAY8" s="82"/>
      <c r="NAZ8" s="83"/>
      <c r="NBA8" s="84"/>
      <c r="NBB8" s="85"/>
      <c r="NBC8" s="86"/>
      <c r="NBD8" s="81"/>
      <c r="NBE8" s="81"/>
      <c r="NBF8" s="82"/>
      <c r="NBG8" s="83"/>
      <c r="NBH8" s="84"/>
      <c r="NBI8" s="85"/>
      <c r="NBJ8" s="86"/>
      <c r="NBK8" s="81"/>
      <c r="NBL8" s="81"/>
      <c r="NBM8" s="82"/>
      <c r="NBN8" s="83"/>
      <c r="NBO8" s="84"/>
      <c r="NBP8" s="85"/>
      <c r="NBQ8" s="86"/>
      <c r="NBR8" s="81"/>
      <c r="NBS8" s="81"/>
      <c r="NBT8" s="82"/>
      <c r="NBU8" s="83"/>
      <c r="NBV8" s="84"/>
      <c r="NBW8" s="85"/>
      <c r="NBX8" s="86"/>
      <c r="NBY8" s="81"/>
      <c r="NBZ8" s="81"/>
      <c r="NCA8" s="82"/>
      <c r="NCB8" s="83"/>
      <c r="NCC8" s="84"/>
      <c r="NCD8" s="85"/>
      <c r="NCE8" s="86"/>
      <c r="NCF8" s="81"/>
      <c r="NCG8" s="81"/>
      <c r="NCH8" s="82"/>
      <c r="NCI8" s="83"/>
      <c r="NCJ8" s="84"/>
      <c r="NCK8" s="85"/>
      <c r="NCL8" s="86"/>
      <c r="NCM8" s="81"/>
      <c r="NCN8" s="81"/>
      <c r="NCO8" s="82"/>
      <c r="NCP8" s="83"/>
      <c r="NCQ8" s="84"/>
      <c r="NCR8" s="85"/>
      <c r="NCS8" s="86"/>
      <c r="NCT8" s="81"/>
      <c r="NCU8" s="81"/>
      <c r="NCV8" s="82"/>
      <c r="NCW8" s="83"/>
      <c r="NCX8" s="84"/>
      <c r="NCY8" s="85"/>
      <c r="NCZ8" s="86"/>
      <c r="NDA8" s="81"/>
      <c r="NDB8" s="81"/>
      <c r="NDC8" s="82"/>
      <c r="NDD8" s="83"/>
      <c r="NDE8" s="84"/>
      <c r="NDF8" s="85"/>
      <c r="NDG8" s="86"/>
      <c r="NDH8" s="81"/>
      <c r="NDI8" s="81"/>
      <c r="NDJ8" s="82"/>
      <c r="NDK8" s="83"/>
      <c r="NDL8" s="84"/>
      <c r="NDM8" s="85"/>
      <c r="NDN8" s="86"/>
      <c r="NDO8" s="81"/>
      <c r="NDP8" s="81"/>
      <c r="NDQ8" s="82"/>
      <c r="NDR8" s="83"/>
      <c r="NDS8" s="84"/>
      <c r="NDT8" s="85"/>
      <c r="NDU8" s="86"/>
      <c r="NDV8" s="81"/>
      <c r="NDW8" s="81"/>
      <c r="NDX8" s="82"/>
      <c r="NDY8" s="83"/>
      <c r="NDZ8" s="84"/>
      <c r="NEA8" s="85"/>
      <c r="NEB8" s="86"/>
      <c r="NEC8" s="81"/>
      <c r="NED8" s="81"/>
      <c r="NEE8" s="82"/>
      <c r="NEF8" s="83"/>
      <c r="NEG8" s="84"/>
      <c r="NEH8" s="85"/>
      <c r="NEI8" s="86"/>
      <c r="NEJ8" s="81"/>
      <c r="NEK8" s="81"/>
      <c r="NEL8" s="82"/>
      <c r="NEM8" s="83"/>
      <c r="NEN8" s="84"/>
      <c r="NEO8" s="85"/>
      <c r="NEP8" s="86"/>
      <c r="NEQ8" s="81"/>
      <c r="NER8" s="81"/>
      <c r="NES8" s="82"/>
      <c r="NET8" s="83"/>
      <c r="NEU8" s="84"/>
      <c r="NEV8" s="85"/>
      <c r="NEW8" s="86"/>
      <c r="NEX8" s="81"/>
      <c r="NEY8" s="81"/>
      <c r="NEZ8" s="82"/>
      <c r="NFA8" s="83"/>
      <c r="NFB8" s="84"/>
      <c r="NFC8" s="85"/>
      <c r="NFD8" s="86"/>
      <c r="NFE8" s="81"/>
      <c r="NFF8" s="81"/>
      <c r="NFG8" s="82"/>
      <c r="NFH8" s="83"/>
      <c r="NFI8" s="84"/>
      <c r="NFJ8" s="85"/>
      <c r="NFK8" s="86"/>
      <c r="NFL8" s="81"/>
      <c r="NFM8" s="81"/>
      <c r="NFN8" s="82"/>
      <c r="NFO8" s="83"/>
      <c r="NFP8" s="84"/>
      <c r="NFQ8" s="85"/>
      <c r="NFR8" s="86"/>
      <c r="NFS8" s="81"/>
      <c r="NFT8" s="81"/>
      <c r="NFU8" s="82"/>
      <c r="NFV8" s="83"/>
      <c r="NFW8" s="84"/>
      <c r="NFX8" s="85"/>
      <c r="NFY8" s="86"/>
      <c r="NFZ8" s="81"/>
      <c r="NGA8" s="81"/>
      <c r="NGB8" s="82"/>
      <c r="NGC8" s="83"/>
      <c r="NGD8" s="84"/>
      <c r="NGE8" s="85"/>
      <c r="NGF8" s="86"/>
      <c r="NGG8" s="81"/>
      <c r="NGH8" s="81"/>
      <c r="NGI8" s="82"/>
      <c r="NGJ8" s="83"/>
      <c r="NGK8" s="84"/>
      <c r="NGL8" s="85"/>
      <c r="NGM8" s="86"/>
      <c r="NGN8" s="81"/>
      <c r="NGO8" s="81"/>
      <c r="NGP8" s="82"/>
      <c r="NGQ8" s="83"/>
      <c r="NGR8" s="84"/>
      <c r="NGS8" s="85"/>
      <c r="NGT8" s="86"/>
      <c r="NGU8" s="81"/>
      <c r="NGV8" s="81"/>
      <c r="NGW8" s="82"/>
      <c r="NGX8" s="83"/>
      <c r="NGY8" s="84"/>
      <c r="NGZ8" s="85"/>
      <c r="NHA8" s="86"/>
      <c r="NHB8" s="81"/>
      <c r="NHC8" s="81"/>
      <c r="NHD8" s="82"/>
      <c r="NHE8" s="83"/>
      <c r="NHF8" s="84"/>
      <c r="NHG8" s="85"/>
      <c r="NHH8" s="86"/>
      <c r="NHI8" s="81"/>
      <c r="NHJ8" s="81"/>
      <c r="NHK8" s="82"/>
      <c r="NHL8" s="83"/>
      <c r="NHM8" s="84"/>
      <c r="NHN8" s="85"/>
      <c r="NHO8" s="86"/>
      <c r="NHP8" s="81"/>
      <c r="NHQ8" s="81"/>
      <c r="NHR8" s="82"/>
      <c r="NHS8" s="83"/>
      <c r="NHT8" s="84"/>
      <c r="NHU8" s="85"/>
      <c r="NHV8" s="86"/>
      <c r="NHW8" s="81"/>
      <c r="NHX8" s="81"/>
      <c r="NHY8" s="82"/>
      <c r="NHZ8" s="83"/>
      <c r="NIA8" s="84"/>
      <c r="NIB8" s="85"/>
      <c r="NIC8" s="86"/>
      <c r="NID8" s="81"/>
      <c r="NIE8" s="81"/>
      <c r="NIF8" s="82"/>
      <c r="NIG8" s="83"/>
      <c r="NIH8" s="84"/>
      <c r="NII8" s="85"/>
      <c r="NIJ8" s="86"/>
      <c r="NIK8" s="81"/>
      <c r="NIL8" s="81"/>
      <c r="NIM8" s="82"/>
      <c r="NIN8" s="83"/>
      <c r="NIO8" s="84"/>
      <c r="NIP8" s="85"/>
      <c r="NIQ8" s="86"/>
      <c r="NIR8" s="81"/>
      <c r="NIS8" s="81"/>
      <c r="NIT8" s="82"/>
      <c r="NIU8" s="83"/>
      <c r="NIV8" s="84"/>
      <c r="NIW8" s="85"/>
      <c r="NIX8" s="86"/>
      <c r="NIY8" s="81"/>
      <c r="NIZ8" s="81"/>
      <c r="NJA8" s="82"/>
      <c r="NJB8" s="83"/>
      <c r="NJC8" s="84"/>
      <c r="NJD8" s="85"/>
      <c r="NJE8" s="86"/>
      <c r="NJF8" s="81"/>
      <c r="NJG8" s="81"/>
      <c r="NJH8" s="82"/>
      <c r="NJI8" s="83"/>
      <c r="NJJ8" s="84"/>
      <c r="NJK8" s="85"/>
      <c r="NJL8" s="86"/>
      <c r="NJM8" s="81"/>
      <c r="NJN8" s="81"/>
      <c r="NJO8" s="82"/>
      <c r="NJP8" s="83"/>
      <c r="NJQ8" s="84"/>
      <c r="NJR8" s="85"/>
      <c r="NJS8" s="86"/>
      <c r="NJT8" s="81"/>
      <c r="NJU8" s="81"/>
      <c r="NJV8" s="82"/>
      <c r="NJW8" s="83"/>
      <c r="NJX8" s="84"/>
      <c r="NJY8" s="85"/>
      <c r="NJZ8" s="86"/>
      <c r="NKA8" s="81"/>
      <c r="NKB8" s="81"/>
      <c r="NKC8" s="82"/>
      <c r="NKD8" s="83"/>
      <c r="NKE8" s="84"/>
      <c r="NKF8" s="85"/>
      <c r="NKG8" s="86"/>
      <c r="NKH8" s="81"/>
      <c r="NKI8" s="81"/>
      <c r="NKJ8" s="82"/>
      <c r="NKK8" s="83"/>
      <c r="NKL8" s="84"/>
      <c r="NKM8" s="85"/>
      <c r="NKN8" s="86"/>
      <c r="NKO8" s="81"/>
      <c r="NKP8" s="81"/>
      <c r="NKQ8" s="82"/>
      <c r="NKR8" s="83"/>
      <c r="NKS8" s="84"/>
      <c r="NKT8" s="85"/>
      <c r="NKU8" s="86"/>
      <c r="NKV8" s="81"/>
      <c r="NKW8" s="81"/>
      <c r="NKX8" s="82"/>
      <c r="NKY8" s="83"/>
      <c r="NKZ8" s="84"/>
      <c r="NLA8" s="85"/>
      <c r="NLB8" s="86"/>
      <c r="NLC8" s="81"/>
      <c r="NLD8" s="81"/>
      <c r="NLE8" s="82"/>
      <c r="NLF8" s="83"/>
      <c r="NLG8" s="84"/>
      <c r="NLH8" s="85"/>
      <c r="NLI8" s="86"/>
      <c r="NLJ8" s="81"/>
      <c r="NLK8" s="81"/>
      <c r="NLL8" s="82"/>
      <c r="NLM8" s="83"/>
      <c r="NLN8" s="84"/>
      <c r="NLO8" s="85"/>
      <c r="NLP8" s="86"/>
      <c r="NLQ8" s="81"/>
      <c r="NLR8" s="81"/>
      <c r="NLS8" s="82"/>
      <c r="NLT8" s="83"/>
      <c r="NLU8" s="84"/>
      <c r="NLV8" s="85"/>
      <c r="NLW8" s="86"/>
      <c r="NLX8" s="81"/>
      <c r="NLY8" s="81"/>
      <c r="NLZ8" s="82"/>
      <c r="NMA8" s="83"/>
      <c r="NMB8" s="84"/>
      <c r="NMC8" s="85"/>
      <c r="NMD8" s="86"/>
      <c r="NME8" s="81"/>
      <c r="NMF8" s="81"/>
      <c r="NMG8" s="82"/>
      <c r="NMH8" s="83"/>
      <c r="NMI8" s="84"/>
      <c r="NMJ8" s="85"/>
      <c r="NMK8" s="86"/>
      <c r="NML8" s="81"/>
      <c r="NMM8" s="81"/>
      <c r="NMN8" s="82"/>
      <c r="NMO8" s="83"/>
      <c r="NMP8" s="84"/>
      <c r="NMQ8" s="85"/>
      <c r="NMR8" s="86"/>
      <c r="NMS8" s="81"/>
      <c r="NMT8" s="81"/>
      <c r="NMU8" s="82"/>
      <c r="NMV8" s="83"/>
      <c r="NMW8" s="84"/>
      <c r="NMX8" s="85"/>
      <c r="NMY8" s="86"/>
      <c r="NMZ8" s="81"/>
      <c r="NNA8" s="81"/>
      <c r="NNB8" s="82"/>
      <c r="NNC8" s="83"/>
      <c r="NND8" s="84"/>
      <c r="NNE8" s="85"/>
      <c r="NNF8" s="86"/>
      <c r="NNG8" s="81"/>
      <c r="NNH8" s="81"/>
      <c r="NNI8" s="82"/>
      <c r="NNJ8" s="83"/>
      <c r="NNK8" s="84"/>
      <c r="NNL8" s="85"/>
      <c r="NNM8" s="86"/>
      <c r="NNN8" s="81"/>
      <c r="NNO8" s="81"/>
      <c r="NNP8" s="82"/>
      <c r="NNQ8" s="83"/>
      <c r="NNR8" s="84"/>
      <c r="NNS8" s="85"/>
      <c r="NNT8" s="86"/>
      <c r="NNU8" s="81"/>
      <c r="NNV8" s="81"/>
      <c r="NNW8" s="82"/>
      <c r="NNX8" s="83"/>
      <c r="NNY8" s="84"/>
      <c r="NNZ8" s="85"/>
      <c r="NOA8" s="86"/>
      <c r="NOB8" s="81"/>
      <c r="NOC8" s="81"/>
      <c r="NOD8" s="82"/>
      <c r="NOE8" s="83"/>
      <c r="NOF8" s="84"/>
      <c r="NOG8" s="85"/>
      <c r="NOH8" s="86"/>
      <c r="NOI8" s="81"/>
      <c r="NOJ8" s="81"/>
      <c r="NOK8" s="82"/>
      <c r="NOL8" s="83"/>
      <c r="NOM8" s="84"/>
      <c r="NON8" s="85"/>
      <c r="NOO8" s="86"/>
      <c r="NOP8" s="81"/>
      <c r="NOQ8" s="81"/>
      <c r="NOR8" s="82"/>
      <c r="NOS8" s="83"/>
      <c r="NOT8" s="84"/>
      <c r="NOU8" s="85"/>
      <c r="NOV8" s="86"/>
      <c r="NOW8" s="81"/>
      <c r="NOX8" s="81"/>
      <c r="NOY8" s="82"/>
      <c r="NOZ8" s="83"/>
      <c r="NPA8" s="84"/>
      <c r="NPB8" s="85"/>
      <c r="NPC8" s="86"/>
      <c r="NPD8" s="81"/>
      <c r="NPE8" s="81"/>
      <c r="NPF8" s="82"/>
      <c r="NPG8" s="83"/>
      <c r="NPH8" s="84"/>
      <c r="NPI8" s="85"/>
      <c r="NPJ8" s="86"/>
      <c r="NPK8" s="81"/>
      <c r="NPL8" s="81"/>
      <c r="NPM8" s="82"/>
      <c r="NPN8" s="83"/>
      <c r="NPO8" s="84"/>
      <c r="NPP8" s="85"/>
      <c r="NPQ8" s="86"/>
      <c r="NPR8" s="81"/>
      <c r="NPS8" s="81"/>
      <c r="NPT8" s="82"/>
      <c r="NPU8" s="83"/>
      <c r="NPV8" s="84"/>
      <c r="NPW8" s="85"/>
      <c r="NPX8" s="86"/>
      <c r="NPY8" s="81"/>
      <c r="NPZ8" s="81"/>
      <c r="NQA8" s="82"/>
      <c r="NQB8" s="83"/>
      <c r="NQC8" s="84"/>
      <c r="NQD8" s="85"/>
      <c r="NQE8" s="86"/>
      <c r="NQF8" s="81"/>
      <c r="NQG8" s="81"/>
      <c r="NQH8" s="82"/>
      <c r="NQI8" s="83"/>
      <c r="NQJ8" s="84"/>
      <c r="NQK8" s="85"/>
      <c r="NQL8" s="86"/>
      <c r="NQM8" s="81"/>
      <c r="NQN8" s="81"/>
      <c r="NQO8" s="82"/>
      <c r="NQP8" s="83"/>
      <c r="NQQ8" s="84"/>
      <c r="NQR8" s="85"/>
      <c r="NQS8" s="86"/>
      <c r="NQT8" s="81"/>
      <c r="NQU8" s="81"/>
      <c r="NQV8" s="82"/>
      <c r="NQW8" s="83"/>
      <c r="NQX8" s="84"/>
      <c r="NQY8" s="85"/>
      <c r="NQZ8" s="86"/>
      <c r="NRA8" s="81"/>
      <c r="NRB8" s="81"/>
      <c r="NRC8" s="82"/>
      <c r="NRD8" s="83"/>
      <c r="NRE8" s="84"/>
      <c r="NRF8" s="85"/>
      <c r="NRG8" s="86"/>
      <c r="NRH8" s="81"/>
      <c r="NRI8" s="81"/>
      <c r="NRJ8" s="82"/>
      <c r="NRK8" s="83"/>
      <c r="NRL8" s="84"/>
      <c r="NRM8" s="85"/>
      <c r="NRN8" s="86"/>
      <c r="NRO8" s="81"/>
      <c r="NRP8" s="81"/>
      <c r="NRQ8" s="82"/>
      <c r="NRR8" s="83"/>
      <c r="NRS8" s="84"/>
      <c r="NRT8" s="85"/>
      <c r="NRU8" s="86"/>
      <c r="NRV8" s="81"/>
      <c r="NRW8" s="81"/>
      <c r="NRX8" s="82"/>
      <c r="NRY8" s="83"/>
      <c r="NRZ8" s="84"/>
      <c r="NSA8" s="85"/>
      <c r="NSB8" s="86"/>
      <c r="NSC8" s="81"/>
      <c r="NSD8" s="81"/>
      <c r="NSE8" s="82"/>
      <c r="NSF8" s="83"/>
      <c r="NSG8" s="84"/>
      <c r="NSH8" s="85"/>
      <c r="NSI8" s="86"/>
      <c r="NSJ8" s="81"/>
      <c r="NSK8" s="81"/>
      <c r="NSL8" s="82"/>
      <c r="NSM8" s="83"/>
      <c r="NSN8" s="84"/>
      <c r="NSO8" s="85"/>
      <c r="NSP8" s="86"/>
      <c r="NSQ8" s="81"/>
      <c r="NSR8" s="81"/>
      <c r="NSS8" s="82"/>
      <c r="NST8" s="83"/>
      <c r="NSU8" s="84"/>
      <c r="NSV8" s="85"/>
      <c r="NSW8" s="86"/>
      <c r="NSX8" s="81"/>
      <c r="NSY8" s="81"/>
      <c r="NSZ8" s="82"/>
      <c r="NTA8" s="83"/>
      <c r="NTB8" s="84"/>
      <c r="NTC8" s="85"/>
      <c r="NTD8" s="86"/>
      <c r="NTE8" s="81"/>
      <c r="NTF8" s="81"/>
      <c r="NTG8" s="82"/>
      <c r="NTH8" s="83"/>
      <c r="NTI8" s="84"/>
      <c r="NTJ8" s="85"/>
      <c r="NTK8" s="86"/>
      <c r="NTL8" s="81"/>
      <c r="NTM8" s="81"/>
      <c r="NTN8" s="82"/>
      <c r="NTO8" s="83"/>
      <c r="NTP8" s="84"/>
      <c r="NTQ8" s="85"/>
      <c r="NTR8" s="86"/>
      <c r="NTS8" s="81"/>
      <c r="NTT8" s="81"/>
      <c r="NTU8" s="82"/>
      <c r="NTV8" s="83"/>
      <c r="NTW8" s="84"/>
      <c r="NTX8" s="85"/>
      <c r="NTY8" s="86"/>
      <c r="NTZ8" s="81"/>
      <c r="NUA8" s="81"/>
      <c r="NUB8" s="82"/>
      <c r="NUC8" s="83"/>
      <c r="NUD8" s="84"/>
      <c r="NUE8" s="85"/>
      <c r="NUF8" s="86"/>
      <c r="NUG8" s="81"/>
      <c r="NUH8" s="81"/>
      <c r="NUI8" s="82"/>
      <c r="NUJ8" s="83"/>
      <c r="NUK8" s="84"/>
      <c r="NUL8" s="85"/>
      <c r="NUM8" s="86"/>
      <c r="NUN8" s="81"/>
      <c r="NUO8" s="81"/>
      <c r="NUP8" s="82"/>
      <c r="NUQ8" s="83"/>
      <c r="NUR8" s="84"/>
      <c r="NUS8" s="85"/>
      <c r="NUT8" s="86"/>
      <c r="NUU8" s="81"/>
      <c r="NUV8" s="81"/>
      <c r="NUW8" s="82"/>
      <c r="NUX8" s="83"/>
      <c r="NUY8" s="84"/>
      <c r="NUZ8" s="85"/>
      <c r="NVA8" s="86"/>
      <c r="NVB8" s="81"/>
      <c r="NVC8" s="81"/>
      <c r="NVD8" s="82"/>
      <c r="NVE8" s="83"/>
      <c r="NVF8" s="84"/>
      <c r="NVG8" s="85"/>
      <c r="NVH8" s="86"/>
      <c r="NVI8" s="81"/>
      <c r="NVJ8" s="81"/>
      <c r="NVK8" s="82"/>
      <c r="NVL8" s="83"/>
      <c r="NVM8" s="84"/>
      <c r="NVN8" s="85"/>
      <c r="NVO8" s="86"/>
      <c r="NVP8" s="81"/>
      <c r="NVQ8" s="81"/>
      <c r="NVR8" s="82"/>
      <c r="NVS8" s="83"/>
      <c r="NVT8" s="84"/>
      <c r="NVU8" s="85"/>
      <c r="NVV8" s="86"/>
      <c r="NVW8" s="81"/>
      <c r="NVX8" s="81"/>
      <c r="NVY8" s="82"/>
      <c r="NVZ8" s="83"/>
      <c r="NWA8" s="84"/>
      <c r="NWB8" s="85"/>
      <c r="NWC8" s="86"/>
      <c r="NWD8" s="81"/>
      <c r="NWE8" s="81"/>
      <c r="NWF8" s="82"/>
      <c r="NWG8" s="83"/>
      <c r="NWH8" s="84"/>
      <c r="NWI8" s="85"/>
      <c r="NWJ8" s="86"/>
      <c r="NWK8" s="81"/>
      <c r="NWL8" s="81"/>
      <c r="NWM8" s="82"/>
      <c r="NWN8" s="83"/>
      <c r="NWO8" s="84"/>
      <c r="NWP8" s="85"/>
      <c r="NWQ8" s="86"/>
      <c r="NWR8" s="81"/>
      <c r="NWS8" s="81"/>
      <c r="NWT8" s="82"/>
      <c r="NWU8" s="83"/>
      <c r="NWV8" s="84"/>
      <c r="NWW8" s="85"/>
      <c r="NWX8" s="86"/>
      <c r="NWY8" s="81"/>
      <c r="NWZ8" s="81"/>
      <c r="NXA8" s="82"/>
      <c r="NXB8" s="83"/>
      <c r="NXC8" s="84"/>
      <c r="NXD8" s="85"/>
      <c r="NXE8" s="86"/>
      <c r="NXF8" s="81"/>
      <c r="NXG8" s="81"/>
      <c r="NXH8" s="82"/>
      <c r="NXI8" s="83"/>
      <c r="NXJ8" s="84"/>
      <c r="NXK8" s="85"/>
      <c r="NXL8" s="86"/>
      <c r="NXM8" s="81"/>
      <c r="NXN8" s="81"/>
      <c r="NXO8" s="82"/>
      <c r="NXP8" s="83"/>
      <c r="NXQ8" s="84"/>
      <c r="NXR8" s="85"/>
      <c r="NXS8" s="86"/>
      <c r="NXT8" s="81"/>
      <c r="NXU8" s="81"/>
      <c r="NXV8" s="82"/>
      <c r="NXW8" s="83"/>
      <c r="NXX8" s="84"/>
      <c r="NXY8" s="85"/>
      <c r="NXZ8" s="86"/>
      <c r="NYA8" s="81"/>
      <c r="NYB8" s="81"/>
      <c r="NYC8" s="82"/>
      <c r="NYD8" s="83"/>
      <c r="NYE8" s="84"/>
      <c r="NYF8" s="85"/>
      <c r="NYG8" s="86"/>
      <c r="NYH8" s="81"/>
      <c r="NYI8" s="81"/>
      <c r="NYJ8" s="82"/>
      <c r="NYK8" s="83"/>
      <c r="NYL8" s="84"/>
      <c r="NYM8" s="85"/>
      <c r="NYN8" s="86"/>
      <c r="NYO8" s="81"/>
      <c r="NYP8" s="81"/>
      <c r="NYQ8" s="82"/>
      <c r="NYR8" s="83"/>
      <c r="NYS8" s="84"/>
      <c r="NYT8" s="85"/>
      <c r="NYU8" s="86"/>
      <c r="NYV8" s="81"/>
      <c r="NYW8" s="81"/>
      <c r="NYX8" s="82"/>
      <c r="NYY8" s="83"/>
      <c r="NYZ8" s="84"/>
      <c r="NZA8" s="85"/>
      <c r="NZB8" s="86"/>
      <c r="NZC8" s="81"/>
      <c r="NZD8" s="81"/>
      <c r="NZE8" s="82"/>
      <c r="NZF8" s="83"/>
      <c r="NZG8" s="84"/>
      <c r="NZH8" s="85"/>
      <c r="NZI8" s="86"/>
      <c r="NZJ8" s="81"/>
      <c r="NZK8" s="81"/>
      <c r="NZL8" s="82"/>
      <c r="NZM8" s="83"/>
      <c r="NZN8" s="84"/>
      <c r="NZO8" s="85"/>
      <c r="NZP8" s="86"/>
      <c r="NZQ8" s="81"/>
      <c r="NZR8" s="81"/>
      <c r="NZS8" s="82"/>
      <c r="NZT8" s="83"/>
      <c r="NZU8" s="84"/>
      <c r="NZV8" s="85"/>
      <c r="NZW8" s="86"/>
      <c r="NZX8" s="81"/>
      <c r="NZY8" s="81"/>
      <c r="NZZ8" s="82"/>
      <c r="OAA8" s="83"/>
      <c r="OAB8" s="84"/>
      <c r="OAC8" s="85"/>
      <c r="OAD8" s="86"/>
      <c r="OAE8" s="81"/>
      <c r="OAF8" s="81"/>
      <c r="OAG8" s="82"/>
      <c r="OAH8" s="83"/>
      <c r="OAI8" s="84"/>
      <c r="OAJ8" s="85"/>
      <c r="OAK8" s="86"/>
      <c r="OAL8" s="81"/>
      <c r="OAM8" s="81"/>
      <c r="OAN8" s="82"/>
      <c r="OAO8" s="83"/>
      <c r="OAP8" s="84"/>
      <c r="OAQ8" s="85"/>
      <c r="OAR8" s="86"/>
      <c r="OAS8" s="81"/>
      <c r="OAT8" s="81"/>
      <c r="OAU8" s="82"/>
      <c r="OAV8" s="83"/>
      <c r="OAW8" s="84"/>
      <c r="OAX8" s="85"/>
      <c r="OAY8" s="86"/>
      <c r="OAZ8" s="81"/>
      <c r="OBA8" s="81"/>
      <c r="OBB8" s="82"/>
      <c r="OBC8" s="83"/>
      <c r="OBD8" s="84"/>
      <c r="OBE8" s="85"/>
      <c r="OBF8" s="86"/>
      <c r="OBG8" s="81"/>
      <c r="OBH8" s="81"/>
      <c r="OBI8" s="82"/>
      <c r="OBJ8" s="83"/>
      <c r="OBK8" s="84"/>
      <c r="OBL8" s="85"/>
      <c r="OBM8" s="86"/>
      <c r="OBN8" s="81"/>
      <c r="OBO8" s="81"/>
      <c r="OBP8" s="82"/>
      <c r="OBQ8" s="83"/>
      <c r="OBR8" s="84"/>
      <c r="OBS8" s="85"/>
      <c r="OBT8" s="86"/>
      <c r="OBU8" s="81"/>
      <c r="OBV8" s="81"/>
      <c r="OBW8" s="82"/>
      <c r="OBX8" s="83"/>
      <c r="OBY8" s="84"/>
      <c r="OBZ8" s="85"/>
      <c r="OCA8" s="86"/>
      <c r="OCB8" s="81"/>
      <c r="OCC8" s="81"/>
      <c r="OCD8" s="82"/>
      <c r="OCE8" s="83"/>
      <c r="OCF8" s="84"/>
      <c r="OCG8" s="85"/>
      <c r="OCH8" s="86"/>
      <c r="OCI8" s="81"/>
      <c r="OCJ8" s="81"/>
      <c r="OCK8" s="82"/>
      <c r="OCL8" s="83"/>
      <c r="OCM8" s="84"/>
      <c r="OCN8" s="85"/>
      <c r="OCO8" s="86"/>
      <c r="OCP8" s="81"/>
      <c r="OCQ8" s="81"/>
      <c r="OCR8" s="82"/>
      <c r="OCS8" s="83"/>
      <c r="OCT8" s="84"/>
      <c r="OCU8" s="85"/>
      <c r="OCV8" s="86"/>
      <c r="OCW8" s="81"/>
      <c r="OCX8" s="81"/>
      <c r="OCY8" s="82"/>
      <c r="OCZ8" s="83"/>
      <c r="ODA8" s="84"/>
      <c r="ODB8" s="85"/>
      <c r="ODC8" s="86"/>
      <c r="ODD8" s="81"/>
      <c r="ODE8" s="81"/>
      <c r="ODF8" s="82"/>
      <c r="ODG8" s="83"/>
      <c r="ODH8" s="84"/>
      <c r="ODI8" s="85"/>
      <c r="ODJ8" s="86"/>
      <c r="ODK8" s="81"/>
      <c r="ODL8" s="81"/>
      <c r="ODM8" s="82"/>
      <c r="ODN8" s="83"/>
      <c r="ODO8" s="84"/>
      <c r="ODP8" s="85"/>
      <c r="ODQ8" s="86"/>
      <c r="ODR8" s="81"/>
      <c r="ODS8" s="81"/>
      <c r="ODT8" s="82"/>
      <c r="ODU8" s="83"/>
      <c r="ODV8" s="84"/>
      <c r="ODW8" s="85"/>
      <c r="ODX8" s="86"/>
      <c r="ODY8" s="81"/>
      <c r="ODZ8" s="81"/>
      <c r="OEA8" s="82"/>
      <c r="OEB8" s="83"/>
      <c r="OEC8" s="84"/>
      <c r="OED8" s="85"/>
      <c r="OEE8" s="86"/>
      <c r="OEF8" s="81"/>
      <c r="OEG8" s="81"/>
      <c r="OEH8" s="82"/>
      <c r="OEI8" s="83"/>
      <c r="OEJ8" s="84"/>
      <c r="OEK8" s="85"/>
      <c r="OEL8" s="86"/>
      <c r="OEM8" s="81"/>
      <c r="OEN8" s="81"/>
      <c r="OEO8" s="82"/>
      <c r="OEP8" s="83"/>
      <c r="OEQ8" s="84"/>
      <c r="OER8" s="85"/>
      <c r="OES8" s="86"/>
      <c r="OET8" s="81"/>
      <c r="OEU8" s="81"/>
      <c r="OEV8" s="82"/>
      <c r="OEW8" s="83"/>
      <c r="OEX8" s="84"/>
      <c r="OEY8" s="85"/>
      <c r="OEZ8" s="86"/>
      <c r="OFA8" s="81"/>
      <c r="OFB8" s="81"/>
      <c r="OFC8" s="82"/>
      <c r="OFD8" s="83"/>
      <c r="OFE8" s="84"/>
      <c r="OFF8" s="85"/>
      <c r="OFG8" s="86"/>
      <c r="OFH8" s="81"/>
      <c r="OFI8" s="81"/>
      <c r="OFJ8" s="82"/>
      <c r="OFK8" s="83"/>
      <c r="OFL8" s="84"/>
      <c r="OFM8" s="85"/>
      <c r="OFN8" s="86"/>
      <c r="OFO8" s="81"/>
      <c r="OFP8" s="81"/>
      <c r="OFQ8" s="82"/>
      <c r="OFR8" s="83"/>
      <c r="OFS8" s="84"/>
      <c r="OFT8" s="85"/>
      <c r="OFU8" s="86"/>
      <c r="OFV8" s="81"/>
      <c r="OFW8" s="81"/>
      <c r="OFX8" s="82"/>
      <c r="OFY8" s="83"/>
      <c r="OFZ8" s="84"/>
      <c r="OGA8" s="85"/>
      <c r="OGB8" s="86"/>
      <c r="OGC8" s="81"/>
      <c r="OGD8" s="81"/>
      <c r="OGE8" s="82"/>
      <c r="OGF8" s="83"/>
      <c r="OGG8" s="84"/>
      <c r="OGH8" s="85"/>
      <c r="OGI8" s="86"/>
      <c r="OGJ8" s="81"/>
      <c r="OGK8" s="81"/>
      <c r="OGL8" s="82"/>
      <c r="OGM8" s="83"/>
      <c r="OGN8" s="84"/>
      <c r="OGO8" s="85"/>
      <c r="OGP8" s="86"/>
      <c r="OGQ8" s="81"/>
      <c r="OGR8" s="81"/>
      <c r="OGS8" s="82"/>
      <c r="OGT8" s="83"/>
      <c r="OGU8" s="84"/>
      <c r="OGV8" s="85"/>
      <c r="OGW8" s="86"/>
      <c r="OGX8" s="81"/>
      <c r="OGY8" s="81"/>
      <c r="OGZ8" s="82"/>
      <c r="OHA8" s="83"/>
      <c r="OHB8" s="84"/>
      <c r="OHC8" s="85"/>
      <c r="OHD8" s="86"/>
      <c r="OHE8" s="81"/>
      <c r="OHF8" s="81"/>
      <c r="OHG8" s="82"/>
      <c r="OHH8" s="83"/>
      <c r="OHI8" s="84"/>
      <c r="OHJ8" s="85"/>
      <c r="OHK8" s="86"/>
      <c r="OHL8" s="81"/>
      <c r="OHM8" s="81"/>
      <c r="OHN8" s="82"/>
      <c r="OHO8" s="83"/>
      <c r="OHP8" s="84"/>
      <c r="OHQ8" s="85"/>
      <c r="OHR8" s="86"/>
      <c r="OHS8" s="81"/>
      <c r="OHT8" s="81"/>
      <c r="OHU8" s="82"/>
      <c r="OHV8" s="83"/>
      <c r="OHW8" s="84"/>
      <c r="OHX8" s="85"/>
      <c r="OHY8" s="86"/>
      <c r="OHZ8" s="81"/>
      <c r="OIA8" s="81"/>
      <c r="OIB8" s="82"/>
      <c r="OIC8" s="83"/>
      <c r="OID8" s="84"/>
      <c r="OIE8" s="85"/>
      <c r="OIF8" s="86"/>
      <c r="OIG8" s="81"/>
      <c r="OIH8" s="81"/>
      <c r="OII8" s="82"/>
      <c r="OIJ8" s="83"/>
      <c r="OIK8" s="84"/>
      <c r="OIL8" s="85"/>
      <c r="OIM8" s="86"/>
      <c r="OIN8" s="81"/>
      <c r="OIO8" s="81"/>
      <c r="OIP8" s="82"/>
      <c r="OIQ8" s="83"/>
      <c r="OIR8" s="84"/>
      <c r="OIS8" s="85"/>
      <c r="OIT8" s="86"/>
      <c r="OIU8" s="81"/>
      <c r="OIV8" s="81"/>
      <c r="OIW8" s="82"/>
      <c r="OIX8" s="83"/>
      <c r="OIY8" s="84"/>
      <c r="OIZ8" s="85"/>
      <c r="OJA8" s="86"/>
      <c r="OJB8" s="81"/>
      <c r="OJC8" s="81"/>
      <c r="OJD8" s="82"/>
      <c r="OJE8" s="83"/>
      <c r="OJF8" s="84"/>
      <c r="OJG8" s="85"/>
      <c r="OJH8" s="86"/>
      <c r="OJI8" s="81"/>
      <c r="OJJ8" s="81"/>
      <c r="OJK8" s="82"/>
      <c r="OJL8" s="83"/>
      <c r="OJM8" s="84"/>
      <c r="OJN8" s="85"/>
      <c r="OJO8" s="86"/>
      <c r="OJP8" s="81"/>
      <c r="OJQ8" s="81"/>
      <c r="OJR8" s="82"/>
      <c r="OJS8" s="83"/>
      <c r="OJT8" s="84"/>
      <c r="OJU8" s="85"/>
      <c r="OJV8" s="86"/>
      <c r="OJW8" s="81"/>
      <c r="OJX8" s="81"/>
      <c r="OJY8" s="82"/>
      <c r="OJZ8" s="83"/>
      <c r="OKA8" s="84"/>
      <c r="OKB8" s="85"/>
      <c r="OKC8" s="86"/>
      <c r="OKD8" s="81"/>
      <c r="OKE8" s="81"/>
      <c r="OKF8" s="82"/>
      <c r="OKG8" s="83"/>
      <c r="OKH8" s="84"/>
      <c r="OKI8" s="85"/>
      <c r="OKJ8" s="86"/>
      <c r="OKK8" s="81"/>
      <c r="OKL8" s="81"/>
      <c r="OKM8" s="82"/>
      <c r="OKN8" s="83"/>
      <c r="OKO8" s="84"/>
      <c r="OKP8" s="85"/>
      <c r="OKQ8" s="86"/>
      <c r="OKR8" s="81"/>
      <c r="OKS8" s="81"/>
      <c r="OKT8" s="82"/>
      <c r="OKU8" s="83"/>
      <c r="OKV8" s="84"/>
      <c r="OKW8" s="85"/>
      <c r="OKX8" s="86"/>
      <c r="OKY8" s="81"/>
      <c r="OKZ8" s="81"/>
      <c r="OLA8" s="82"/>
      <c r="OLB8" s="83"/>
      <c r="OLC8" s="84"/>
      <c r="OLD8" s="85"/>
      <c r="OLE8" s="86"/>
      <c r="OLF8" s="81"/>
      <c r="OLG8" s="81"/>
      <c r="OLH8" s="82"/>
      <c r="OLI8" s="83"/>
      <c r="OLJ8" s="84"/>
      <c r="OLK8" s="85"/>
      <c r="OLL8" s="86"/>
      <c r="OLM8" s="81"/>
      <c r="OLN8" s="81"/>
      <c r="OLO8" s="82"/>
      <c r="OLP8" s="83"/>
      <c r="OLQ8" s="84"/>
      <c r="OLR8" s="85"/>
      <c r="OLS8" s="86"/>
      <c r="OLT8" s="81"/>
      <c r="OLU8" s="81"/>
      <c r="OLV8" s="82"/>
      <c r="OLW8" s="83"/>
      <c r="OLX8" s="84"/>
      <c r="OLY8" s="85"/>
      <c r="OLZ8" s="86"/>
      <c r="OMA8" s="81"/>
      <c r="OMB8" s="81"/>
      <c r="OMC8" s="82"/>
      <c r="OMD8" s="83"/>
      <c r="OME8" s="84"/>
      <c r="OMF8" s="85"/>
      <c r="OMG8" s="86"/>
      <c r="OMH8" s="81"/>
      <c r="OMI8" s="81"/>
      <c r="OMJ8" s="82"/>
      <c r="OMK8" s="83"/>
      <c r="OML8" s="84"/>
      <c r="OMM8" s="85"/>
      <c r="OMN8" s="86"/>
      <c r="OMO8" s="81"/>
      <c r="OMP8" s="81"/>
      <c r="OMQ8" s="82"/>
      <c r="OMR8" s="83"/>
      <c r="OMS8" s="84"/>
      <c r="OMT8" s="85"/>
      <c r="OMU8" s="86"/>
      <c r="OMV8" s="81"/>
      <c r="OMW8" s="81"/>
      <c r="OMX8" s="82"/>
      <c r="OMY8" s="83"/>
      <c r="OMZ8" s="84"/>
      <c r="ONA8" s="85"/>
      <c r="ONB8" s="86"/>
      <c r="ONC8" s="81"/>
      <c r="OND8" s="81"/>
      <c r="ONE8" s="82"/>
      <c r="ONF8" s="83"/>
      <c r="ONG8" s="84"/>
      <c r="ONH8" s="85"/>
      <c r="ONI8" s="86"/>
      <c r="ONJ8" s="81"/>
      <c r="ONK8" s="81"/>
      <c r="ONL8" s="82"/>
      <c r="ONM8" s="83"/>
      <c r="ONN8" s="84"/>
      <c r="ONO8" s="85"/>
      <c r="ONP8" s="86"/>
      <c r="ONQ8" s="81"/>
      <c r="ONR8" s="81"/>
      <c r="ONS8" s="82"/>
      <c r="ONT8" s="83"/>
      <c r="ONU8" s="84"/>
      <c r="ONV8" s="85"/>
      <c r="ONW8" s="86"/>
      <c r="ONX8" s="81"/>
      <c r="ONY8" s="81"/>
      <c r="ONZ8" s="82"/>
      <c r="OOA8" s="83"/>
      <c r="OOB8" s="84"/>
      <c r="OOC8" s="85"/>
      <c r="OOD8" s="86"/>
      <c r="OOE8" s="81"/>
      <c r="OOF8" s="81"/>
      <c r="OOG8" s="82"/>
      <c r="OOH8" s="83"/>
      <c r="OOI8" s="84"/>
      <c r="OOJ8" s="85"/>
      <c r="OOK8" s="86"/>
      <c r="OOL8" s="81"/>
      <c r="OOM8" s="81"/>
      <c r="OON8" s="82"/>
      <c r="OOO8" s="83"/>
      <c r="OOP8" s="84"/>
      <c r="OOQ8" s="85"/>
      <c r="OOR8" s="86"/>
      <c r="OOS8" s="81"/>
      <c r="OOT8" s="81"/>
      <c r="OOU8" s="82"/>
      <c r="OOV8" s="83"/>
      <c r="OOW8" s="84"/>
      <c r="OOX8" s="85"/>
      <c r="OOY8" s="86"/>
      <c r="OOZ8" s="81"/>
      <c r="OPA8" s="81"/>
      <c r="OPB8" s="82"/>
      <c r="OPC8" s="83"/>
      <c r="OPD8" s="84"/>
      <c r="OPE8" s="85"/>
      <c r="OPF8" s="86"/>
      <c r="OPG8" s="81"/>
      <c r="OPH8" s="81"/>
      <c r="OPI8" s="82"/>
      <c r="OPJ8" s="83"/>
      <c r="OPK8" s="84"/>
      <c r="OPL8" s="85"/>
      <c r="OPM8" s="86"/>
      <c r="OPN8" s="81"/>
      <c r="OPO8" s="81"/>
      <c r="OPP8" s="82"/>
      <c r="OPQ8" s="83"/>
      <c r="OPR8" s="84"/>
      <c r="OPS8" s="85"/>
      <c r="OPT8" s="86"/>
      <c r="OPU8" s="81"/>
      <c r="OPV8" s="81"/>
      <c r="OPW8" s="82"/>
      <c r="OPX8" s="83"/>
      <c r="OPY8" s="84"/>
      <c r="OPZ8" s="85"/>
      <c r="OQA8" s="86"/>
      <c r="OQB8" s="81"/>
      <c r="OQC8" s="81"/>
      <c r="OQD8" s="82"/>
      <c r="OQE8" s="83"/>
      <c r="OQF8" s="84"/>
      <c r="OQG8" s="85"/>
      <c r="OQH8" s="86"/>
      <c r="OQI8" s="81"/>
      <c r="OQJ8" s="81"/>
      <c r="OQK8" s="82"/>
      <c r="OQL8" s="83"/>
      <c r="OQM8" s="84"/>
      <c r="OQN8" s="85"/>
      <c r="OQO8" s="86"/>
      <c r="OQP8" s="81"/>
      <c r="OQQ8" s="81"/>
      <c r="OQR8" s="82"/>
      <c r="OQS8" s="83"/>
      <c r="OQT8" s="84"/>
      <c r="OQU8" s="85"/>
      <c r="OQV8" s="86"/>
      <c r="OQW8" s="81"/>
      <c r="OQX8" s="81"/>
      <c r="OQY8" s="82"/>
      <c r="OQZ8" s="83"/>
      <c r="ORA8" s="84"/>
      <c r="ORB8" s="85"/>
      <c r="ORC8" s="86"/>
      <c r="ORD8" s="81"/>
      <c r="ORE8" s="81"/>
      <c r="ORF8" s="82"/>
      <c r="ORG8" s="83"/>
      <c r="ORH8" s="84"/>
      <c r="ORI8" s="85"/>
      <c r="ORJ8" s="86"/>
      <c r="ORK8" s="81"/>
      <c r="ORL8" s="81"/>
      <c r="ORM8" s="82"/>
      <c r="ORN8" s="83"/>
      <c r="ORO8" s="84"/>
      <c r="ORP8" s="85"/>
      <c r="ORQ8" s="86"/>
      <c r="ORR8" s="81"/>
      <c r="ORS8" s="81"/>
      <c r="ORT8" s="82"/>
      <c r="ORU8" s="83"/>
      <c r="ORV8" s="84"/>
      <c r="ORW8" s="85"/>
      <c r="ORX8" s="86"/>
      <c r="ORY8" s="81"/>
      <c r="ORZ8" s="81"/>
      <c r="OSA8" s="82"/>
      <c r="OSB8" s="83"/>
      <c r="OSC8" s="84"/>
      <c r="OSD8" s="85"/>
      <c r="OSE8" s="86"/>
      <c r="OSF8" s="81"/>
      <c r="OSG8" s="81"/>
      <c r="OSH8" s="82"/>
      <c r="OSI8" s="83"/>
      <c r="OSJ8" s="84"/>
      <c r="OSK8" s="85"/>
      <c r="OSL8" s="86"/>
      <c r="OSM8" s="81"/>
      <c r="OSN8" s="81"/>
      <c r="OSO8" s="82"/>
      <c r="OSP8" s="83"/>
      <c r="OSQ8" s="84"/>
      <c r="OSR8" s="85"/>
      <c r="OSS8" s="86"/>
      <c r="OST8" s="81"/>
      <c r="OSU8" s="81"/>
      <c r="OSV8" s="82"/>
      <c r="OSW8" s="83"/>
      <c r="OSX8" s="84"/>
      <c r="OSY8" s="85"/>
      <c r="OSZ8" s="86"/>
      <c r="OTA8" s="81"/>
      <c r="OTB8" s="81"/>
      <c r="OTC8" s="82"/>
      <c r="OTD8" s="83"/>
      <c r="OTE8" s="84"/>
      <c r="OTF8" s="85"/>
      <c r="OTG8" s="86"/>
      <c r="OTH8" s="81"/>
      <c r="OTI8" s="81"/>
      <c r="OTJ8" s="82"/>
      <c r="OTK8" s="83"/>
      <c r="OTL8" s="84"/>
      <c r="OTM8" s="85"/>
      <c r="OTN8" s="86"/>
      <c r="OTO8" s="81"/>
      <c r="OTP8" s="81"/>
      <c r="OTQ8" s="82"/>
      <c r="OTR8" s="83"/>
      <c r="OTS8" s="84"/>
      <c r="OTT8" s="85"/>
      <c r="OTU8" s="86"/>
      <c r="OTV8" s="81"/>
      <c r="OTW8" s="81"/>
      <c r="OTX8" s="82"/>
      <c r="OTY8" s="83"/>
      <c r="OTZ8" s="84"/>
      <c r="OUA8" s="85"/>
      <c r="OUB8" s="86"/>
      <c r="OUC8" s="81"/>
      <c r="OUD8" s="81"/>
      <c r="OUE8" s="82"/>
      <c r="OUF8" s="83"/>
      <c r="OUG8" s="84"/>
      <c r="OUH8" s="85"/>
      <c r="OUI8" s="86"/>
      <c r="OUJ8" s="81"/>
      <c r="OUK8" s="81"/>
      <c r="OUL8" s="82"/>
      <c r="OUM8" s="83"/>
      <c r="OUN8" s="84"/>
      <c r="OUO8" s="85"/>
      <c r="OUP8" s="86"/>
      <c r="OUQ8" s="81"/>
      <c r="OUR8" s="81"/>
      <c r="OUS8" s="82"/>
      <c r="OUT8" s="83"/>
      <c r="OUU8" s="84"/>
      <c r="OUV8" s="85"/>
      <c r="OUW8" s="86"/>
      <c r="OUX8" s="81"/>
      <c r="OUY8" s="81"/>
      <c r="OUZ8" s="82"/>
      <c r="OVA8" s="83"/>
      <c r="OVB8" s="84"/>
      <c r="OVC8" s="85"/>
      <c r="OVD8" s="86"/>
      <c r="OVE8" s="81"/>
      <c r="OVF8" s="81"/>
      <c r="OVG8" s="82"/>
      <c r="OVH8" s="83"/>
      <c r="OVI8" s="84"/>
      <c r="OVJ8" s="85"/>
      <c r="OVK8" s="86"/>
      <c r="OVL8" s="81"/>
      <c r="OVM8" s="81"/>
      <c r="OVN8" s="82"/>
      <c r="OVO8" s="83"/>
      <c r="OVP8" s="84"/>
      <c r="OVQ8" s="85"/>
      <c r="OVR8" s="86"/>
      <c r="OVS8" s="81"/>
      <c r="OVT8" s="81"/>
      <c r="OVU8" s="82"/>
      <c r="OVV8" s="83"/>
      <c r="OVW8" s="84"/>
      <c r="OVX8" s="85"/>
      <c r="OVY8" s="86"/>
      <c r="OVZ8" s="81"/>
      <c r="OWA8" s="81"/>
      <c r="OWB8" s="82"/>
      <c r="OWC8" s="83"/>
      <c r="OWD8" s="84"/>
      <c r="OWE8" s="85"/>
      <c r="OWF8" s="86"/>
      <c r="OWG8" s="81"/>
      <c r="OWH8" s="81"/>
      <c r="OWI8" s="82"/>
      <c r="OWJ8" s="83"/>
      <c r="OWK8" s="84"/>
      <c r="OWL8" s="85"/>
      <c r="OWM8" s="86"/>
      <c r="OWN8" s="81"/>
      <c r="OWO8" s="81"/>
      <c r="OWP8" s="82"/>
      <c r="OWQ8" s="83"/>
      <c r="OWR8" s="84"/>
      <c r="OWS8" s="85"/>
      <c r="OWT8" s="86"/>
      <c r="OWU8" s="81"/>
      <c r="OWV8" s="81"/>
      <c r="OWW8" s="82"/>
      <c r="OWX8" s="83"/>
      <c r="OWY8" s="84"/>
      <c r="OWZ8" s="85"/>
      <c r="OXA8" s="86"/>
      <c r="OXB8" s="81"/>
      <c r="OXC8" s="81"/>
      <c r="OXD8" s="82"/>
      <c r="OXE8" s="83"/>
      <c r="OXF8" s="84"/>
      <c r="OXG8" s="85"/>
      <c r="OXH8" s="86"/>
      <c r="OXI8" s="81"/>
      <c r="OXJ8" s="81"/>
      <c r="OXK8" s="82"/>
      <c r="OXL8" s="83"/>
      <c r="OXM8" s="84"/>
      <c r="OXN8" s="85"/>
      <c r="OXO8" s="86"/>
      <c r="OXP8" s="81"/>
      <c r="OXQ8" s="81"/>
      <c r="OXR8" s="82"/>
      <c r="OXS8" s="83"/>
      <c r="OXT8" s="84"/>
      <c r="OXU8" s="85"/>
      <c r="OXV8" s="86"/>
      <c r="OXW8" s="81"/>
      <c r="OXX8" s="81"/>
      <c r="OXY8" s="82"/>
      <c r="OXZ8" s="83"/>
      <c r="OYA8" s="84"/>
      <c r="OYB8" s="85"/>
      <c r="OYC8" s="86"/>
      <c r="OYD8" s="81"/>
      <c r="OYE8" s="81"/>
      <c r="OYF8" s="82"/>
      <c r="OYG8" s="83"/>
      <c r="OYH8" s="84"/>
      <c r="OYI8" s="85"/>
      <c r="OYJ8" s="86"/>
      <c r="OYK8" s="81"/>
      <c r="OYL8" s="81"/>
      <c r="OYM8" s="82"/>
      <c r="OYN8" s="83"/>
      <c r="OYO8" s="84"/>
      <c r="OYP8" s="85"/>
      <c r="OYQ8" s="86"/>
      <c r="OYR8" s="81"/>
      <c r="OYS8" s="81"/>
      <c r="OYT8" s="82"/>
      <c r="OYU8" s="83"/>
      <c r="OYV8" s="84"/>
      <c r="OYW8" s="85"/>
      <c r="OYX8" s="86"/>
      <c r="OYY8" s="81"/>
      <c r="OYZ8" s="81"/>
      <c r="OZA8" s="82"/>
      <c r="OZB8" s="83"/>
      <c r="OZC8" s="84"/>
      <c r="OZD8" s="85"/>
      <c r="OZE8" s="86"/>
      <c r="OZF8" s="81"/>
      <c r="OZG8" s="81"/>
      <c r="OZH8" s="82"/>
      <c r="OZI8" s="83"/>
      <c r="OZJ8" s="84"/>
      <c r="OZK8" s="85"/>
      <c r="OZL8" s="86"/>
      <c r="OZM8" s="81"/>
      <c r="OZN8" s="81"/>
      <c r="OZO8" s="82"/>
      <c r="OZP8" s="83"/>
      <c r="OZQ8" s="84"/>
      <c r="OZR8" s="85"/>
      <c r="OZS8" s="86"/>
      <c r="OZT8" s="81"/>
      <c r="OZU8" s="81"/>
      <c r="OZV8" s="82"/>
      <c r="OZW8" s="83"/>
      <c r="OZX8" s="84"/>
      <c r="OZY8" s="85"/>
      <c r="OZZ8" s="86"/>
      <c r="PAA8" s="81"/>
      <c r="PAB8" s="81"/>
      <c r="PAC8" s="82"/>
      <c r="PAD8" s="83"/>
      <c r="PAE8" s="84"/>
      <c r="PAF8" s="85"/>
      <c r="PAG8" s="86"/>
      <c r="PAH8" s="81"/>
      <c r="PAI8" s="81"/>
      <c r="PAJ8" s="82"/>
      <c r="PAK8" s="83"/>
      <c r="PAL8" s="84"/>
      <c r="PAM8" s="85"/>
      <c r="PAN8" s="86"/>
      <c r="PAO8" s="81"/>
      <c r="PAP8" s="81"/>
      <c r="PAQ8" s="82"/>
      <c r="PAR8" s="83"/>
      <c r="PAS8" s="84"/>
      <c r="PAT8" s="85"/>
      <c r="PAU8" s="86"/>
      <c r="PAV8" s="81"/>
      <c r="PAW8" s="81"/>
      <c r="PAX8" s="82"/>
      <c r="PAY8" s="83"/>
      <c r="PAZ8" s="84"/>
      <c r="PBA8" s="85"/>
      <c r="PBB8" s="86"/>
      <c r="PBC8" s="81"/>
      <c r="PBD8" s="81"/>
      <c r="PBE8" s="82"/>
      <c r="PBF8" s="83"/>
      <c r="PBG8" s="84"/>
      <c r="PBH8" s="85"/>
      <c r="PBI8" s="86"/>
      <c r="PBJ8" s="81"/>
      <c r="PBK8" s="81"/>
      <c r="PBL8" s="82"/>
      <c r="PBM8" s="83"/>
      <c r="PBN8" s="84"/>
      <c r="PBO8" s="85"/>
      <c r="PBP8" s="86"/>
      <c r="PBQ8" s="81"/>
      <c r="PBR8" s="81"/>
      <c r="PBS8" s="82"/>
      <c r="PBT8" s="83"/>
      <c r="PBU8" s="84"/>
      <c r="PBV8" s="85"/>
      <c r="PBW8" s="86"/>
      <c r="PBX8" s="81"/>
      <c r="PBY8" s="81"/>
      <c r="PBZ8" s="82"/>
      <c r="PCA8" s="83"/>
      <c r="PCB8" s="84"/>
      <c r="PCC8" s="85"/>
      <c r="PCD8" s="86"/>
      <c r="PCE8" s="81"/>
      <c r="PCF8" s="81"/>
      <c r="PCG8" s="82"/>
      <c r="PCH8" s="83"/>
      <c r="PCI8" s="84"/>
      <c r="PCJ8" s="85"/>
      <c r="PCK8" s="86"/>
      <c r="PCL8" s="81"/>
      <c r="PCM8" s="81"/>
      <c r="PCN8" s="82"/>
      <c r="PCO8" s="83"/>
      <c r="PCP8" s="84"/>
      <c r="PCQ8" s="85"/>
      <c r="PCR8" s="86"/>
      <c r="PCS8" s="81"/>
      <c r="PCT8" s="81"/>
      <c r="PCU8" s="82"/>
      <c r="PCV8" s="83"/>
      <c r="PCW8" s="84"/>
      <c r="PCX8" s="85"/>
      <c r="PCY8" s="86"/>
      <c r="PCZ8" s="81"/>
      <c r="PDA8" s="81"/>
      <c r="PDB8" s="82"/>
      <c r="PDC8" s="83"/>
      <c r="PDD8" s="84"/>
      <c r="PDE8" s="85"/>
      <c r="PDF8" s="86"/>
      <c r="PDG8" s="81"/>
      <c r="PDH8" s="81"/>
      <c r="PDI8" s="82"/>
      <c r="PDJ8" s="83"/>
      <c r="PDK8" s="84"/>
      <c r="PDL8" s="85"/>
      <c r="PDM8" s="86"/>
      <c r="PDN8" s="81"/>
      <c r="PDO8" s="81"/>
      <c r="PDP8" s="82"/>
      <c r="PDQ8" s="83"/>
      <c r="PDR8" s="84"/>
      <c r="PDS8" s="85"/>
      <c r="PDT8" s="86"/>
      <c r="PDU8" s="81"/>
      <c r="PDV8" s="81"/>
      <c r="PDW8" s="82"/>
      <c r="PDX8" s="83"/>
      <c r="PDY8" s="84"/>
      <c r="PDZ8" s="85"/>
      <c r="PEA8" s="86"/>
      <c r="PEB8" s="81"/>
      <c r="PEC8" s="81"/>
      <c r="PED8" s="82"/>
      <c r="PEE8" s="83"/>
      <c r="PEF8" s="84"/>
      <c r="PEG8" s="85"/>
      <c r="PEH8" s="86"/>
      <c r="PEI8" s="81"/>
      <c r="PEJ8" s="81"/>
      <c r="PEK8" s="82"/>
      <c r="PEL8" s="83"/>
      <c r="PEM8" s="84"/>
      <c r="PEN8" s="85"/>
      <c r="PEO8" s="86"/>
      <c r="PEP8" s="81"/>
      <c r="PEQ8" s="81"/>
      <c r="PER8" s="82"/>
      <c r="PES8" s="83"/>
      <c r="PET8" s="84"/>
      <c r="PEU8" s="85"/>
      <c r="PEV8" s="86"/>
      <c r="PEW8" s="81"/>
      <c r="PEX8" s="81"/>
      <c r="PEY8" s="82"/>
      <c r="PEZ8" s="83"/>
      <c r="PFA8" s="84"/>
      <c r="PFB8" s="85"/>
      <c r="PFC8" s="86"/>
      <c r="PFD8" s="81"/>
      <c r="PFE8" s="81"/>
      <c r="PFF8" s="82"/>
      <c r="PFG8" s="83"/>
      <c r="PFH8" s="84"/>
      <c r="PFI8" s="85"/>
      <c r="PFJ8" s="86"/>
      <c r="PFK8" s="81"/>
      <c r="PFL8" s="81"/>
      <c r="PFM8" s="82"/>
      <c r="PFN8" s="83"/>
      <c r="PFO8" s="84"/>
      <c r="PFP8" s="85"/>
      <c r="PFQ8" s="86"/>
      <c r="PFR8" s="81"/>
      <c r="PFS8" s="81"/>
      <c r="PFT8" s="82"/>
      <c r="PFU8" s="83"/>
      <c r="PFV8" s="84"/>
      <c r="PFW8" s="85"/>
      <c r="PFX8" s="86"/>
      <c r="PFY8" s="81"/>
      <c r="PFZ8" s="81"/>
      <c r="PGA8" s="82"/>
      <c r="PGB8" s="83"/>
      <c r="PGC8" s="84"/>
      <c r="PGD8" s="85"/>
      <c r="PGE8" s="86"/>
      <c r="PGF8" s="81"/>
      <c r="PGG8" s="81"/>
      <c r="PGH8" s="82"/>
      <c r="PGI8" s="83"/>
      <c r="PGJ8" s="84"/>
      <c r="PGK8" s="85"/>
      <c r="PGL8" s="86"/>
      <c r="PGM8" s="81"/>
      <c r="PGN8" s="81"/>
      <c r="PGO8" s="82"/>
      <c r="PGP8" s="83"/>
      <c r="PGQ8" s="84"/>
      <c r="PGR8" s="85"/>
      <c r="PGS8" s="86"/>
      <c r="PGT8" s="81"/>
      <c r="PGU8" s="81"/>
      <c r="PGV8" s="82"/>
      <c r="PGW8" s="83"/>
      <c r="PGX8" s="84"/>
      <c r="PGY8" s="85"/>
      <c r="PGZ8" s="86"/>
      <c r="PHA8" s="81"/>
      <c r="PHB8" s="81"/>
      <c r="PHC8" s="82"/>
      <c r="PHD8" s="83"/>
      <c r="PHE8" s="84"/>
      <c r="PHF8" s="85"/>
      <c r="PHG8" s="86"/>
      <c r="PHH8" s="81"/>
      <c r="PHI8" s="81"/>
      <c r="PHJ8" s="82"/>
      <c r="PHK8" s="83"/>
      <c r="PHL8" s="84"/>
      <c r="PHM8" s="85"/>
      <c r="PHN8" s="86"/>
      <c r="PHO8" s="81"/>
      <c r="PHP8" s="81"/>
      <c r="PHQ8" s="82"/>
      <c r="PHR8" s="83"/>
      <c r="PHS8" s="84"/>
      <c r="PHT8" s="85"/>
      <c r="PHU8" s="86"/>
      <c r="PHV8" s="81"/>
      <c r="PHW8" s="81"/>
      <c r="PHX8" s="82"/>
      <c r="PHY8" s="83"/>
      <c r="PHZ8" s="84"/>
      <c r="PIA8" s="85"/>
      <c r="PIB8" s="86"/>
      <c r="PIC8" s="81"/>
      <c r="PID8" s="81"/>
      <c r="PIE8" s="82"/>
      <c r="PIF8" s="83"/>
      <c r="PIG8" s="84"/>
      <c r="PIH8" s="85"/>
      <c r="PII8" s="86"/>
      <c r="PIJ8" s="81"/>
      <c r="PIK8" s="81"/>
      <c r="PIL8" s="82"/>
      <c r="PIM8" s="83"/>
      <c r="PIN8" s="84"/>
      <c r="PIO8" s="85"/>
      <c r="PIP8" s="86"/>
      <c r="PIQ8" s="81"/>
      <c r="PIR8" s="81"/>
      <c r="PIS8" s="82"/>
      <c r="PIT8" s="83"/>
      <c r="PIU8" s="84"/>
      <c r="PIV8" s="85"/>
      <c r="PIW8" s="86"/>
      <c r="PIX8" s="81"/>
      <c r="PIY8" s="81"/>
      <c r="PIZ8" s="82"/>
      <c r="PJA8" s="83"/>
      <c r="PJB8" s="84"/>
      <c r="PJC8" s="85"/>
      <c r="PJD8" s="86"/>
      <c r="PJE8" s="81"/>
      <c r="PJF8" s="81"/>
      <c r="PJG8" s="82"/>
      <c r="PJH8" s="83"/>
      <c r="PJI8" s="84"/>
      <c r="PJJ8" s="85"/>
      <c r="PJK8" s="86"/>
      <c r="PJL8" s="81"/>
      <c r="PJM8" s="81"/>
      <c r="PJN8" s="82"/>
      <c r="PJO8" s="83"/>
      <c r="PJP8" s="84"/>
      <c r="PJQ8" s="85"/>
      <c r="PJR8" s="86"/>
      <c r="PJS8" s="81"/>
      <c r="PJT8" s="81"/>
      <c r="PJU8" s="82"/>
      <c r="PJV8" s="83"/>
      <c r="PJW8" s="84"/>
      <c r="PJX8" s="85"/>
      <c r="PJY8" s="86"/>
      <c r="PJZ8" s="81"/>
      <c r="PKA8" s="81"/>
      <c r="PKB8" s="82"/>
      <c r="PKC8" s="83"/>
      <c r="PKD8" s="84"/>
      <c r="PKE8" s="85"/>
      <c r="PKF8" s="86"/>
      <c r="PKG8" s="81"/>
      <c r="PKH8" s="81"/>
      <c r="PKI8" s="82"/>
      <c r="PKJ8" s="83"/>
      <c r="PKK8" s="84"/>
      <c r="PKL8" s="85"/>
      <c r="PKM8" s="86"/>
      <c r="PKN8" s="81"/>
      <c r="PKO8" s="81"/>
      <c r="PKP8" s="82"/>
      <c r="PKQ8" s="83"/>
      <c r="PKR8" s="84"/>
      <c r="PKS8" s="85"/>
      <c r="PKT8" s="86"/>
      <c r="PKU8" s="81"/>
      <c r="PKV8" s="81"/>
      <c r="PKW8" s="82"/>
      <c r="PKX8" s="83"/>
      <c r="PKY8" s="84"/>
      <c r="PKZ8" s="85"/>
      <c r="PLA8" s="86"/>
      <c r="PLB8" s="81"/>
      <c r="PLC8" s="81"/>
      <c r="PLD8" s="82"/>
      <c r="PLE8" s="83"/>
      <c r="PLF8" s="84"/>
      <c r="PLG8" s="85"/>
      <c r="PLH8" s="86"/>
      <c r="PLI8" s="81"/>
      <c r="PLJ8" s="81"/>
      <c r="PLK8" s="82"/>
      <c r="PLL8" s="83"/>
      <c r="PLM8" s="84"/>
      <c r="PLN8" s="85"/>
      <c r="PLO8" s="86"/>
      <c r="PLP8" s="81"/>
      <c r="PLQ8" s="81"/>
      <c r="PLR8" s="82"/>
      <c r="PLS8" s="83"/>
      <c r="PLT8" s="84"/>
      <c r="PLU8" s="85"/>
      <c r="PLV8" s="86"/>
      <c r="PLW8" s="81"/>
      <c r="PLX8" s="81"/>
      <c r="PLY8" s="82"/>
      <c r="PLZ8" s="83"/>
      <c r="PMA8" s="84"/>
      <c r="PMB8" s="85"/>
      <c r="PMC8" s="86"/>
      <c r="PMD8" s="81"/>
      <c r="PME8" s="81"/>
      <c r="PMF8" s="82"/>
      <c r="PMG8" s="83"/>
      <c r="PMH8" s="84"/>
      <c r="PMI8" s="85"/>
      <c r="PMJ8" s="86"/>
      <c r="PMK8" s="81"/>
      <c r="PML8" s="81"/>
      <c r="PMM8" s="82"/>
      <c r="PMN8" s="83"/>
      <c r="PMO8" s="84"/>
      <c r="PMP8" s="85"/>
      <c r="PMQ8" s="86"/>
      <c r="PMR8" s="81"/>
      <c r="PMS8" s="81"/>
      <c r="PMT8" s="82"/>
      <c r="PMU8" s="83"/>
      <c r="PMV8" s="84"/>
      <c r="PMW8" s="85"/>
      <c r="PMX8" s="86"/>
      <c r="PMY8" s="81"/>
      <c r="PMZ8" s="81"/>
      <c r="PNA8" s="82"/>
      <c r="PNB8" s="83"/>
      <c r="PNC8" s="84"/>
      <c r="PND8" s="85"/>
      <c r="PNE8" s="86"/>
      <c r="PNF8" s="81"/>
      <c r="PNG8" s="81"/>
      <c r="PNH8" s="82"/>
      <c r="PNI8" s="83"/>
      <c r="PNJ8" s="84"/>
      <c r="PNK8" s="85"/>
      <c r="PNL8" s="86"/>
      <c r="PNM8" s="81"/>
      <c r="PNN8" s="81"/>
      <c r="PNO8" s="82"/>
      <c r="PNP8" s="83"/>
      <c r="PNQ8" s="84"/>
      <c r="PNR8" s="85"/>
      <c r="PNS8" s="86"/>
      <c r="PNT8" s="81"/>
      <c r="PNU8" s="81"/>
      <c r="PNV8" s="82"/>
      <c r="PNW8" s="83"/>
      <c r="PNX8" s="84"/>
      <c r="PNY8" s="85"/>
      <c r="PNZ8" s="86"/>
      <c r="POA8" s="81"/>
      <c r="POB8" s="81"/>
      <c r="POC8" s="82"/>
      <c r="POD8" s="83"/>
      <c r="POE8" s="84"/>
      <c r="POF8" s="85"/>
      <c r="POG8" s="86"/>
      <c r="POH8" s="81"/>
      <c r="POI8" s="81"/>
      <c r="POJ8" s="82"/>
      <c r="POK8" s="83"/>
      <c r="POL8" s="84"/>
      <c r="POM8" s="85"/>
      <c r="PON8" s="86"/>
      <c r="POO8" s="81"/>
      <c r="POP8" s="81"/>
      <c r="POQ8" s="82"/>
      <c r="POR8" s="83"/>
      <c r="POS8" s="84"/>
      <c r="POT8" s="85"/>
      <c r="POU8" s="86"/>
      <c r="POV8" s="81"/>
      <c r="POW8" s="81"/>
      <c r="POX8" s="82"/>
      <c r="POY8" s="83"/>
      <c r="POZ8" s="84"/>
      <c r="PPA8" s="85"/>
      <c r="PPB8" s="86"/>
      <c r="PPC8" s="81"/>
      <c r="PPD8" s="81"/>
      <c r="PPE8" s="82"/>
      <c r="PPF8" s="83"/>
      <c r="PPG8" s="84"/>
      <c r="PPH8" s="85"/>
      <c r="PPI8" s="86"/>
      <c r="PPJ8" s="81"/>
      <c r="PPK8" s="81"/>
      <c r="PPL8" s="82"/>
      <c r="PPM8" s="83"/>
      <c r="PPN8" s="84"/>
      <c r="PPO8" s="85"/>
      <c r="PPP8" s="86"/>
      <c r="PPQ8" s="81"/>
      <c r="PPR8" s="81"/>
      <c r="PPS8" s="82"/>
      <c r="PPT8" s="83"/>
      <c r="PPU8" s="84"/>
      <c r="PPV8" s="85"/>
      <c r="PPW8" s="86"/>
      <c r="PPX8" s="81"/>
      <c r="PPY8" s="81"/>
      <c r="PPZ8" s="82"/>
      <c r="PQA8" s="83"/>
      <c r="PQB8" s="84"/>
      <c r="PQC8" s="85"/>
      <c r="PQD8" s="86"/>
      <c r="PQE8" s="81"/>
      <c r="PQF8" s="81"/>
      <c r="PQG8" s="82"/>
      <c r="PQH8" s="83"/>
      <c r="PQI8" s="84"/>
      <c r="PQJ8" s="85"/>
      <c r="PQK8" s="86"/>
      <c r="PQL8" s="81"/>
      <c r="PQM8" s="81"/>
      <c r="PQN8" s="82"/>
      <c r="PQO8" s="83"/>
      <c r="PQP8" s="84"/>
      <c r="PQQ8" s="85"/>
      <c r="PQR8" s="86"/>
      <c r="PQS8" s="81"/>
      <c r="PQT8" s="81"/>
      <c r="PQU8" s="82"/>
      <c r="PQV8" s="83"/>
      <c r="PQW8" s="84"/>
      <c r="PQX8" s="85"/>
      <c r="PQY8" s="86"/>
      <c r="PQZ8" s="81"/>
      <c r="PRA8" s="81"/>
      <c r="PRB8" s="82"/>
      <c r="PRC8" s="83"/>
      <c r="PRD8" s="84"/>
      <c r="PRE8" s="85"/>
      <c r="PRF8" s="86"/>
      <c r="PRG8" s="81"/>
      <c r="PRH8" s="81"/>
      <c r="PRI8" s="82"/>
      <c r="PRJ8" s="83"/>
      <c r="PRK8" s="84"/>
      <c r="PRL8" s="85"/>
      <c r="PRM8" s="86"/>
      <c r="PRN8" s="81"/>
      <c r="PRO8" s="81"/>
      <c r="PRP8" s="82"/>
      <c r="PRQ8" s="83"/>
      <c r="PRR8" s="84"/>
      <c r="PRS8" s="85"/>
      <c r="PRT8" s="86"/>
      <c r="PRU8" s="81"/>
      <c r="PRV8" s="81"/>
      <c r="PRW8" s="82"/>
      <c r="PRX8" s="83"/>
      <c r="PRY8" s="84"/>
      <c r="PRZ8" s="85"/>
      <c r="PSA8" s="86"/>
      <c r="PSB8" s="81"/>
      <c r="PSC8" s="81"/>
      <c r="PSD8" s="82"/>
      <c r="PSE8" s="83"/>
      <c r="PSF8" s="84"/>
      <c r="PSG8" s="85"/>
      <c r="PSH8" s="86"/>
      <c r="PSI8" s="81"/>
      <c r="PSJ8" s="81"/>
      <c r="PSK8" s="82"/>
      <c r="PSL8" s="83"/>
      <c r="PSM8" s="84"/>
      <c r="PSN8" s="85"/>
      <c r="PSO8" s="86"/>
      <c r="PSP8" s="81"/>
      <c r="PSQ8" s="81"/>
      <c r="PSR8" s="82"/>
      <c r="PSS8" s="83"/>
      <c r="PST8" s="84"/>
      <c r="PSU8" s="85"/>
      <c r="PSV8" s="86"/>
      <c r="PSW8" s="81"/>
      <c r="PSX8" s="81"/>
      <c r="PSY8" s="82"/>
      <c r="PSZ8" s="83"/>
      <c r="PTA8" s="84"/>
      <c r="PTB8" s="85"/>
      <c r="PTC8" s="86"/>
      <c r="PTD8" s="81"/>
      <c r="PTE8" s="81"/>
      <c r="PTF8" s="82"/>
      <c r="PTG8" s="83"/>
      <c r="PTH8" s="84"/>
      <c r="PTI8" s="85"/>
      <c r="PTJ8" s="86"/>
      <c r="PTK8" s="81"/>
      <c r="PTL8" s="81"/>
      <c r="PTM8" s="82"/>
      <c r="PTN8" s="83"/>
      <c r="PTO8" s="84"/>
      <c r="PTP8" s="85"/>
      <c r="PTQ8" s="86"/>
      <c r="PTR8" s="81"/>
      <c r="PTS8" s="81"/>
      <c r="PTT8" s="82"/>
      <c r="PTU8" s="83"/>
      <c r="PTV8" s="84"/>
      <c r="PTW8" s="85"/>
      <c r="PTX8" s="86"/>
      <c r="PTY8" s="81"/>
      <c r="PTZ8" s="81"/>
      <c r="PUA8" s="82"/>
      <c r="PUB8" s="83"/>
      <c r="PUC8" s="84"/>
      <c r="PUD8" s="85"/>
      <c r="PUE8" s="86"/>
      <c r="PUF8" s="81"/>
      <c r="PUG8" s="81"/>
      <c r="PUH8" s="82"/>
      <c r="PUI8" s="83"/>
      <c r="PUJ8" s="84"/>
      <c r="PUK8" s="85"/>
      <c r="PUL8" s="86"/>
      <c r="PUM8" s="81"/>
      <c r="PUN8" s="81"/>
      <c r="PUO8" s="82"/>
      <c r="PUP8" s="83"/>
      <c r="PUQ8" s="84"/>
      <c r="PUR8" s="85"/>
      <c r="PUS8" s="86"/>
      <c r="PUT8" s="81"/>
      <c r="PUU8" s="81"/>
      <c r="PUV8" s="82"/>
      <c r="PUW8" s="83"/>
      <c r="PUX8" s="84"/>
      <c r="PUY8" s="85"/>
      <c r="PUZ8" s="86"/>
      <c r="PVA8" s="81"/>
      <c r="PVB8" s="81"/>
      <c r="PVC8" s="82"/>
      <c r="PVD8" s="83"/>
      <c r="PVE8" s="84"/>
      <c r="PVF8" s="85"/>
      <c r="PVG8" s="86"/>
      <c r="PVH8" s="81"/>
      <c r="PVI8" s="81"/>
      <c r="PVJ8" s="82"/>
      <c r="PVK8" s="83"/>
      <c r="PVL8" s="84"/>
      <c r="PVM8" s="85"/>
      <c r="PVN8" s="86"/>
      <c r="PVO8" s="81"/>
      <c r="PVP8" s="81"/>
      <c r="PVQ8" s="82"/>
      <c r="PVR8" s="83"/>
      <c r="PVS8" s="84"/>
      <c r="PVT8" s="85"/>
      <c r="PVU8" s="86"/>
      <c r="PVV8" s="81"/>
      <c r="PVW8" s="81"/>
      <c r="PVX8" s="82"/>
      <c r="PVY8" s="83"/>
      <c r="PVZ8" s="84"/>
      <c r="PWA8" s="85"/>
      <c r="PWB8" s="86"/>
      <c r="PWC8" s="81"/>
      <c r="PWD8" s="81"/>
      <c r="PWE8" s="82"/>
      <c r="PWF8" s="83"/>
      <c r="PWG8" s="84"/>
      <c r="PWH8" s="85"/>
      <c r="PWI8" s="86"/>
      <c r="PWJ8" s="81"/>
      <c r="PWK8" s="81"/>
      <c r="PWL8" s="82"/>
      <c r="PWM8" s="83"/>
      <c r="PWN8" s="84"/>
      <c r="PWO8" s="85"/>
      <c r="PWP8" s="86"/>
      <c r="PWQ8" s="81"/>
      <c r="PWR8" s="81"/>
      <c r="PWS8" s="82"/>
      <c r="PWT8" s="83"/>
      <c r="PWU8" s="84"/>
      <c r="PWV8" s="85"/>
      <c r="PWW8" s="86"/>
      <c r="PWX8" s="81"/>
      <c r="PWY8" s="81"/>
      <c r="PWZ8" s="82"/>
      <c r="PXA8" s="83"/>
      <c r="PXB8" s="84"/>
      <c r="PXC8" s="85"/>
      <c r="PXD8" s="86"/>
      <c r="PXE8" s="81"/>
      <c r="PXF8" s="81"/>
      <c r="PXG8" s="82"/>
      <c r="PXH8" s="83"/>
      <c r="PXI8" s="84"/>
      <c r="PXJ8" s="85"/>
      <c r="PXK8" s="86"/>
      <c r="PXL8" s="81"/>
      <c r="PXM8" s="81"/>
      <c r="PXN8" s="82"/>
      <c r="PXO8" s="83"/>
      <c r="PXP8" s="84"/>
      <c r="PXQ8" s="85"/>
      <c r="PXR8" s="86"/>
      <c r="PXS8" s="81"/>
      <c r="PXT8" s="81"/>
      <c r="PXU8" s="82"/>
      <c r="PXV8" s="83"/>
      <c r="PXW8" s="84"/>
      <c r="PXX8" s="85"/>
      <c r="PXY8" s="86"/>
      <c r="PXZ8" s="81"/>
      <c r="PYA8" s="81"/>
      <c r="PYB8" s="82"/>
      <c r="PYC8" s="83"/>
      <c r="PYD8" s="84"/>
      <c r="PYE8" s="85"/>
      <c r="PYF8" s="86"/>
      <c r="PYG8" s="81"/>
      <c r="PYH8" s="81"/>
      <c r="PYI8" s="82"/>
      <c r="PYJ8" s="83"/>
      <c r="PYK8" s="84"/>
      <c r="PYL8" s="85"/>
      <c r="PYM8" s="86"/>
      <c r="PYN8" s="81"/>
      <c r="PYO8" s="81"/>
      <c r="PYP8" s="82"/>
      <c r="PYQ8" s="83"/>
      <c r="PYR8" s="84"/>
      <c r="PYS8" s="85"/>
      <c r="PYT8" s="86"/>
      <c r="PYU8" s="81"/>
      <c r="PYV8" s="81"/>
      <c r="PYW8" s="82"/>
      <c r="PYX8" s="83"/>
      <c r="PYY8" s="84"/>
      <c r="PYZ8" s="85"/>
      <c r="PZA8" s="86"/>
      <c r="PZB8" s="81"/>
      <c r="PZC8" s="81"/>
      <c r="PZD8" s="82"/>
      <c r="PZE8" s="83"/>
      <c r="PZF8" s="84"/>
      <c r="PZG8" s="85"/>
      <c r="PZH8" s="86"/>
      <c r="PZI8" s="81"/>
      <c r="PZJ8" s="81"/>
      <c r="PZK8" s="82"/>
      <c r="PZL8" s="83"/>
      <c r="PZM8" s="84"/>
      <c r="PZN8" s="85"/>
      <c r="PZO8" s="86"/>
      <c r="PZP8" s="81"/>
      <c r="PZQ8" s="81"/>
      <c r="PZR8" s="82"/>
      <c r="PZS8" s="83"/>
      <c r="PZT8" s="84"/>
      <c r="PZU8" s="85"/>
      <c r="PZV8" s="86"/>
      <c r="PZW8" s="81"/>
      <c r="PZX8" s="81"/>
      <c r="PZY8" s="82"/>
      <c r="PZZ8" s="83"/>
      <c r="QAA8" s="84"/>
      <c r="QAB8" s="85"/>
      <c r="QAC8" s="86"/>
      <c r="QAD8" s="81"/>
      <c r="QAE8" s="81"/>
      <c r="QAF8" s="82"/>
      <c r="QAG8" s="83"/>
      <c r="QAH8" s="84"/>
      <c r="QAI8" s="85"/>
      <c r="QAJ8" s="86"/>
      <c r="QAK8" s="81"/>
      <c r="QAL8" s="81"/>
      <c r="QAM8" s="82"/>
      <c r="QAN8" s="83"/>
      <c r="QAO8" s="84"/>
      <c r="QAP8" s="85"/>
      <c r="QAQ8" s="86"/>
      <c r="QAR8" s="81"/>
      <c r="QAS8" s="81"/>
      <c r="QAT8" s="82"/>
      <c r="QAU8" s="83"/>
      <c r="QAV8" s="84"/>
      <c r="QAW8" s="85"/>
      <c r="QAX8" s="86"/>
      <c r="QAY8" s="81"/>
      <c r="QAZ8" s="81"/>
      <c r="QBA8" s="82"/>
      <c r="QBB8" s="83"/>
      <c r="QBC8" s="84"/>
      <c r="QBD8" s="85"/>
      <c r="QBE8" s="86"/>
      <c r="QBF8" s="81"/>
      <c r="QBG8" s="81"/>
      <c r="QBH8" s="82"/>
      <c r="QBI8" s="83"/>
      <c r="QBJ8" s="84"/>
      <c r="QBK8" s="85"/>
      <c r="QBL8" s="86"/>
      <c r="QBM8" s="81"/>
      <c r="QBN8" s="81"/>
      <c r="QBO8" s="82"/>
      <c r="QBP8" s="83"/>
      <c r="QBQ8" s="84"/>
      <c r="QBR8" s="85"/>
      <c r="QBS8" s="86"/>
      <c r="QBT8" s="81"/>
      <c r="QBU8" s="81"/>
      <c r="QBV8" s="82"/>
      <c r="QBW8" s="83"/>
      <c r="QBX8" s="84"/>
      <c r="QBY8" s="85"/>
      <c r="QBZ8" s="86"/>
      <c r="QCA8" s="81"/>
      <c r="QCB8" s="81"/>
      <c r="QCC8" s="82"/>
      <c r="QCD8" s="83"/>
      <c r="QCE8" s="84"/>
      <c r="QCF8" s="85"/>
      <c r="QCG8" s="86"/>
      <c r="QCH8" s="81"/>
      <c r="QCI8" s="81"/>
      <c r="QCJ8" s="82"/>
      <c r="QCK8" s="83"/>
      <c r="QCL8" s="84"/>
      <c r="QCM8" s="85"/>
      <c r="QCN8" s="86"/>
      <c r="QCO8" s="81"/>
      <c r="QCP8" s="81"/>
      <c r="QCQ8" s="82"/>
      <c r="QCR8" s="83"/>
      <c r="QCS8" s="84"/>
      <c r="QCT8" s="85"/>
      <c r="QCU8" s="86"/>
      <c r="QCV8" s="81"/>
      <c r="QCW8" s="81"/>
      <c r="QCX8" s="82"/>
      <c r="QCY8" s="83"/>
      <c r="QCZ8" s="84"/>
      <c r="QDA8" s="85"/>
      <c r="QDB8" s="86"/>
      <c r="QDC8" s="81"/>
      <c r="QDD8" s="81"/>
      <c r="QDE8" s="82"/>
      <c r="QDF8" s="83"/>
      <c r="QDG8" s="84"/>
      <c r="QDH8" s="85"/>
      <c r="QDI8" s="86"/>
      <c r="QDJ8" s="81"/>
      <c r="QDK8" s="81"/>
      <c r="QDL8" s="82"/>
      <c r="QDM8" s="83"/>
      <c r="QDN8" s="84"/>
      <c r="QDO8" s="85"/>
      <c r="QDP8" s="86"/>
      <c r="QDQ8" s="81"/>
      <c r="QDR8" s="81"/>
      <c r="QDS8" s="82"/>
      <c r="QDT8" s="83"/>
      <c r="QDU8" s="84"/>
      <c r="QDV8" s="85"/>
      <c r="QDW8" s="86"/>
      <c r="QDX8" s="81"/>
      <c r="QDY8" s="81"/>
      <c r="QDZ8" s="82"/>
      <c r="QEA8" s="83"/>
      <c r="QEB8" s="84"/>
      <c r="QEC8" s="85"/>
      <c r="QED8" s="86"/>
      <c r="QEE8" s="81"/>
      <c r="QEF8" s="81"/>
      <c r="QEG8" s="82"/>
      <c r="QEH8" s="83"/>
      <c r="QEI8" s="84"/>
      <c r="QEJ8" s="85"/>
      <c r="QEK8" s="86"/>
      <c r="QEL8" s="81"/>
      <c r="QEM8" s="81"/>
      <c r="QEN8" s="82"/>
      <c r="QEO8" s="83"/>
      <c r="QEP8" s="84"/>
      <c r="QEQ8" s="85"/>
      <c r="QER8" s="86"/>
      <c r="QES8" s="81"/>
      <c r="QET8" s="81"/>
      <c r="QEU8" s="82"/>
      <c r="QEV8" s="83"/>
      <c r="QEW8" s="84"/>
      <c r="QEX8" s="85"/>
      <c r="QEY8" s="86"/>
      <c r="QEZ8" s="81"/>
      <c r="QFA8" s="81"/>
      <c r="QFB8" s="82"/>
      <c r="QFC8" s="83"/>
      <c r="QFD8" s="84"/>
      <c r="QFE8" s="85"/>
      <c r="QFF8" s="86"/>
      <c r="QFG8" s="81"/>
      <c r="QFH8" s="81"/>
      <c r="QFI8" s="82"/>
      <c r="QFJ8" s="83"/>
      <c r="QFK8" s="84"/>
      <c r="QFL8" s="85"/>
      <c r="QFM8" s="86"/>
      <c r="QFN8" s="81"/>
      <c r="QFO8" s="81"/>
      <c r="QFP8" s="82"/>
      <c r="QFQ8" s="83"/>
      <c r="QFR8" s="84"/>
      <c r="QFS8" s="85"/>
      <c r="QFT8" s="86"/>
      <c r="QFU8" s="81"/>
      <c r="QFV8" s="81"/>
      <c r="QFW8" s="82"/>
      <c r="QFX8" s="83"/>
      <c r="QFY8" s="84"/>
      <c r="QFZ8" s="85"/>
      <c r="QGA8" s="86"/>
      <c r="QGB8" s="81"/>
      <c r="QGC8" s="81"/>
      <c r="QGD8" s="82"/>
      <c r="QGE8" s="83"/>
      <c r="QGF8" s="84"/>
      <c r="QGG8" s="85"/>
      <c r="QGH8" s="86"/>
      <c r="QGI8" s="81"/>
      <c r="QGJ8" s="81"/>
      <c r="QGK8" s="82"/>
      <c r="QGL8" s="83"/>
      <c r="QGM8" s="84"/>
      <c r="QGN8" s="85"/>
      <c r="QGO8" s="86"/>
      <c r="QGP8" s="81"/>
      <c r="QGQ8" s="81"/>
      <c r="QGR8" s="82"/>
      <c r="QGS8" s="83"/>
      <c r="QGT8" s="84"/>
      <c r="QGU8" s="85"/>
      <c r="QGV8" s="86"/>
      <c r="QGW8" s="81"/>
      <c r="QGX8" s="81"/>
      <c r="QGY8" s="82"/>
      <c r="QGZ8" s="83"/>
      <c r="QHA8" s="84"/>
      <c r="QHB8" s="85"/>
      <c r="QHC8" s="86"/>
      <c r="QHD8" s="81"/>
      <c r="QHE8" s="81"/>
      <c r="QHF8" s="82"/>
      <c r="QHG8" s="83"/>
      <c r="QHH8" s="84"/>
      <c r="QHI8" s="85"/>
      <c r="QHJ8" s="86"/>
      <c r="QHK8" s="81"/>
      <c r="QHL8" s="81"/>
      <c r="QHM8" s="82"/>
      <c r="QHN8" s="83"/>
      <c r="QHO8" s="84"/>
      <c r="QHP8" s="85"/>
      <c r="QHQ8" s="86"/>
      <c r="QHR8" s="81"/>
      <c r="QHS8" s="81"/>
      <c r="QHT8" s="82"/>
      <c r="QHU8" s="83"/>
      <c r="QHV8" s="84"/>
      <c r="QHW8" s="85"/>
      <c r="QHX8" s="86"/>
      <c r="QHY8" s="81"/>
      <c r="QHZ8" s="81"/>
      <c r="QIA8" s="82"/>
      <c r="QIB8" s="83"/>
      <c r="QIC8" s="84"/>
      <c r="QID8" s="85"/>
      <c r="QIE8" s="86"/>
      <c r="QIF8" s="81"/>
      <c r="QIG8" s="81"/>
      <c r="QIH8" s="82"/>
      <c r="QII8" s="83"/>
      <c r="QIJ8" s="84"/>
      <c r="QIK8" s="85"/>
      <c r="QIL8" s="86"/>
      <c r="QIM8" s="81"/>
      <c r="QIN8" s="81"/>
      <c r="QIO8" s="82"/>
      <c r="QIP8" s="83"/>
      <c r="QIQ8" s="84"/>
      <c r="QIR8" s="85"/>
      <c r="QIS8" s="86"/>
      <c r="QIT8" s="81"/>
      <c r="QIU8" s="81"/>
      <c r="QIV8" s="82"/>
      <c r="QIW8" s="83"/>
      <c r="QIX8" s="84"/>
      <c r="QIY8" s="85"/>
      <c r="QIZ8" s="86"/>
      <c r="QJA8" s="81"/>
      <c r="QJB8" s="81"/>
      <c r="QJC8" s="82"/>
      <c r="QJD8" s="83"/>
      <c r="QJE8" s="84"/>
      <c r="QJF8" s="85"/>
      <c r="QJG8" s="86"/>
      <c r="QJH8" s="81"/>
      <c r="QJI8" s="81"/>
      <c r="QJJ8" s="82"/>
      <c r="QJK8" s="83"/>
      <c r="QJL8" s="84"/>
      <c r="QJM8" s="85"/>
      <c r="QJN8" s="86"/>
      <c r="QJO8" s="81"/>
      <c r="QJP8" s="81"/>
      <c r="QJQ8" s="82"/>
      <c r="QJR8" s="83"/>
      <c r="QJS8" s="84"/>
      <c r="QJT8" s="85"/>
      <c r="QJU8" s="86"/>
      <c r="QJV8" s="81"/>
      <c r="QJW8" s="81"/>
      <c r="QJX8" s="82"/>
      <c r="QJY8" s="83"/>
      <c r="QJZ8" s="84"/>
      <c r="QKA8" s="85"/>
      <c r="QKB8" s="86"/>
      <c r="QKC8" s="81"/>
      <c r="QKD8" s="81"/>
      <c r="QKE8" s="82"/>
      <c r="QKF8" s="83"/>
      <c r="QKG8" s="84"/>
      <c r="QKH8" s="85"/>
      <c r="QKI8" s="86"/>
      <c r="QKJ8" s="81"/>
      <c r="QKK8" s="81"/>
      <c r="QKL8" s="82"/>
      <c r="QKM8" s="83"/>
      <c r="QKN8" s="84"/>
      <c r="QKO8" s="85"/>
      <c r="QKP8" s="86"/>
      <c r="QKQ8" s="81"/>
      <c r="QKR8" s="81"/>
      <c r="QKS8" s="82"/>
      <c r="QKT8" s="83"/>
      <c r="QKU8" s="84"/>
      <c r="QKV8" s="85"/>
      <c r="QKW8" s="86"/>
      <c r="QKX8" s="81"/>
      <c r="QKY8" s="81"/>
      <c r="QKZ8" s="82"/>
      <c r="QLA8" s="83"/>
      <c r="QLB8" s="84"/>
      <c r="QLC8" s="85"/>
      <c r="QLD8" s="86"/>
      <c r="QLE8" s="81"/>
      <c r="QLF8" s="81"/>
      <c r="QLG8" s="82"/>
      <c r="QLH8" s="83"/>
      <c r="QLI8" s="84"/>
      <c r="QLJ8" s="85"/>
      <c r="QLK8" s="86"/>
      <c r="QLL8" s="81"/>
      <c r="QLM8" s="81"/>
      <c r="QLN8" s="82"/>
      <c r="QLO8" s="83"/>
      <c r="QLP8" s="84"/>
      <c r="QLQ8" s="85"/>
      <c r="QLR8" s="86"/>
      <c r="QLS8" s="81"/>
      <c r="QLT8" s="81"/>
      <c r="QLU8" s="82"/>
      <c r="QLV8" s="83"/>
      <c r="QLW8" s="84"/>
      <c r="QLX8" s="85"/>
      <c r="QLY8" s="86"/>
      <c r="QLZ8" s="81"/>
      <c r="QMA8" s="81"/>
      <c r="QMB8" s="82"/>
      <c r="QMC8" s="83"/>
      <c r="QMD8" s="84"/>
      <c r="QME8" s="85"/>
      <c r="QMF8" s="86"/>
      <c r="QMG8" s="81"/>
      <c r="QMH8" s="81"/>
      <c r="QMI8" s="82"/>
      <c r="QMJ8" s="83"/>
      <c r="QMK8" s="84"/>
      <c r="QML8" s="85"/>
      <c r="QMM8" s="86"/>
      <c r="QMN8" s="81"/>
      <c r="QMO8" s="81"/>
      <c r="QMP8" s="82"/>
      <c r="QMQ8" s="83"/>
      <c r="QMR8" s="84"/>
      <c r="QMS8" s="85"/>
      <c r="QMT8" s="86"/>
      <c r="QMU8" s="81"/>
      <c r="QMV8" s="81"/>
      <c r="QMW8" s="82"/>
      <c r="QMX8" s="83"/>
      <c r="QMY8" s="84"/>
      <c r="QMZ8" s="85"/>
      <c r="QNA8" s="86"/>
      <c r="QNB8" s="81"/>
      <c r="QNC8" s="81"/>
      <c r="QND8" s="82"/>
      <c r="QNE8" s="83"/>
      <c r="QNF8" s="84"/>
      <c r="QNG8" s="85"/>
      <c r="QNH8" s="86"/>
      <c r="QNI8" s="81"/>
      <c r="QNJ8" s="81"/>
      <c r="QNK8" s="82"/>
      <c r="QNL8" s="83"/>
      <c r="QNM8" s="84"/>
      <c r="QNN8" s="85"/>
      <c r="QNO8" s="86"/>
      <c r="QNP8" s="81"/>
      <c r="QNQ8" s="81"/>
      <c r="QNR8" s="82"/>
      <c r="QNS8" s="83"/>
      <c r="QNT8" s="84"/>
      <c r="QNU8" s="85"/>
      <c r="QNV8" s="86"/>
      <c r="QNW8" s="81"/>
      <c r="QNX8" s="81"/>
      <c r="QNY8" s="82"/>
      <c r="QNZ8" s="83"/>
      <c r="QOA8" s="84"/>
      <c r="QOB8" s="85"/>
      <c r="QOC8" s="86"/>
      <c r="QOD8" s="81"/>
      <c r="QOE8" s="81"/>
      <c r="QOF8" s="82"/>
      <c r="QOG8" s="83"/>
      <c r="QOH8" s="84"/>
      <c r="QOI8" s="85"/>
      <c r="QOJ8" s="86"/>
      <c r="QOK8" s="81"/>
      <c r="QOL8" s="81"/>
      <c r="QOM8" s="82"/>
      <c r="QON8" s="83"/>
      <c r="QOO8" s="84"/>
      <c r="QOP8" s="85"/>
      <c r="QOQ8" s="86"/>
      <c r="QOR8" s="81"/>
      <c r="QOS8" s="81"/>
      <c r="QOT8" s="82"/>
      <c r="QOU8" s="83"/>
      <c r="QOV8" s="84"/>
      <c r="QOW8" s="85"/>
      <c r="QOX8" s="86"/>
      <c r="QOY8" s="81"/>
      <c r="QOZ8" s="81"/>
      <c r="QPA8" s="82"/>
      <c r="QPB8" s="83"/>
      <c r="QPC8" s="84"/>
      <c r="QPD8" s="85"/>
      <c r="QPE8" s="86"/>
      <c r="QPF8" s="81"/>
      <c r="QPG8" s="81"/>
      <c r="QPH8" s="82"/>
      <c r="QPI8" s="83"/>
      <c r="QPJ8" s="84"/>
      <c r="QPK8" s="85"/>
      <c r="QPL8" s="86"/>
      <c r="QPM8" s="81"/>
      <c r="QPN8" s="81"/>
      <c r="QPO8" s="82"/>
      <c r="QPP8" s="83"/>
      <c r="QPQ8" s="84"/>
      <c r="QPR8" s="85"/>
      <c r="QPS8" s="86"/>
      <c r="QPT8" s="81"/>
      <c r="QPU8" s="81"/>
      <c r="QPV8" s="82"/>
      <c r="QPW8" s="83"/>
      <c r="QPX8" s="84"/>
      <c r="QPY8" s="85"/>
      <c r="QPZ8" s="86"/>
      <c r="QQA8" s="81"/>
      <c r="QQB8" s="81"/>
      <c r="QQC8" s="82"/>
      <c r="QQD8" s="83"/>
      <c r="QQE8" s="84"/>
      <c r="QQF8" s="85"/>
      <c r="QQG8" s="86"/>
      <c r="QQH8" s="81"/>
      <c r="QQI8" s="81"/>
      <c r="QQJ8" s="82"/>
      <c r="QQK8" s="83"/>
      <c r="QQL8" s="84"/>
      <c r="QQM8" s="85"/>
      <c r="QQN8" s="86"/>
      <c r="QQO8" s="81"/>
      <c r="QQP8" s="81"/>
      <c r="QQQ8" s="82"/>
      <c r="QQR8" s="83"/>
      <c r="QQS8" s="84"/>
      <c r="QQT8" s="85"/>
      <c r="QQU8" s="86"/>
      <c r="QQV8" s="81"/>
      <c r="QQW8" s="81"/>
      <c r="QQX8" s="82"/>
      <c r="QQY8" s="83"/>
      <c r="QQZ8" s="84"/>
      <c r="QRA8" s="85"/>
      <c r="QRB8" s="86"/>
      <c r="QRC8" s="81"/>
      <c r="QRD8" s="81"/>
      <c r="QRE8" s="82"/>
      <c r="QRF8" s="83"/>
      <c r="QRG8" s="84"/>
      <c r="QRH8" s="85"/>
      <c r="QRI8" s="86"/>
      <c r="QRJ8" s="81"/>
      <c r="QRK8" s="81"/>
      <c r="QRL8" s="82"/>
      <c r="QRM8" s="83"/>
      <c r="QRN8" s="84"/>
      <c r="QRO8" s="85"/>
      <c r="QRP8" s="86"/>
      <c r="QRQ8" s="81"/>
      <c r="QRR8" s="81"/>
      <c r="QRS8" s="82"/>
      <c r="QRT8" s="83"/>
      <c r="QRU8" s="84"/>
      <c r="QRV8" s="85"/>
      <c r="QRW8" s="86"/>
      <c r="QRX8" s="81"/>
      <c r="QRY8" s="81"/>
      <c r="QRZ8" s="82"/>
      <c r="QSA8" s="83"/>
      <c r="QSB8" s="84"/>
      <c r="QSC8" s="85"/>
      <c r="QSD8" s="86"/>
      <c r="QSE8" s="81"/>
      <c r="QSF8" s="81"/>
      <c r="QSG8" s="82"/>
      <c r="QSH8" s="83"/>
      <c r="QSI8" s="84"/>
      <c r="QSJ8" s="85"/>
      <c r="QSK8" s="86"/>
      <c r="QSL8" s="81"/>
      <c r="QSM8" s="81"/>
      <c r="QSN8" s="82"/>
      <c r="QSO8" s="83"/>
      <c r="QSP8" s="84"/>
      <c r="QSQ8" s="85"/>
      <c r="QSR8" s="86"/>
      <c r="QSS8" s="81"/>
      <c r="QST8" s="81"/>
      <c r="QSU8" s="82"/>
      <c r="QSV8" s="83"/>
      <c r="QSW8" s="84"/>
      <c r="QSX8" s="85"/>
      <c r="QSY8" s="86"/>
      <c r="QSZ8" s="81"/>
      <c r="QTA8" s="81"/>
      <c r="QTB8" s="82"/>
      <c r="QTC8" s="83"/>
      <c r="QTD8" s="84"/>
      <c r="QTE8" s="85"/>
      <c r="QTF8" s="86"/>
      <c r="QTG8" s="81"/>
      <c r="QTH8" s="81"/>
      <c r="QTI8" s="82"/>
      <c r="QTJ8" s="83"/>
      <c r="QTK8" s="84"/>
      <c r="QTL8" s="85"/>
      <c r="QTM8" s="86"/>
      <c r="QTN8" s="81"/>
      <c r="QTO8" s="81"/>
      <c r="QTP8" s="82"/>
      <c r="QTQ8" s="83"/>
      <c r="QTR8" s="84"/>
      <c r="QTS8" s="85"/>
      <c r="QTT8" s="86"/>
      <c r="QTU8" s="81"/>
      <c r="QTV8" s="81"/>
      <c r="QTW8" s="82"/>
      <c r="QTX8" s="83"/>
      <c r="QTY8" s="84"/>
      <c r="QTZ8" s="85"/>
      <c r="QUA8" s="86"/>
      <c r="QUB8" s="81"/>
      <c r="QUC8" s="81"/>
      <c r="QUD8" s="82"/>
      <c r="QUE8" s="83"/>
      <c r="QUF8" s="84"/>
      <c r="QUG8" s="85"/>
      <c r="QUH8" s="86"/>
      <c r="QUI8" s="81"/>
      <c r="QUJ8" s="81"/>
      <c r="QUK8" s="82"/>
      <c r="QUL8" s="83"/>
      <c r="QUM8" s="84"/>
      <c r="QUN8" s="85"/>
      <c r="QUO8" s="86"/>
      <c r="QUP8" s="81"/>
      <c r="QUQ8" s="81"/>
      <c r="QUR8" s="82"/>
      <c r="QUS8" s="83"/>
      <c r="QUT8" s="84"/>
      <c r="QUU8" s="85"/>
      <c r="QUV8" s="86"/>
      <c r="QUW8" s="81"/>
      <c r="QUX8" s="81"/>
      <c r="QUY8" s="82"/>
      <c r="QUZ8" s="83"/>
      <c r="QVA8" s="84"/>
      <c r="QVB8" s="85"/>
      <c r="QVC8" s="86"/>
      <c r="QVD8" s="81"/>
      <c r="QVE8" s="81"/>
      <c r="QVF8" s="82"/>
      <c r="QVG8" s="83"/>
      <c r="QVH8" s="84"/>
      <c r="QVI8" s="85"/>
      <c r="QVJ8" s="86"/>
      <c r="QVK8" s="81"/>
      <c r="QVL8" s="81"/>
      <c r="QVM8" s="82"/>
      <c r="QVN8" s="83"/>
      <c r="QVO8" s="84"/>
      <c r="QVP8" s="85"/>
      <c r="QVQ8" s="86"/>
      <c r="QVR8" s="81"/>
      <c r="QVS8" s="81"/>
      <c r="QVT8" s="82"/>
      <c r="QVU8" s="83"/>
      <c r="QVV8" s="84"/>
      <c r="QVW8" s="85"/>
      <c r="QVX8" s="86"/>
      <c r="QVY8" s="81"/>
      <c r="QVZ8" s="81"/>
      <c r="QWA8" s="82"/>
      <c r="QWB8" s="83"/>
      <c r="QWC8" s="84"/>
      <c r="QWD8" s="85"/>
      <c r="QWE8" s="86"/>
      <c r="QWF8" s="81"/>
      <c r="QWG8" s="81"/>
      <c r="QWH8" s="82"/>
      <c r="QWI8" s="83"/>
      <c r="QWJ8" s="84"/>
      <c r="QWK8" s="85"/>
      <c r="QWL8" s="86"/>
      <c r="QWM8" s="81"/>
      <c r="QWN8" s="81"/>
      <c r="QWO8" s="82"/>
      <c r="QWP8" s="83"/>
      <c r="QWQ8" s="84"/>
      <c r="QWR8" s="85"/>
      <c r="QWS8" s="86"/>
      <c r="QWT8" s="81"/>
      <c r="QWU8" s="81"/>
      <c r="QWV8" s="82"/>
      <c r="QWW8" s="83"/>
      <c r="QWX8" s="84"/>
      <c r="QWY8" s="85"/>
      <c r="QWZ8" s="86"/>
      <c r="QXA8" s="81"/>
      <c r="QXB8" s="81"/>
      <c r="QXC8" s="82"/>
      <c r="QXD8" s="83"/>
      <c r="QXE8" s="84"/>
      <c r="QXF8" s="85"/>
      <c r="QXG8" s="86"/>
      <c r="QXH8" s="81"/>
      <c r="QXI8" s="81"/>
      <c r="QXJ8" s="82"/>
      <c r="QXK8" s="83"/>
      <c r="QXL8" s="84"/>
      <c r="QXM8" s="85"/>
      <c r="QXN8" s="86"/>
      <c r="QXO8" s="81"/>
      <c r="QXP8" s="81"/>
      <c r="QXQ8" s="82"/>
      <c r="QXR8" s="83"/>
      <c r="QXS8" s="84"/>
      <c r="QXT8" s="85"/>
      <c r="QXU8" s="86"/>
      <c r="QXV8" s="81"/>
      <c r="QXW8" s="81"/>
      <c r="QXX8" s="82"/>
      <c r="QXY8" s="83"/>
      <c r="QXZ8" s="84"/>
      <c r="QYA8" s="85"/>
      <c r="QYB8" s="86"/>
      <c r="QYC8" s="81"/>
      <c r="QYD8" s="81"/>
      <c r="QYE8" s="82"/>
      <c r="QYF8" s="83"/>
      <c r="QYG8" s="84"/>
      <c r="QYH8" s="85"/>
      <c r="QYI8" s="86"/>
      <c r="QYJ8" s="81"/>
      <c r="QYK8" s="81"/>
      <c r="QYL8" s="82"/>
      <c r="QYM8" s="83"/>
      <c r="QYN8" s="84"/>
      <c r="QYO8" s="85"/>
      <c r="QYP8" s="86"/>
      <c r="QYQ8" s="81"/>
      <c r="QYR8" s="81"/>
      <c r="QYS8" s="82"/>
      <c r="QYT8" s="83"/>
      <c r="QYU8" s="84"/>
      <c r="QYV8" s="85"/>
      <c r="QYW8" s="86"/>
      <c r="QYX8" s="81"/>
      <c r="QYY8" s="81"/>
      <c r="QYZ8" s="82"/>
      <c r="QZA8" s="83"/>
      <c r="QZB8" s="84"/>
      <c r="QZC8" s="85"/>
      <c r="QZD8" s="86"/>
      <c r="QZE8" s="81"/>
      <c r="QZF8" s="81"/>
      <c r="QZG8" s="82"/>
      <c r="QZH8" s="83"/>
      <c r="QZI8" s="84"/>
      <c r="QZJ8" s="85"/>
      <c r="QZK8" s="86"/>
      <c r="QZL8" s="81"/>
      <c r="QZM8" s="81"/>
      <c r="QZN8" s="82"/>
      <c r="QZO8" s="83"/>
      <c r="QZP8" s="84"/>
      <c r="QZQ8" s="85"/>
      <c r="QZR8" s="86"/>
      <c r="QZS8" s="81"/>
      <c r="QZT8" s="81"/>
      <c r="QZU8" s="82"/>
      <c r="QZV8" s="83"/>
      <c r="QZW8" s="84"/>
      <c r="QZX8" s="85"/>
      <c r="QZY8" s="86"/>
      <c r="QZZ8" s="81"/>
      <c r="RAA8" s="81"/>
      <c r="RAB8" s="82"/>
      <c r="RAC8" s="83"/>
      <c r="RAD8" s="84"/>
      <c r="RAE8" s="85"/>
      <c r="RAF8" s="86"/>
      <c r="RAG8" s="81"/>
      <c r="RAH8" s="81"/>
      <c r="RAI8" s="82"/>
      <c r="RAJ8" s="83"/>
      <c r="RAK8" s="84"/>
      <c r="RAL8" s="85"/>
      <c r="RAM8" s="86"/>
      <c r="RAN8" s="81"/>
      <c r="RAO8" s="81"/>
      <c r="RAP8" s="82"/>
      <c r="RAQ8" s="83"/>
      <c r="RAR8" s="84"/>
      <c r="RAS8" s="85"/>
      <c r="RAT8" s="86"/>
      <c r="RAU8" s="81"/>
      <c r="RAV8" s="81"/>
      <c r="RAW8" s="82"/>
      <c r="RAX8" s="83"/>
      <c r="RAY8" s="84"/>
      <c r="RAZ8" s="85"/>
      <c r="RBA8" s="86"/>
      <c r="RBB8" s="81"/>
      <c r="RBC8" s="81"/>
      <c r="RBD8" s="82"/>
      <c r="RBE8" s="83"/>
      <c r="RBF8" s="84"/>
      <c r="RBG8" s="85"/>
      <c r="RBH8" s="86"/>
      <c r="RBI8" s="81"/>
      <c r="RBJ8" s="81"/>
      <c r="RBK8" s="82"/>
      <c r="RBL8" s="83"/>
      <c r="RBM8" s="84"/>
      <c r="RBN8" s="85"/>
      <c r="RBO8" s="86"/>
      <c r="RBP8" s="81"/>
      <c r="RBQ8" s="81"/>
      <c r="RBR8" s="82"/>
      <c r="RBS8" s="83"/>
      <c r="RBT8" s="84"/>
      <c r="RBU8" s="85"/>
      <c r="RBV8" s="86"/>
      <c r="RBW8" s="81"/>
      <c r="RBX8" s="81"/>
      <c r="RBY8" s="82"/>
      <c r="RBZ8" s="83"/>
      <c r="RCA8" s="84"/>
      <c r="RCB8" s="85"/>
      <c r="RCC8" s="86"/>
      <c r="RCD8" s="81"/>
      <c r="RCE8" s="81"/>
      <c r="RCF8" s="82"/>
      <c r="RCG8" s="83"/>
      <c r="RCH8" s="84"/>
      <c r="RCI8" s="85"/>
      <c r="RCJ8" s="86"/>
      <c r="RCK8" s="81"/>
      <c r="RCL8" s="81"/>
      <c r="RCM8" s="82"/>
      <c r="RCN8" s="83"/>
      <c r="RCO8" s="84"/>
      <c r="RCP8" s="85"/>
      <c r="RCQ8" s="86"/>
      <c r="RCR8" s="81"/>
      <c r="RCS8" s="81"/>
      <c r="RCT8" s="82"/>
      <c r="RCU8" s="83"/>
      <c r="RCV8" s="84"/>
      <c r="RCW8" s="85"/>
      <c r="RCX8" s="86"/>
      <c r="RCY8" s="81"/>
      <c r="RCZ8" s="81"/>
      <c r="RDA8" s="82"/>
      <c r="RDB8" s="83"/>
      <c r="RDC8" s="84"/>
      <c r="RDD8" s="85"/>
      <c r="RDE8" s="86"/>
      <c r="RDF8" s="81"/>
      <c r="RDG8" s="81"/>
      <c r="RDH8" s="82"/>
      <c r="RDI8" s="83"/>
      <c r="RDJ8" s="84"/>
      <c r="RDK8" s="85"/>
      <c r="RDL8" s="86"/>
      <c r="RDM8" s="81"/>
      <c r="RDN8" s="81"/>
      <c r="RDO8" s="82"/>
      <c r="RDP8" s="83"/>
      <c r="RDQ8" s="84"/>
      <c r="RDR8" s="85"/>
      <c r="RDS8" s="86"/>
      <c r="RDT8" s="81"/>
      <c r="RDU8" s="81"/>
      <c r="RDV8" s="82"/>
      <c r="RDW8" s="83"/>
      <c r="RDX8" s="84"/>
      <c r="RDY8" s="85"/>
      <c r="RDZ8" s="86"/>
      <c r="REA8" s="81"/>
      <c r="REB8" s="81"/>
      <c r="REC8" s="82"/>
      <c r="RED8" s="83"/>
      <c r="REE8" s="84"/>
      <c r="REF8" s="85"/>
      <c r="REG8" s="86"/>
      <c r="REH8" s="81"/>
      <c r="REI8" s="81"/>
      <c r="REJ8" s="82"/>
      <c r="REK8" s="83"/>
      <c r="REL8" s="84"/>
      <c r="REM8" s="85"/>
      <c r="REN8" s="86"/>
      <c r="REO8" s="81"/>
      <c r="REP8" s="81"/>
      <c r="REQ8" s="82"/>
      <c r="RER8" s="83"/>
      <c r="RES8" s="84"/>
      <c r="RET8" s="85"/>
      <c r="REU8" s="86"/>
      <c r="REV8" s="81"/>
      <c r="REW8" s="81"/>
      <c r="REX8" s="82"/>
      <c r="REY8" s="83"/>
      <c r="REZ8" s="84"/>
      <c r="RFA8" s="85"/>
      <c r="RFB8" s="86"/>
      <c r="RFC8" s="81"/>
      <c r="RFD8" s="81"/>
      <c r="RFE8" s="82"/>
      <c r="RFF8" s="83"/>
      <c r="RFG8" s="84"/>
      <c r="RFH8" s="85"/>
      <c r="RFI8" s="86"/>
      <c r="RFJ8" s="81"/>
      <c r="RFK8" s="81"/>
      <c r="RFL8" s="82"/>
      <c r="RFM8" s="83"/>
      <c r="RFN8" s="84"/>
      <c r="RFO8" s="85"/>
      <c r="RFP8" s="86"/>
      <c r="RFQ8" s="81"/>
      <c r="RFR8" s="81"/>
      <c r="RFS8" s="82"/>
      <c r="RFT8" s="83"/>
      <c r="RFU8" s="84"/>
      <c r="RFV8" s="85"/>
      <c r="RFW8" s="86"/>
      <c r="RFX8" s="81"/>
      <c r="RFY8" s="81"/>
      <c r="RFZ8" s="82"/>
      <c r="RGA8" s="83"/>
      <c r="RGB8" s="84"/>
      <c r="RGC8" s="85"/>
      <c r="RGD8" s="86"/>
      <c r="RGE8" s="81"/>
      <c r="RGF8" s="81"/>
      <c r="RGG8" s="82"/>
      <c r="RGH8" s="83"/>
      <c r="RGI8" s="84"/>
      <c r="RGJ8" s="85"/>
      <c r="RGK8" s="86"/>
      <c r="RGL8" s="81"/>
      <c r="RGM8" s="81"/>
      <c r="RGN8" s="82"/>
      <c r="RGO8" s="83"/>
      <c r="RGP8" s="84"/>
      <c r="RGQ8" s="85"/>
      <c r="RGR8" s="86"/>
      <c r="RGS8" s="81"/>
      <c r="RGT8" s="81"/>
      <c r="RGU8" s="82"/>
      <c r="RGV8" s="83"/>
      <c r="RGW8" s="84"/>
      <c r="RGX8" s="85"/>
      <c r="RGY8" s="86"/>
      <c r="RGZ8" s="81"/>
      <c r="RHA8" s="81"/>
      <c r="RHB8" s="82"/>
      <c r="RHC8" s="83"/>
      <c r="RHD8" s="84"/>
      <c r="RHE8" s="85"/>
      <c r="RHF8" s="86"/>
      <c r="RHG8" s="81"/>
      <c r="RHH8" s="81"/>
      <c r="RHI8" s="82"/>
      <c r="RHJ8" s="83"/>
      <c r="RHK8" s="84"/>
      <c r="RHL8" s="85"/>
      <c r="RHM8" s="86"/>
      <c r="RHN8" s="81"/>
      <c r="RHO8" s="81"/>
      <c r="RHP8" s="82"/>
      <c r="RHQ8" s="83"/>
      <c r="RHR8" s="84"/>
      <c r="RHS8" s="85"/>
      <c r="RHT8" s="86"/>
      <c r="RHU8" s="81"/>
      <c r="RHV8" s="81"/>
      <c r="RHW8" s="82"/>
      <c r="RHX8" s="83"/>
      <c r="RHY8" s="84"/>
      <c r="RHZ8" s="85"/>
      <c r="RIA8" s="86"/>
      <c r="RIB8" s="81"/>
      <c r="RIC8" s="81"/>
      <c r="RID8" s="82"/>
      <c r="RIE8" s="83"/>
      <c r="RIF8" s="84"/>
      <c r="RIG8" s="85"/>
      <c r="RIH8" s="86"/>
      <c r="RII8" s="81"/>
      <c r="RIJ8" s="81"/>
      <c r="RIK8" s="82"/>
      <c r="RIL8" s="83"/>
      <c r="RIM8" s="84"/>
      <c r="RIN8" s="85"/>
      <c r="RIO8" s="86"/>
      <c r="RIP8" s="81"/>
      <c r="RIQ8" s="81"/>
      <c r="RIR8" s="82"/>
      <c r="RIS8" s="83"/>
      <c r="RIT8" s="84"/>
      <c r="RIU8" s="85"/>
      <c r="RIV8" s="86"/>
      <c r="RIW8" s="81"/>
      <c r="RIX8" s="81"/>
      <c r="RIY8" s="82"/>
      <c r="RIZ8" s="83"/>
      <c r="RJA8" s="84"/>
      <c r="RJB8" s="85"/>
      <c r="RJC8" s="86"/>
      <c r="RJD8" s="81"/>
      <c r="RJE8" s="81"/>
      <c r="RJF8" s="82"/>
      <c r="RJG8" s="83"/>
      <c r="RJH8" s="84"/>
      <c r="RJI8" s="85"/>
      <c r="RJJ8" s="86"/>
      <c r="RJK8" s="81"/>
      <c r="RJL8" s="81"/>
      <c r="RJM8" s="82"/>
      <c r="RJN8" s="83"/>
      <c r="RJO8" s="84"/>
      <c r="RJP8" s="85"/>
      <c r="RJQ8" s="86"/>
      <c r="RJR8" s="81"/>
      <c r="RJS8" s="81"/>
      <c r="RJT8" s="82"/>
      <c r="RJU8" s="83"/>
      <c r="RJV8" s="84"/>
      <c r="RJW8" s="85"/>
      <c r="RJX8" s="86"/>
      <c r="RJY8" s="81"/>
      <c r="RJZ8" s="81"/>
      <c r="RKA8" s="82"/>
      <c r="RKB8" s="83"/>
      <c r="RKC8" s="84"/>
      <c r="RKD8" s="85"/>
      <c r="RKE8" s="86"/>
      <c r="RKF8" s="81"/>
      <c r="RKG8" s="81"/>
      <c r="RKH8" s="82"/>
      <c r="RKI8" s="83"/>
      <c r="RKJ8" s="84"/>
      <c r="RKK8" s="85"/>
      <c r="RKL8" s="86"/>
      <c r="RKM8" s="81"/>
      <c r="RKN8" s="81"/>
      <c r="RKO8" s="82"/>
      <c r="RKP8" s="83"/>
      <c r="RKQ8" s="84"/>
      <c r="RKR8" s="85"/>
      <c r="RKS8" s="86"/>
      <c r="RKT8" s="81"/>
      <c r="RKU8" s="81"/>
      <c r="RKV8" s="82"/>
      <c r="RKW8" s="83"/>
      <c r="RKX8" s="84"/>
      <c r="RKY8" s="85"/>
      <c r="RKZ8" s="86"/>
      <c r="RLA8" s="81"/>
      <c r="RLB8" s="81"/>
      <c r="RLC8" s="82"/>
      <c r="RLD8" s="83"/>
      <c r="RLE8" s="84"/>
      <c r="RLF8" s="85"/>
      <c r="RLG8" s="86"/>
      <c r="RLH8" s="81"/>
      <c r="RLI8" s="81"/>
      <c r="RLJ8" s="82"/>
      <c r="RLK8" s="83"/>
      <c r="RLL8" s="84"/>
      <c r="RLM8" s="85"/>
      <c r="RLN8" s="86"/>
      <c r="RLO8" s="81"/>
      <c r="RLP8" s="81"/>
      <c r="RLQ8" s="82"/>
      <c r="RLR8" s="83"/>
      <c r="RLS8" s="84"/>
      <c r="RLT8" s="85"/>
      <c r="RLU8" s="86"/>
      <c r="RLV8" s="81"/>
      <c r="RLW8" s="81"/>
      <c r="RLX8" s="82"/>
      <c r="RLY8" s="83"/>
      <c r="RLZ8" s="84"/>
      <c r="RMA8" s="85"/>
      <c r="RMB8" s="86"/>
      <c r="RMC8" s="81"/>
      <c r="RMD8" s="81"/>
      <c r="RME8" s="82"/>
      <c r="RMF8" s="83"/>
      <c r="RMG8" s="84"/>
      <c r="RMH8" s="85"/>
      <c r="RMI8" s="86"/>
      <c r="RMJ8" s="81"/>
      <c r="RMK8" s="81"/>
      <c r="RML8" s="82"/>
      <c r="RMM8" s="83"/>
      <c r="RMN8" s="84"/>
      <c r="RMO8" s="85"/>
      <c r="RMP8" s="86"/>
      <c r="RMQ8" s="81"/>
      <c r="RMR8" s="81"/>
      <c r="RMS8" s="82"/>
      <c r="RMT8" s="83"/>
      <c r="RMU8" s="84"/>
      <c r="RMV8" s="85"/>
      <c r="RMW8" s="86"/>
      <c r="RMX8" s="81"/>
      <c r="RMY8" s="81"/>
      <c r="RMZ8" s="82"/>
      <c r="RNA8" s="83"/>
      <c r="RNB8" s="84"/>
      <c r="RNC8" s="85"/>
      <c r="RND8" s="86"/>
      <c r="RNE8" s="81"/>
      <c r="RNF8" s="81"/>
      <c r="RNG8" s="82"/>
      <c r="RNH8" s="83"/>
      <c r="RNI8" s="84"/>
      <c r="RNJ8" s="85"/>
      <c r="RNK8" s="86"/>
      <c r="RNL8" s="81"/>
      <c r="RNM8" s="81"/>
      <c r="RNN8" s="82"/>
      <c r="RNO8" s="83"/>
      <c r="RNP8" s="84"/>
      <c r="RNQ8" s="85"/>
      <c r="RNR8" s="86"/>
      <c r="RNS8" s="81"/>
      <c r="RNT8" s="81"/>
      <c r="RNU8" s="82"/>
      <c r="RNV8" s="83"/>
      <c r="RNW8" s="84"/>
      <c r="RNX8" s="85"/>
      <c r="RNY8" s="86"/>
      <c r="RNZ8" s="81"/>
      <c r="ROA8" s="81"/>
      <c r="ROB8" s="82"/>
      <c r="ROC8" s="83"/>
      <c r="ROD8" s="84"/>
      <c r="ROE8" s="85"/>
      <c r="ROF8" s="86"/>
      <c r="ROG8" s="81"/>
      <c r="ROH8" s="81"/>
      <c r="ROI8" s="82"/>
      <c r="ROJ8" s="83"/>
      <c r="ROK8" s="84"/>
      <c r="ROL8" s="85"/>
      <c r="ROM8" s="86"/>
      <c r="RON8" s="81"/>
      <c r="ROO8" s="81"/>
      <c r="ROP8" s="82"/>
      <c r="ROQ8" s="83"/>
      <c r="ROR8" s="84"/>
      <c r="ROS8" s="85"/>
      <c r="ROT8" s="86"/>
      <c r="ROU8" s="81"/>
      <c r="ROV8" s="81"/>
      <c r="ROW8" s="82"/>
      <c r="ROX8" s="83"/>
      <c r="ROY8" s="84"/>
      <c r="ROZ8" s="85"/>
      <c r="RPA8" s="86"/>
      <c r="RPB8" s="81"/>
      <c r="RPC8" s="81"/>
      <c r="RPD8" s="82"/>
      <c r="RPE8" s="83"/>
      <c r="RPF8" s="84"/>
      <c r="RPG8" s="85"/>
      <c r="RPH8" s="86"/>
      <c r="RPI8" s="81"/>
      <c r="RPJ8" s="81"/>
      <c r="RPK8" s="82"/>
      <c r="RPL8" s="83"/>
      <c r="RPM8" s="84"/>
      <c r="RPN8" s="85"/>
      <c r="RPO8" s="86"/>
      <c r="RPP8" s="81"/>
      <c r="RPQ8" s="81"/>
      <c r="RPR8" s="82"/>
      <c r="RPS8" s="83"/>
      <c r="RPT8" s="84"/>
      <c r="RPU8" s="85"/>
      <c r="RPV8" s="86"/>
      <c r="RPW8" s="81"/>
      <c r="RPX8" s="81"/>
      <c r="RPY8" s="82"/>
      <c r="RPZ8" s="83"/>
      <c r="RQA8" s="84"/>
      <c r="RQB8" s="85"/>
      <c r="RQC8" s="86"/>
      <c r="RQD8" s="81"/>
      <c r="RQE8" s="81"/>
      <c r="RQF8" s="82"/>
      <c r="RQG8" s="83"/>
      <c r="RQH8" s="84"/>
      <c r="RQI8" s="85"/>
      <c r="RQJ8" s="86"/>
      <c r="RQK8" s="81"/>
      <c r="RQL8" s="81"/>
      <c r="RQM8" s="82"/>
      <c r="RQN8" s="83"/>
      <c r="RQO8" s="84"/>
      <c r="RQP8" s="85"/>
      <c r="RQQ8" s="86"/>
      <c r="RQR8" s="81"/>
      <c r="RQS8" s="81"/>
      <c r="RQT8" s="82"/>
      <c r="RQU8" s="83"/>
      <c r="RQV8" s="84"/>
      <c r="RQW8" s="85"/>
      <c r="RQX8" s="86"/>
      <c r="RQY8" s="81"/>
      <c r="RQZ8" s="81"/>
      <c r="RRA8" s="82"/>
      <c r="RRB8" s="83"/>
      <c r="RRC8" s="84"/>
      <c r="RRD8" s="85"/>
      <c r="RRE8" s="86"/>
      <c r="RRF8" s="81"/>
      <c r="RRG8" s="81"/>
      <c r="RRH8" s="82"/>
      <c r="RRI8" s="83"/>
      <c r="RRJ8" s="84"/>
      <c r="RRK8" s="85"/>
      <c r="RRL8" s="86"/>
      <c r="RRM8" s="81"/>
      <c r="RRN8" s="81"/>
      <c r="RRO8" s="82"/>
      <c r="RRP8" s="83"/>
      <c r="RRQ8" s="84"/>
      <c r="RRR8" s="85"/>
      <c r="RRS8" s="86"/>
      <c r="RRT8" s="81"/>
      <c r="RRU8" s="81"/>
      <c r="RRV8" s="82"/>
      <c r="RRW8" s="83"/>
      <c r="RRX8" s="84"/>
      <c r="RRY8" s="85"/>
      <c r="RRZ8" s="86"/>
      <c r="RSA8" s="81"/>
      <c r="RSB8" s="81"/>
      <c r="RSC8" s="82"/>
      <c r="RSD8" s="83"/>
      <c r="RSE8" s="84"/>
      <c r="RSF8" s="85"/>
      <c r="RSG8" s="86"/>
      <c r="RSH8" s="81"/>
      <c r="RSI8" s="81"/>
      <c r="RSJ8" s="82"/>
      <c r="RSK8" s="83"/>
      <c r="RSL8" s="84"/>
      <c r="RSM8" s="85"/>
      <c r="RSN8" s="86"/>
      <c r="RSO8" s="81"/>
      <c r="RSP8" s="81"/>
      <c r="RSQ8" s="82"/>
      <c r="RSR8" s="83"/>
      <c r="RSS8" s="84"/>
      <c r="RST8" s="85"/>
      <c r="RSU8" s="86"/>
      <c r="RSV8" s="81"/>
      <c r="RSW8" s="81"/>
      <c r="RSX8" s="82"/>
      <c r="RSY8" s="83"/>
      <c r="RSZ8" s="84"/>
      <c r="RTA8" s="85"/>
      <c r="RTB8" s="86"/>
      <c r="RTC8" s="81"/>
      <c r="RTD8" s="81"/>
      <c r="RTE8" s="82"/>
      <c r="RTF8" s="83"/>
      <c r="RTG8" s="84"/>
      <c r="RTH8" s="85"/>
      <c r="RTI8" s="86"/>
      <c r="RTJ8" s="81"/>
      <c r="RTK8" s="81"/>
      <c r="RTL8" s="82"/>
      <c r="RTM8" s="83"/>
      <c r="RTN8" s="84"/>
      <c r="RTO8" s="85"/>
      <c r="RTP8" s="86"/>
      <c r="RTQ8" s="81"/>
      <c r="RTR8" s="81"/>
      <c r="RTS8" s="82"/>
      <c r="RTT8" s="83"/>
      <c r="RTU8" s="84"/>
      <c r="RTV8" s="85"/>
      <c r="RTW8" s="86"/>
      <c r="RTX8" s="81"/>
      <c r="RTY8" s="81"/>
      <c r="RTZ8" s="82"/>
      <c r="RUA8" s="83"/>
      <c r="RUB8" s="84"/>
      <c r="RUC8" s="85"/>
      <c r="RUD8" s="86"/>
      <c r="RUE8" s="81"/>
      <c r="RUF8" s="81"/>
      <c r="RUG8" s="82"/>
      <c r="RUH8" s="83"/>
      <c r="RUI8" s="84"/>
      <c r="RUJ8" s="85"/>
      <c r="RUK8" s="86"/>
      <c r="RUL8" s="81"/>
      <c r="RUM8" s="81"/>
      <c r="RUN8" s="82"/>
      <c r="RUO8" s="83"/>
      <c r="RUP8" s="84"/>
      <c r="RUQ8" s="85"/>
      <c r="RUR8" s="86"/>
      <c r="RUS8" s="81"/>
      <c r="RUT8" s="81"/>
      <c r="RUU8" s="82"/>
      <c r="RUV8" s="83"/>
      <c r="RUW8" s="84"/>
      <c r="RUX8" s="85"/>
      <c r="RUY8" s="86"/>
      <c r="RUZ8" s="81"/>
      <c r="RVA8" s="81"/>
      <c r="RVB8" s="82"/>
      <c r="RVC8" s="83"/>
      <c r="RVD8" s="84"/>
      <c r="RVE8" s="85"/>
      <c r="RVF8" s="86"/>
      <c r="RVG8" s="81"/>
      <c r="RVH8" s="81"/>
      <c r="RVI8" s="82"/>
      <c r="RVJ8" s="83"/>
      <c r="RVK8" s="84"/>
      <c r="RVL8" s="85"/>
      <c r="RVM8" s="86"/>
      <c r="RVN8" s="81"/>
      <c r="RVO8" s="81"/>
      <c r="RVP8" s="82"/>
      <c r="RVQ8" s="83"/>
      <c r="RVR8" s="84"/>
      <c r="RVS8" s="85"/>
      <c r="RVT8" s="86"/>
      <c r="RVU8" s="81"/>
      <c r="RVV8" s="81"/>
      <c r="RVW8" s="82"/>
      <c r="RVX8" s="83"/>
      <c r="RVY8" s="84"/>
      <c r="RVZ8" s="85"/>
      <c r="RWA8" s="86"/>
      <c r="RWB8" s="81"/>
      <c r="RWC8" s="81"/>
      <c r="RWD8" s="82"/>
      <c r="RWE8" s="83"/>
      <c r="RWF8" s="84"/>
      <c r="RWG8" s="85"/>
      <c r="RWH8" s="86"/>
      <c r="RWI8" s="81"/>
      <c r="RWJ8" s="81"/>
      <c r="RWK8" s="82"/>
      <c r="RWL8" s="83"/>
      <c r="RWM8" s="84"/>
      <c r="RWN8" s="85"/>
      <c r="RWO8" s="86"/>
      <c r="RWP8" s="81"/>
      <c r="RWQ8" s="81"/>
      <c r="RWR8" s="82"/>
      <c r="RWS8" s="83"/>
      <c r="RWT8" s="84"/>
      <c r="RWU8" s="85"/>
      <c r="RWV8" s="86"/>
      <c r="RWW8" s="81"/>
      <c r="RWX8" s="81"/>
      <c r="RWY8" s="82"/>
      <c r="RWZ8" s="83"/>
      <c r="RXA8" s="84"/>
      <c r="RXB8" s="85"/>
      <c r="RXC8" s="86"/>
      <c r="RXD8" s="81"/>
      <c r="RXE8" s="81"/>
      <c r="RXF8" s="82"/>
      <c r="RXG8" s="83"/>
      <c r="RXH8" s="84"/>
      <c r="RXI8" s="85"/>
      <c r="RXJ8" s="86"/>
      <c r="RXK8" s="81"/>
      <c r="RXL8" s="81"/>
      <c r="RXM8" s="82"/>
      <c r="RXN8" s="83"/>
      <c r="RXO8" s="84"/>
      <c r="RXP8" s="85"/>
      <c r="RXQ8" s="86"/>
      <c r="RXR8" s="81"/>
      <c r="RXS8" s="81"/>
      <c r="RXT8" s="82"/>
      <c r="RXU8" s="83"/>
      <c r="RXV8" s="84"/>
      <c r="RXW8" s="85"/>
      <c r="RXX8" s="86"/>
      <c r="RXY8" s="81"/>
      <c r="RXZ8" s="81"/>
      <c r="RYA8" s="82"/>
      <c r="RYB8" s="83"/>
      <c r="RYC8" s="84"/>
      <c r="RYD8" s="85"/>
      <c r="RYE8" s="86"/>
      <c r="RYF8" s="81"/>
      <c r="RYG8" s="81"/>
      <c r="RYH8" s="82"/>
      <c r="RYI8" s="83"/>
      <c r="RYJ8" s="84"/>
      <c r="RYK8" s="85"/>
      <c r="RYL8" s="86"/>
      <c r="RYM8" s="81"/>
      <c r="RYN8" s="81"/>
      <c r="RYO8" s="82"/>
      <c r="RYP8" s="83"/>
      <c r="RYQ8" s="84"/>
      <c r="RYR8" s="85"/>
      <c r="RYS8" s="86"/>
      <c r="RYT8" s="81"/>
      <c r="RYU8" s="81"/>
      <c r="RYV8" s="82"/>
      <c r="RYW8" s="83"/>
      <c r="RYX8" s="84"/>
      <c r="RYY8" s="85"/>
      <c r="RYZ8" s="86"/>
      <c r="RZA8" s="81"/>
      <c r="RZB8" s="81"/>
      <c r="RZC8" s="82"/>
      <c r="RZD8" s="83"/>
      <c r="RZE8" s="84"/>
      <c r="RZF8" s="85"/>
      <c r="RZG8" s="86"/>
      <c r="RZH8" s="81"/>
      <c r="RZI8" s="81"/>
      <c r="RZJ8" s="82"/>
      <c r="RZK8" s="83"/>
      <c r="RZL8" s="84"/>
      <c r="RZM8" s="85"/>
      <c r="RZN8" s="86"/>
      <c r="RZO8" s="81"/>
      <c r="RZP8" s="81"/>
      <c r="RZQ8" s="82"/>
      <c r="RZR8" s="83"/>
      <c r="RZS8" s="84"/>
      <c r="RZT8" s="85"/>
      <c r="RZU8" s="86"/>
      <c r="RZV8" s="81"/>
      <c r="RZW8" s="81"/>
      <c r="RZX8" s="82"/>
      <c r="RZY8" s="83"/>
      <c r="RZZ8" s="84"/>
      <c r="SAA8" s="85"/>
      <c r="SAB8" s="86"/>
      <c r="SAC8" s="81"/>
      <c r="SAD8" s="81"/>
      <c r="SAE8" s="82"/>
      <c r="SAF8" s="83"/>
      <c r="SAG8" s="84"/>
      <c r="SAH8" s="85"/>
      <c r="SAI8" s="86"/>
      <c r="SAJ8" s="81"/>
      <c r="SAK8" s="81"/>
      <c r="SAL8" s="82"/>
      <c r="SAM8" s="83"/>
      <c r="SAN8" s="84"/>
      <c r="SAO8" s="85"/>
      <c r="SAP8" s="86"/>
      <c r="SAQ8" s="81"/>
      <c r="SAR8" s="81"/>
      <c r="SAS8" s="82"/>
      <c r="SAT8" s="83"/>
      <c r="SAU8" s="84"/>
      <c r="SAV8" s="85"/>
      <c r="SAW8" s="86"/>
      <c r="SAX8" s="81"/>
      <c r="SAY8" s="81"/>
      <c r="SAZ8" s="82"/>
      <c r="SBA8" s="83"/>
      <c r="SBB8" s="84"/>
      <c r="SBC8" s="85"/>
      <c r="SBD8" s="86"/>
      <c r="SBE8" s="81"/>
      <c r="SBF8" s="81"/>
      <c r="SBG8" s="82"/>
      <c r="SBH8" s="83"/>
      <c r="SBI8" s="84"/>
      <c r="SBJ8" s="85"/>
      <c r="SBK8" s="86"/>
      <c r="SBL8" s="81"/>
      <c r="SBM8" s="81"/>
      <c r="SBN8" s="82"/>
      <c r="SBO8" s="83"/>
      <c r="SBP8" s="84"/>
      <c r="SBQ8" s="85"/>
      <c r="SBR8" s="86"/>
      <c r="SBS8" s="81"/>
      <c r="SBT8" s="81"/>
      <c r="SBU8" s="82"/>
      <c r="SBV8" s="83"/>
      <c r="SBW8" s="84"/>
      <c r="SBX8" s="85"/>
      <c r="SBY8" s="86"/>
      <c r="SBZ8" s="81"/>
      <c r="SCA8" s="81"/>
      <c r="SCB8" s="82"/>
      <c r="SCC8" s="83"/>
      <c r="SCD8" s="84"/>
      <c r="SCE8" s="85"/>
      <c r="SCF8" s="86"/>
      <c r="SCG8" s="81"/>
      <c r="SCH8" s="81"/>
      <c r="SCI8" s="82"/>
      <c r="SCJ8" s="83"/>
      <c r="SCK8" s="84"/>
      <c r="SCL8" s="85"/>
      <c r="SCM8" s="86"/>
      <c r="SCN8" s="81"/>
      <c r="SCO8" s="81"/>
      <c r="SCP8" s="82"/>
      <c r="SCQ8" s="83"/>
      <c r="SCR8" s="84"/>
      <c r="SCS8" s="85"/>
      <c r="SCT8" s="86"/>
      <c r="SCU8" s="81"/>
      <c r="SCV8" s="81"/>
      <c r="SCW8" s="82"/>
      <c r="SCX8" s="83"/>
      <c r="SCY8" s="84"/>
      <c r="SCZ8" s="85"/>
      <c r="SDA8" s="86"/>
      <c r="SDB8" s="81"/>
      <c r="SDC8" s="81"/>
      <c r="SDD8" s="82"/>
      <c r="SDE8" s="83"/>
      <c r="SDF8" s="84"/>
      <c r="SDG8" s="85"/>
      <c r="SDH8" s="86"/>
      <c r="SDI8" s="81"/>
      <c r="SDJ8" s="81"/>
      <c r="SDK8" s="82"/>
      <c r="SDL8" s="83"/>
      <c r="SDM8" s="84"/>
      <c r="SDN8" s="85"/>
      <c r="SDO8" s="86"/>
      <c r="SDP8" s="81"/>
      <c r="SDQ8" s="81"/>
      <c r="SDR8" s="82"/>
      <c r="SDS8" s="83"/>
      <c r="SDT8" s="84"/>
      <c r="SDU8" s="85"/>
      <c r="SDV8" s="86"/>
      <c r="SDW8" s="81"/>
      <c r="SDX8" s="81"/>
      <c r="SDY8" s="82"/>
      <c r="SDZ8" s="83"/>
      <c r="SEA8" s="84"/>
      <c r="SEB8" s="85"/>
      <c r="SEC8" s="86"/>
      <c r="SED8" s="81"/>
      <c r="SEE8" s="81"/>
      <c r="SEF8" s="82"/>
      <c r="SEG8" s="83"/>
      <c r="SEH8" s="84"/>
      <c r="SEI8" s="85"/>
      <c r="SEJ8" s="86"/>
      <c r="SEK8" s="81"/>
      <c r="SEL8" s="81"/>
      <c r="SEM8" s="82"/>
      <c r="SEN8" s="83"/>
      <c r="SEO8" s="84"/>
      <c r="SEP8" s="85"/>
      <c r="SEQ8" s="86"/>
      <c r="SER8" s="81"/>
      <c r="SES8" s="81"/>
      <c r="SET8" s="82"/>
      <c r="SEU8" s="83"/>
      <c r="SEV8" s="84"/>
      <c r="SEW8" s="85"/>
      <c r="SEX8" s="86"/>
      <c r="SEY8" s="81"/>
      <c r="SEZ8" s="81"/>
      <c r="SFA8" s="82"/>
      <c r="SFB8" s="83"/>
      <c r="SFC8" s="84"/>
      <c r="SFD8" s="85"/>
      <c r="SFE8" s="86"/>
      <c r="SFF8" s="81"/>
      <c r="SFG8" s="81"/>
      <c r="SFH8" s="82"/>
      <c r="SFI8" s="83"/>
      <c r="SFJ8" s="84"/>
      <c r="SFK8" s="85"/>
      <c r="SFL8" s="86"/>
      <c r="SFM8" s="81"/>
      <c r="SFN8" s="81"/>
      <c r="SFO8" s="82"/>
      <c r="SFP8" s="83"/>
      <c r="SFQ8" s="84"/>
      <c r="SFR8" s="85"/>
      <c r="SFS8" s="86"/>
      <c r="SFT8" s="81"/>
      <c r="SFU8" s="81"/>
      <c r="SFV8" s="82"/>
      <c r="SFW8" s="83"/>
      <c r="SFX8" s="84"/>
      <c r="SFY8" s="85"/>
      <c r="SFZ8" s="86"/>
      <c r="SGA8" s="81"/>
      <c r="SGB8" s="81"/>
      <c r="SGC8" s="82"/>
      <c r="SGD8" s="83"/>
      <c r="SGE8" s="84"/>
      <c r="SGF8" s="85"/>
      <c r="SGG8" s="86"/>
      <c r="SGH8" s="81"/>
      <c r="SGI8" s="81"/>
      <c r="SGJ8" s="82"/>
      <c r="SGK8" s="83"/>
      <c r="SGL8" s="84"/>
      <c r="SGM8" s="85"/>
      <c r="SGN8" s="86"/>
      <c r="SGO8" s="81"/>
      <c r="SGP8" s="81"/>
      <c r="SGQ8" s="82"/>
      <c r="SGR8" s="83"/>
      <c r="SGS8" s="84"/>
      <c r="SGT8" s="85"/>
      <c r="SGU8" s="86"/>
      <c r="SGV8" s="81"/>
      <c r="SGW8" s="81"/>
      <c r="SGX8" s="82"/>
      <c r="SGY8" s="83"/>
      <c r="SGZ8" s="84"/>
      <c r="SHA8" s="85"/>
      <c r="SHB8" s="86"/>
      <c r="SHC8" s="81"/>
      <c r="SHD8" s="81"/>
      <c r="SHE8" s="82"/>
      <c r="SHF8" s="83"/>
      <c r="SHG8" s="84"/>
      <c r="SHH8" s="85"/>
      <c r="SHI8" s="86"/>
      <c r="SHJ8" s="81"/>
      <c r="SHK8" s="81"/>
      <c r="SHL8" s="82"/>
      <c r="SHM8" s="83"/>
      <c r="SHN8" s="84"/>
      <c r="SHO8" s="85"/>
      <c r="SHP8" s="86"/>
      <c r="SHQ8" s="81"/>
      <c r="SHR8" s="81"/>
      <c r="SHS8" s="82"/>
      <c r="SHT8" s="83"/>
      <c r="SHU8" s="84"/>
      <c r="SHV8" s="85"/>
      <c r="SHW8" s="86"/>
      <c r="SHX8" s="81"/>
      <c r="SHY8" s="81"/>
      <c r="SHZ8" s="82"/>
      <c r="SIA8" s="83"/>
      <c r="SIB8" s="84"/>
      <c r="SIC8" s="85"/>
      <c r="SID8" s="86"/>
      <c r="SIE8" s="81"/>
      <c r="SIF8" s="81"/>
      <c r="SIG8" s="82"/>
      <c r="SIH8" s="83"/>
      <c r="SII8" s="84"/>
      <c r="SIJ8" s="85"/>
      <c r="SIK8" s="86"/>
      <c r="SIL8" s="81"/>
      <c r="SIM8" s="81"/>
      <c r="SIN8" s="82"/>
      <c r="SIO8" s="83"/>
      <c r="SIP8" s="84"/>
      <c r="SIQ8" s="85"/>
      <c r="SIR8" s="86"/>
      <c r="SIS8" s="81"/>
      <c r="SIT8" s="81"/>
      <c r="SIU8" s="82"/>
      <c r="SIV8" s="83"/>
      <c r="SIW8" s="84"/>
      <c r="SIX8" s="85"/>
      <c r="SIY8" s="86"/>
      <c r="SIZ8" s="81"/>
      <c r="SJA8" s="81"/>
      <c r="SJB8" s="82"/>
      <c r="SJC8" s="83"/>
      <c r="SJD8" s="84"/>
      <c r="SJE8" s="85"/>
      <c r="SJF8" s="86"/>
      <c r="SJG8" s="81"/>
      <c r="SJH8" s="81"/>
      <c r="SJI8" s="82"/>
      <c r="SJJ8" s="83"/>
      <c r="SJK8" s="84"/>
      <c r="SJL8" s="85"/>
      <c r="SJM8" s="86"/>
      <c r="SJN8" s="81"/>
      <c r="SJO8" s="81"/>
      <c r="SJP8" s="82"/>
      <c r="SJQ8" s="83"/>
      <c r="SJR8" s="84"/>
      <c r="SJS8" s="85"/>
      <c r="SJT8" s="86"/>
      <c r="SJU8" s="81"/>
      <c r="SJV8" s="81"/>
      <c r="SJW8" s="82"/>
      <c r="SJX8" s="83"/>
      <c r="SJY8" s="84"/>
      <c r="SJZ8" s="85"/>
      <c r="SKA8" s="86"/>
      <c r="SKB8" s="81"/>
      <c r="SKC8" s="81"/>
      <c r="SKD8" s="82"/>
      <c r="SKE8" s="83"/>
      <c r="SKF8" s="84"/>
      <c r="SKG8" s="85"/>
      <c r="SKH8" s="86"/>
      <c r="SKI8" s="81"/>
      <c r="SKJ8" s="81"/>
      <c r="SKK8" s="82"/>
      <c r="SKL8" s="83"/>
      <c r="SKM8" s="84"/>
      <c r="SKN8" s="85"/>
      <c r="SKO8" s="86"/>
      <c r="SKP8" s="81"/>
      <c r="SKQ8" s="81"/>
      <c r="SKR8" s="82"/>
      <c r="SKS8" s="83"/>
      <c r="SKT8" s="84"/>
      <c r="SKU8" s="85"/>
      <c r="SKV8" s="86"/>
      <c r="SKW8" s="81"/>
      <c r="SKX8" s="81"/>
      <c r="SKY8" s="82"/>
      <c r="SKZ8" s="83"/>
      <c r="SLA8" s="84"/>
      <c r="SLB8" s="85"/>
      <c r="SLC8" s="86"/>
      <c r="SLD8" s="81"/>
      <c r="SLE8" s="81"/>
      <c r="SLF8" s="82"/>
      <c r="SLG8" s="83"/>
      <c r="SLH8" s="84"/>
      <c r="SLI8" s="85"/>
      <c r="SLJ8" s="86"/>
      <c r="SLK8" s="81"/>
      <c r="SLL8" s="81"/>
      <c r="SLM8" s="82"/>
      <c r="SLN8" s="83"/>
      <c r="SLO8" s="84"/>
      <c r="SLP8" s="85"/>
      <c r="SLQ8" s="86"/>
      <c r="SLR8" s="81"/>
      <c r="SLS8" s="81"/>
      <c r="SLT8" s="82"/>
      <c r="SLU8" s="83"/>
      <c r="SLV8" s="84"/>
      <c r="SLW8" s="85"/>
      <c r="SLX8" s="86"/>
      <c r="SLY8" s="81"/>
      <c r="SLZ8" s="81"/>
      <c r="SMA8" s="82"/>
      <c r="SMB8" s="83"/>
      <c r="SMC8" s="84"/>
      <c r="SMD8" s="85"/>
      <c r="SME8" s="86"/>
      <c r="SMF8" s="81"/>
      <c r="SMG8" s="81"/>
      <c r="SMH8" s="82"/>
      <c r="SMI8" s="83"/>
      <c r="SMJ8" s="84"/>
      <c r="SMK8" s="85"/>
      <c r="SML8" s="86"/>
      <c r="SMM8" s="81"/>
      <c r="SMN8" s="81"/>
      <c r="SMO8" s="82"/>
      <c r="SMP8" s="83"/>
      <c r="SMQ8" s="84"/>
      <c r="SMR8" s="85"/>
      <c r="SMS8" s="86"/>
      <c r="SMT8" s="81"/>
      <c r="SMU8" s="81"/>
      <c r="SMV8" s="82"/>
      <c r="SMW8" s="83"/>
      <c r="SMX8" s="84"/>
      <c r="SMY8" s="85"/>
      <c r="SMZ8" s="86"/>
      <c r="SNA8" s="81"/>
      <c r="SNB8" s="81"/>
      <c r="SNC8" s="82"/>
      <c r="SND8" s="83"/>
      <c r="SNE8" s="84"/>
      <c r="SNF8" s="85"/>
      <c r="SNG8" s="86"/>
      <c r="SNH8" s="81"/>
      <c r="SNI8" s="81"/>
      <c r="SNJ8" s="82"/>
      <c r="SNK8" s="83"/>
      <c r="SNL8" s="84"/>
      <c r="SNM8" s="85"/>
      <c r="SNN8" s="86"/>
      <c r="SNO8" s="81"/>
      <c r="SNP8" s="81"/>
      <c r="SNQ8" s="82"/>
      <c r="SNR8" s="83"/>
      <c r="SNS8" s="84"/>
      <c r="SNT8" s="85"/>
      <c r="SNU8" s="86"/>
      <c r="SNV8" s="81"/>
      <c r="SNW8" s="81"/>
      <c r="SNX8" s="82"/>
      <c r="SNY8" s="83"/>
      <c r="SNZ8" s="84"/>
      <c r="SOA8" s="85"/>
      <c r="SOB8" s="86"/>
      <c r="SOC8" s="81"/>
      <c r="SOD8" s="81"/>
      <c r="SOE8" s="82"/>
      <c r="SOF8" s="83"/>
      <c r="SOG8" s="84"/>
      <c r="SOH8" s="85"/>
      <c r="SOI8" s="86"/>
      <c r="SOJ8" s="81"/>
      <c r="SOK8" s="81"/>
      <c r="SOL8" s="82"/>
      <c r="SOM8" s="83"/>
      <c r="SON8" s="84"/>
      <c r="SOO8" s="85"/>
      <c r="SOP8" s="86"/>
      <c r="SOQ8" s="81"/>
      <c r="SOR8" s="81"/>
      <c r="SOS8" s="82"/>
      <c r="SOT8" s="83"/>
      <c r="SOU8" s="84"/>
      <c r="SOV8" s="85"/>
      <c r="SOW8" s="86"/>
      <c r="SOX8" s="81"/>
      <c r="SOY8" s="81"/>
      <c r="SOZ8" s="82"/>
      <c r="SPA8" s="83"/>
      <c r="SPB8" s="84"/>
      <c r="SPC8" s="85"/>
      <c r="SPD8" s="86"/>
      <c r="SPE8" s="81"/>
      <c r="SPF8" s="81"/>
      <c r="SPG8" s="82"/>
      <c r="SPH8" s="83"/>
      <c r="SPI8" s="84"/>
      <c r="SPJ8" s="85"/>
      <c r="SPK8" s="86"/>
      <c r="SPL8" s="81"/>
      <c r="SPM8" s="81"/>
      <c r="SPN8" s="82"/>
      <c r="SPO8" s="83"/>
      <c r="SPP8" s="84"/>
      <c r="SPQ8" s="85"/>
      <c r="SPR8" s="86"/>
      <c r="SPS8" s="81"/>
      <c r="SPT8" s="81"/>
      <c r="SPU8" s="82"/>
      <c r="SPV8" s="83"/>
      <c r="SPW8" s="84"/>
      <c r="SPX8" s="85"/>
      <c r="SPY8" s="86"/>
      <c r="SPZ8" s="81"/>
      <c r="SQA8" s="81"/>
      <c r="SQB8" s="82"/>
      <c r="SQC8" s="83"/>
      <c r="SQD8" s="84"/>
      <c r="SQE8" s="85"/>
      <c r="SQF8" s="86"/>
      <c r="SQG8" s="81"/>
      <c r="SQH8" s="81"/>
      <c r="SQI8" s="82"/>
      <c r="SQJ8" s="83"/>
      <c r="SQK8" s="84"/>
      <c r="SQL8" s="85"/>
      <c r="SQM8" s="86"/>
      <c r="SQN8" s="81"/>
      <c r="SQO8" s="81"/>
      <c r="SQP8" s="82"/>
      <c r="SQQ8" s="83"/>
      <c r="SQR8" s="84"/>
      <c r="SQS8" s="85"/>
      <c r="SQT8" s="86"/>
      <c r="SQU8" s="81"/>
      <c r="SQV8" s="81"/>
      <c r="SQW8" s="82"/>
      <c r="SQX8" s="83"/>
      <c r="SQY8" s="84"/>
      <c r="SQZ8" s="85"/>
      <c r="SRA8" s="86"/>
      <c r="SRB8" s="81"/>
      <c r="SRC8" s="81"/>
      <c r="SRD8" s="82"/>
      <c r="SRE8" s="83"/>
      <c r="SRF8" s="84"/>
      <c r="SRG8" s="85"/>
      <c r="SRH8" s="86"/>
      <c r="SRI8" s="81"/>
      <c r="SRJ8" s="81"/>
      <c r="SRK8" s="82"/>
      <c r="SRL8" s="83"/>
      <c r="SRM8" s="84"/>
      <c r="SRN8" s="85"/>
      <c r="SRO8" s="86"/>
      <c r="SRP8" s="81"/>
      <c r="SRQ8" s="81"/>
      <c r="SRR8" s="82"/>
      <c r="SRS8" s="83"/>
      <c r="SRT8" s="84"/>
      <c r="SRU8" s="85"/>
      <c r="SRV8" s="86"/>
      <c r="SRW8" s="81"/>
      <c r="SRX8" s="81"/>
      <c r="SRY8" s="82"/>
      <c r="SRZ8" s="83"/>
      <c r="SSA8" s="84"/>
      <c r="SSB8" s="85"/>
      <c r="SSC8" s="86"/>
      <c r="SSD8" s="81"/>
      <c r="SSE8" s="81"/>
      <c r="SSF8" s="82"/>
      <c r="SSG8" s="83"/>
      <c r="SSH8" s="84"/>
      <c r="SSI8" s="85"/>
      <c r="SSJ8" s="86"/>
      <c r="SSK8" s="81"/>
      <c r="SSL8" s="81"/>
      <c r="SSM8" s="82"/>
      <c r="SSN8" s="83"/>
      <c r="SSO8" s="84"/>
      <c r="SSP8" s="85"/>
      <c r="SSQ8" s="86"/>
      <c r="SSR8" s="81"/>
      <c r="SSS8" s="81"/>
      <c r="SST8" s="82"/>
      <c r="SSU8" s="83"/>
      <c r="SSV8" s="84"/>
      <c r="SSW8" s="85"/>
      <c r="SSX8" s="86"/>
      <c r="SSY8" s="81"/>
      <c r="SSZ8" s="81"/>
      <c r="STA8" s="82"/>
      <c r="STB8" s="83"/>
      <c r="STC8" s="84"/>
      <c r="STD8" s="85"/>
      <c r="STE8" s="86"/>
      <c r="STF8" s="81"/>
      <c r="STG8" s="81"/>
      <c r="STH8" s="82"/>
      <c r="STI8" s="83"/>
      <c r="STJ8" s="84"/>
      <c r="STK8" s="85"/>
      <c r="STL8" s="86"/>
      <c r="STM8" s="81"/>
      <c r="STN8" s="81"/>
      <c r="STO8" s="82"/>
      <c r="STP8" s="83"/>
      <c r="STQ8" s="84"/>
      <c r="STR8" s="85"/>
      <c r="STS8" s="86"/>
      <c r="STT8" s="81"/>
      <c r="STU8" s="81"/>
      <c r="STV8" s="82"/>
      <c r="STW8" s="83"/>
      <c r="STX8" s="84"/>
      <c r="STY8" s="85"/>
      <c r="STZ8" s="86"/>
      <c r="SUA8" s="81"/>
      <c r="SUB8" s="81"/>
      <c r="SUC8" s="82"/>
      <c r="SUD8" s="83"/>
      <c r="SUE8" s="84"/>
      <c r="SUF8" s="85"/>
      <c r="SUG8" s="86"/>
      <c r="SUH8" s="81"/>
      <c r="SUI8" s="81"/>
      <c r="SUJ8" s="82"/>
      <c r="SUK8" s="83"/>
      <c r="SUL8" s="84"/>
      <c r="SUM8" s="85"/>
      <c r="SUN8" s="86"/>
      <c r="SUO8" s="81"/>
      <c r="SUP8" s="81"/>
      <c r="SUQ8" s="82"/>
      <c r="SUR8" s="83"/>
      <c r="SUS8" s="84"/>
      <c r="SUT8" s="85"/>
      <c r="SUU8" s="86"/>
      <c r="SUV8" s="81"/>
      <c r="SUW8" s="81"/>
      <c r="SUX8" s="82"/>
      <c r="SUY8" s="83"/>
      <c r="SUZ8" s="84"/>
      <c r="SVA8" s="85"/>
      <c r="SVB8" s="86"/>
      <c r="SVC8" s="81"/>
      <c r="SVD8" s="81"/>
      <c r="SVE8" s="82"/>
      <c r="SVF8" s="83"/>
      <c r="SVG8" s="84"/>
      <c r="SVH8" s="85"/>
      <c r="SVI8" s="86"/>
      <c r="SVJ8" s="81"/>
      <c r="SVK8" s="81"/>
      <c r="SVL8" s="82"/>
      <c r="SVM8" s="83"/>
      <c r="SVN8" s="84"/>
      <c r="SVO8" s="85"/>
      <c r="SVP8" s="86"/>
      <c r="SVQ8" s="81"/>
      <c r="SVR8" s="81"/>
      <c r="SVS8" s="82"/>
      <c r="SVT8" s="83"/>
      <c r="SVU8" s="84"/>
      <c r="SVV8" s="85"/>
      <c r="SVW8" s="86"/>
      <c r="SVX8" s="81"/>
      <c r="SVY8" s="81"/>
      <c r="SVZ8" s="82"/>
      <c r="SWA8" s="83"/>
      <c r="SWB8" s="84"/>
      <c r="SWC8" s="85"/>
      <c r="SWD8" s="86"/>
      <c r="SWE8" s="81"/>
      <c r="SWF8" s="81"/>
      <c r="SWG8" s="82"/>
      <c r="SWH8" s="83"/>
      <c r="SWI8" s="84"/>
      <c r="SWJ8" s="85"/>
      <c r="SWK8" s="86"/>
      <c r="SWL8" s="81"/>
      <c r="SWM8" s="81"/>
      <c r="SWN8" s="82"/>
      <c r="SWO8" s="83"/>
      <c r="SWP8" s="84"/>
      <c r="SWQ8" s="85"/>
      <c r="SWR8" s="86"/>
      <c r="SWS8" s="81"/>
      <c r="SWT8" s="81"/>
      <c r="SWU8" s="82"/>
      <c r="SWV8" s="83"/>
      <c r="SWW8" s="84"/>
      <c r="SWX8" s="85"/>
      <c r="SWY8" s="86"/>
      <c r="SWZ8" s="81"/>
      <c r="SXA8" s="81"/>
      <c r="SXB8" s="82"/>
      <c r="SXC8" s="83"/>
      <c r="SXD8" s="84"/>
      <c r="SXE8" s="85"/>
      <c r="SXF8" s="86"/>
      <c r="SXG8" s="81"/>
      <c r="SXH8" s="81"/>
      <c r="SXI8" s="82"/>
      <c r="SXJ8" s="83"/>
      <c r="SXK8" s="84"/>
      <c r="SXL8" s="85"/>
      <c r="SXM8" s="86"/>
      <c r="SXN8" s="81"/>
      <c r="SXO8" s="81"/>
      <c r="SXP8" s="82"/>
      <c r="SXQ8" s="83"/>
      <c r="SXR8" s="84"/>
      <c r="SXS8" s="85"/>
      <c r="SXT8" s="86"/>
      <c r="SXU8" s="81"/>
      <c r="SXV8" s="81"/>
      <c r="SXW8" s="82"/>
      <c r="SXX8" s="83"/>
      <c r="SXY8" s="84"/>
      <c r="SXZ8" s="85"/>
      <c r="SYA8" s="86"/>
      <c r="SYB8" s="81"/>
      <c r="SYC8" s="81"/>
      <c r="SYD8" s="82"/>
      <c r="SYE8" s="83"/>
      <c r="SYF8" s="84"/>
      <c r="SYG8" s="85"/>
      <c r="SYH8" s="86"/>
      <c r="SYI8" s="81"/>
      <c r="SYJ8" s="81"/>
      <c r="SYK8" s="82"/>
      <c r="SYL8" s="83"/>
      <c r="SYM8" s="84"/>
      <c r="SYN8" s="85"/>
      <c r="SYO8" s="86"/>
      <c r="SYP8" s="81"/>
      <c r="SYQ8" s="81"/>
      <c r="SYR8" s="82"/>
      <c r="SYS8" s="83"/>
      <c r="SYT8" s="84"/>
      <c r="SYU8" s="85"/>
      <c r="SYV8" s="86"/>
      <c r="SYW8" s="81"/>
      <c r="SYX8" s="81"/>
      <c r="SYY8" s="82"/>
      <c r="SYZ8" s="83"/>
      <c r="SZA8" s="84"/>
      <c r="SZB8" s="85"/>
      <c r="SZC8" s="86"/>
      <c r="SZD8" s="81"/>
      <c r="SZE8" s="81"/>
      <c r="SZF8" s="82"/>
      <c r="SZG8" s="83"/>
      <c r="SZH8" s="84"/>
      <c r="SZI8" s="85"/>
      <c r="SZJ8" s="86"/>
      <c r="SZK8" s="81"/>
      <c r="SZL8" s="81"/>
      <c r="SZM8" s="82"/>
      <c r="SZN8" s="83"/>
      <c r="SZO8" s="84"/>
      <c r="SZP8" s="85"/>
      <c r="SZQ8" s="86"/>
      <c r="SZR8" s="81"/>
      <c r="SZS8" s="81"/>
      <c r="SZT8" s="82"/>
      <c r="SZU8" s="83"/>
      <c r="SZV8" s="84"/>
      <c r="SZW8" s="85"/>
      <c r="SZX8" s="86"/>
      <c r="SZY8" s="81"/>
      <c r="SZZ8" s="81"/>
      <c r="TAA8" s="82"/>
      <c r="TAB8" s="83"/>
      <c r="TAC8" s="84"/>
      <c r="TAD8" s="85"/>
      <c r="TAE8" s="86"/>
      <c r="TAF8" s="81"/>
      <c r="TAG8" s="81"/>
      <c r="TAH8" s="82"/>
      <c r="TAI8" s="83"/>
      <c r="TAJ8" s="84"/>
      <c r="TAK8" s="85"/>
      <c r="TAL8" s="86"/>
      <c r="TAM8" s="81"/>
      <c r="TAN8" s="81"/>
      <c r="TAO8" s="82"/>
      <c r="TAP8" s="83"/>
      <c r="TAQ8" s="84"/>
      <c r="TAR8" s="85"/>
      <c r="TAS8" s="86"/>
      <c r="TAT8" s="81"/>
      <c r="TAU8" s="81"/>
      <c r="TAV8" s="82"/>
      <c r="TAW8" s="83"/>
      <c r="TAX8" s="84"/>
      <c r="TAY8" s="85"/>
      <c r="TAZ8" s="86"/>
      <c r="TBA8" s="81"/>
      <c r="TBB8" s="81"/>
      <c r="TBC8" s="82"/>
      <c r="TBD8" s="83"/>
      <c r="TBE8" s="84"/>
      <c r="TBF8" s="85"/>
      <c r="TBG8" s="86"/>
      <c r="TBH8" s="81"/>
      <c r="TBI8" s="81"/>
      <c r="TBJ8" s="82"/>
      <c r="TBK8" s="83"/>
      <c r="TBL8" s="84"/>
      <c r="TBM8" s="85"/>
      <c r="TBN8" s="86"/>
      <c r="TBO8" s="81"/>
      <c r="TBP8" s="81"/>
      <c r="TBQ8" s="82"/>
      <c r="TBR8" s="83"/>
      <c r="TBS8" s="84"/>
      <c r="TBT8" s="85"/>
      <c r="TBU8" s="86"/>
      <c r="TBV8" s="81"/>
      <c r="TBW8" s="81"/>
      <c r="TBX8" s="82"/>
      <c r="TBY8" s="83"/>
      <c r="TBZ8" s="84"/>
      <c r="TCA8" s="85"/>
      <c r="TCB8" s="86"/>
      <c r="TCC8" s="81"/>
      <c r="TCD8" s="81"/>
      <c r="TCE8" s="82"/>
      <c r="TCF8" s="83"/>
      <c r="TCG8" s="84"/>
      <c r="TCH8" s="85"/>
      <c r="TCI8" s="86"/>
      <c r="TCJ8" s="81"/>
      <c r="TCK8" s="81"/>
      <c r="TCL8" s="82"/>
      <c r="TCM8" s="83"/>
      <c r="TCN8" s="84"/>
      <c r="TCO8" s="85"/>
      <c r="TCP8" s="86"/>
      <c r="TCQ8" s="81"/>
      <c r="TCR8" s="81"/>
      <c r="TCS8" s="82"/>
      <c r="TCT8" s="83"/>
      <c r="TCU8" s="84"/>
      <c r="TCV8" s="85"/>
      <c r="TCW8" s="86"/>
      <c r="TCX8" s="81"/>
      <c r="TCY8" s="81"/>
      <c r="TCZ8" s="82"/>
      <c r="TDA8" s="83"/>
      <c r="TDB8" s="84"/>
      <c r="TDC8" s="85"/>
      <c r="TDD8" s="86"/>
      <c r="TDE8" s="81"/>
      <c r="TDF8" s="81"/>
      <c r="TDG8" s="82"/>
      <c r="TDH8" s="83"/>
      <c r="TDI8" s="84"/>
      <c r="TDJ8" s="85"/>
      <c r="TDK8" s="86"/>
      <c r="TDL8" s="81"/>
      <c r="TDM8" s="81"/>
      <c r="TDN8" s="82"/>
      <c r="TDO8" s="83"/>
      <c r="TDP8" s="84"/>
      <c r="TDQ8" s="85"/>
      <c r="TDR8" s="86"/>
      <c r="TDS8" s="81"/>
      <c r="TDT8" s="81"/>
      <c r="TDU8" s="82"/>
      <c r="TDV8" s="83"/>
      <c r="TDW8" s="84"/>
      <c r="TDX8" s="85"/>
      <c r="TDY8" s="86"/>
      <c r="TDZ8" s="81"/>
      <c r="TEA8" s="81"/>
      <c r="TEB8" s="82"/>
      <c r="TEC8" s="83"/>
      <c r="TED8" s="84"/>
      <c r="TEE8" s="85"/>
      <c r="TEF8" s="86"/>
      <c r="TEG8" s="81"/>
      <c r="TEH8" s="81"/>
      <c r="TEI8" s="82"/>
      <c r="TEJ8" s="83"/>
      <c r="TEK8" s="84"/>
      <c r="TEL8" s="85"/>
      <c r="TEM8" s="86"/>
      <c r="TEN8" s="81"/>
      <c r="TEO8" s="81"/>
      <c r="TEP8" s="82"/>
      <c r="TEQ8" s="83"/>
      <c r="TER8" s="84"/>
      <c r="TES8" s="85"/>
      <c r="TET8" s="86"/>
      <c r="TEU8" s="81"/>
      <c r="TEV8" s="81"/>
      <c r="TEW8" s="82"/>
      <c r="TEX8" s="83"/>
      <c r="TEY8" s="84"/>
      <c r="TEZ8" s="85"/>
      <c r="TFA8" s="86"/>
      <c r="TFB8" s="81"/>
      <c r="TFC8" s="81"/>
      <c r="TFD8" s="82"/>
      <c r="TFE8" s="83"/>
      <c r="TFF8" s="84"/>
      <c r="TFG8" s="85"/>
      <c r="TFH8" s="86"/>
      <c r="TFI8" s="81"/>
      <c r="TFJ8" s="81"/>
      <c r="TFK8" s="82"/>
      <c r="TFL8" s="83"/>
      <c r="TFM8" s="84"/>
      <c r="TFN8" s="85"/>
      <c r="TFO8" s="86"/>
      <c r="TFP8" s="81"/>
      <c r="TFQ8" s="81"/>
      <c r="TFR8" s="82"/>
      <c r="TFS8" s="83"/>
      <c r="TFT8" s="84"/>
      <c r="TFU8" s="85"/>
      <c r="TFV8" s="86"/>
      <c r="TFW8" s="81"/>
      <c r="TFX8" s="81"/>
      <c r="TFY8" s="82"/>
      <c r="TFZ8" s="83"/>
      <c r="TGA8" s="84"/>
      <c r="TGB8" s="85"/>
      <c r="TGC8" s="86"/>
      <c r="TGD8" s="81"/>
      <c r="TGE8" s="81"/>
      <c r="TGF8" s="82"/>
      <c r="TGG8" s="83"/>
      <c r="TGH8" s="84"/>
      <c r="TGI8" s="85"/>
      <c r="TGJ8" s="86"/>
      <c r="TGK8" s="81"/>
      <c r="TGL8" s="81"/>
      <c r="TGM8" s="82"/>
      <c r="TGN8" s="83"/>
      <c r="TGO8" s="84"/>
      <c r="TGP8" s="85"/>
      <c r="TGQ8" s="86"/>
      <c r="TGR8" s="81"/>
      <c r="TGS8" s="81"/>
      <c r="TGT8" s="82"/>
      <c r="TGU8" s="83"/>
      <c r="TGV8" s="84"/>
      <c r="TGW8" s="85"/>
      <c r="TGX8" s="86"/>
      <c r="TGY8" s="81"/>
      <c r="TGZ8" s="81"/>
      <c r="THA8" s="82"/>
      <c r="THB8" s="83"/>
      <c r="THC8" s="84"/>
      <c r="THD8" s="85"/>
      <c r="THE8" s="86"/>
      <c r="THF8" s="81"/>
      <c r="THG8" s="81"/>
      <c r="THH8" s="82"/>
      <c r="THI8" s="83"/>
      <c r="THJ8" s="84"/>
      <c r="THK8" s="85"/>
      <c r="THL8" s="86"/>
      <c r="THM8" s="81"/>
      <c r="THN8" s="81"/>
      <c r="THO8" s="82"/>
      <c r="THP8" s="83"/>
      <c r="THQ8" s="84"/>
      <c r="THR8" s="85"/>
      <c r="THS8" s="86"/>
      <c r="THT8" s="81"/>
      <c r="THU8" s="81"/>
      <c r="THV8" s="82"/>
      <c r="THW8" s="83"/>
      <c r="THX8" s="84"/>
      <c r="THY8" s="85"/>
      <c r="THZ8" s="86"/>
      <c r="TIA8" s="81"/>
      <c r="TIB8" s="81"/>
      <c r="TIC8" s="82"/>
      <c r="TID8" s="83"/>
      <c r="TIE8" s="84"/>
      <c r="TIF8" s="85"/>
      <c r="TIG8" s="86"/>
      <c r="TIH8" s="81"/>
      <c r="TII8" s="81"/>
      <c r="TIJ8" s="82"/>
      <c r="TIK8" s="83"/>
      <c r="TIL8" s="84"/>
      <c r="TIM8" s="85"/>
      <c r="TIN8" s="86"/>
      <c r="TIO8" s="81"/>
      <c r="TIP8" s="81"/>
      <c r="TIQ8" s="82"/>
      <c r="TIR8" s="83"/>
      <c r="TIS8" s="84"/>
      <c r="TIT8" s="85"/>
      <c r="TIU8" s="86"/>
      <c r="TIV8" s="81"/>
      <c r="TIW8" s="81"/>
      <c r="TIX8" s="82"/>
      <c r="TIY8" s="83"/>
      <c r="TIZ8" s="84"/>
      <c r="TJA8" s="85"/>
      <c r="TJB8" s="86"/>
      <c r="TJC8" s="81"/>
      <c r="TJD8" s="81"/>
      <c r="TJE8" s="82"/>
      <c r="TJF8" s="83"/>
      <c r="TJG8" s="84"/>
      <c r="TJH8" s="85"/>
      <c r="TJI8" s="86"/>
      <c r="TJJ8" s="81"/>
      <c r="TJK8" s="81"/>
      <c r="TJL8" s="82"/>
      <c r="TJM8" s="83"/>
      <c r="TJN8" s="84"/>
      <c r="TJO8" s="85"/>
      <c r="TJP8" s="86"/>
      <c r="TJQ8" s="81"/>
      <c r="TJR8" s="81"/>
      <c r="TJS8" s="82"/>
      <c r="TJT8" s="83"/>
      <c r="TJU8" s="84"/>
      <c r="TJV8" s="85"/>
      <c r="TJW8" s="86"/>
      <c r="TJX8" s="81"/>
      <c r="TJY8" s="81"/>
      <c r="TJZ8" s="82"/>
      <c r="TKA8" s="83"/>
      <c r="TKB8" s="84"/>
      <c r="TKC8" s="85"/>
      <c r="TKD8" s="86"/>
      <c r="TKE8" s="81"/>
      <c r="TKF8" s="81"/>
      <c r="TKG8" s="82"/>
      <c r="TKH8" s="83"/>
      <c r="TKI8" s="84"/>
      <c r="TKJ8" s="85"/>
      <c r="TKK8" s="86"/>
      <c r="TKL8" s="81"/>
      <c r="TKM8" s="81"/>
      <c r="TKN8" s="82"/>
      <c r="TKO8" s="83"/>
      <c r="TKP8" s="84"/>
      <c r="TKQ8" s="85"/>
      <c r="TKR8" s="86"/>
      <c r="TKS8" s="81"/>
      <c r="TKT8" s="81"/>
      <c r="TKU8" s="82"/>
      <c r="TKV8" s="83"/>
      <c r="TKW8" s="84"/>
      <c r="TKX8" s="85"/>
      <c r="TKY8" s="86"/>
      <c r="TKZ8" s="81"/>
      <c r="TLA8" s="81"/>
      <c r="TLB8" s="82"/>
      <c r="TLC8" s="83"/>
      <c r="TLD8" s="84"/>
      <c r="TLE8" s="85"/>
      <c r="TLF8" s="86"/>
      <c r="TLG8" s="81"/>
      <c r="TLH8" s="81"/>
      <c r="TLI8" s="82"/>
      <c r="TLJ8" s="83"/>
      <c r="TLK8" s="84"/>
      <c r="TLL8" s="85"/>
      <c r="TLM8" s="86"/>
      <c r="TLN8" s="81"/>
      <c r="TLO8" s="81"/>
      <c r="TLP8" s="82"/>
      <c r="TLQ8" s="83"/>
      <c r="TLR8" s="84"/>
      <c r="TLS8" s="85"/>
      <c r="TLT8" s="86"/>
      <c r="TLU8" s="81"/>
      <c r="TLV8" s="81"/>
      <c r="TLW8" s="82"/>
      <c r="TLX8" s="83"/>
      <c r="TLY8" s="84"/>
      <c r="TLZ8" s="85"/>
      <c r="TMA8" s="86"/>
      <c r="TMB8" s="81"/>
      <c r="TMC8" s="81"/>
      <c r="TMD8" s="82"/>
      <c r="TME8" s="83"/>
      <c r="TMF8" s="84"/>
      <c r="TMG8" s="85"/>
      <c r="TMH8" s="86"/>
      <c r="TMI8" s="81"/>
      <c r="TMJ8" s="81"/>
      <c r="TMK8" s="82"/>
      <c r="TML8" s="83"/>
      <c r="TMM8" s="84"/>
      <c r="TMN8" s="85"/>
      <c r="TMO8" s="86"/>
      <c r="TMP8" s="81"/>
      <c r="TMQ8" s="81"/>
      <c r="TMR8" s="82"/>
      <c r="TMS8" s="83"/>
      <c r="TMT8" s="84"/>
      <c r="TMU8" s="85"/>
      <c r="TMV8" s="86"/>
      <c r="TMW8" s="81"/>
      <c r="TMX8" s="81"/>
      <c r="TMY8" s="82"/>
      <c r="TMZ8" s="83"/>
      <c r="TNA8" s="84"/>
      <c r="TNB8" s="85"/>
      <c r="TNC8" s="86"/>
      <c r="TND8" s="81"/>
      <c r="TNE8" s="81"/>
      <c r="TNF8" s="82"/>
      <c r="TNG8" s="83"/>
      <c r="TNH8" s="84"/>
      <c r="TNI8" s="85"/>
      <c r="TNJ8" s="86"/>
      <c r="TNK8" s="81"/>
      <c r="TNL8" s="81"/>
      <c r="TNM8" s="82"/>
      <c r="TNN8" s="83"/>
      <c r="TNO8" s="84"/>
      <c r="TNP8" s="85"/>
      <c r="TNQ8" s="86"/>
      <c r="TNR8" s="81"/>
      <c r="TNS8" s="81"/>
      <c r="TNT8" s="82"/>
      <c r="TNU8" s="83"/>
      <c r="TNV8" s="84"/>
      <c r="TNW8" s="85"/>
      <c r="TNX8" s="86"/>
      <c r="TNY8" s="81"/>
      <c r="TNZ8" s="81"/>
      <c r="TOA8" s="82"/>
      <c r="TOB8" s="83"/>
      <c r="TOC8" s="84"/>
      <c r="TOD8" s="85"/>
      <c r="TOE8" s="86"/>
      <c r="TOF8" s="81"/>
      <c r="TOG8" s="81"/>
      <c r="TOH8" s="82"/>
      <c r="TOI8" s="83"/>
      <c r="TOJ8" s="84"/>
      <c r="TOK8" s="85"/>
      <c r="TOL8" s="86"/>
      <c r="TOM8" s="81"/>
      <c r="TON8" s="81"/>
      <c r="TOO8" s="82"/>
      <c r="TOP8" s="83"/>
      <c r="TOQ8" s="84"/>
      <c r="TOR8" s="85"/>
      <c r="TOS8" s="86"/>
      <c r="TOT8" s="81"/>
      <c r="TOU8" s="81"/>
      <c r="TOV8" s="82"/>
      <c r="TOW8" s="83"/>
      <c r="TOX8" s="84"/>
      <c r="TOY8" s="85"/>
      <c r="TOZ8" s="86"/>
      <c r="TPA8" s="81"/>
      <c r="TPB8" s="81"/>
      <c r="TPC8" s="82"/>
      <c r="TPD8" s="83"/>
      <c r="TPE8" s="84"/>
      <c r="TPF8" s="85"/>
      <c r="TPG8" s="86"/>
      <c r="TPH8" s="81"/>
      <c r="TPI8" s="81"/>
      <c r="TPJ8" s="82"/>
      <c r="TPK8" s="83"/>
      <c r="TPL8" s="84"/>
      <c r="TPM8" s="85"/>
      <c r="TPN8" s="86"/>
      <c r="TPO8" s="81"/>
      <c r="TPP8" s="81"/>
      <c r="TPQ8" s="82"/>
      <c r="TPR8" s="83"/>
      <c r="TPS8" s="84"/>
      <c r="TPT8" s="85"/>
      <c r="TPU8" s="86"/>
      <c r="TPV8" s="81"/>
      <c r="TPW8" s="81"/>
      <c r="TPX8" s="82"/>
      <c r="TPY8" s="83"/>
      <c r="TPZ8" s="84"/>
      <c r="TQA8" s="85"/>
      <c r="TQB8" s="86"/>
      <c r="TQC8" s="81"/>
      <c r="TQD8" s="81"/>
      <c r="TQE8" s="82"/>
      <c r="TQF8" s="83"/>
      <c r="TQG8" s="84"/>
      <c r="TQH8" s="85"/>
      <c r="TQI8" s="86"/>
      <c r="TQJ8" s="81"/>
      <c r="TQK8" s="81"/>
      <c r="TQL8" s="82"/>
      <c r="TQM8" s="83"/>
      <c r="TQN8" s="84"/>
      <c r="TQO8" s="85"/>
      <c r="TQP8" s="86"/>
      <c r="TQQ8" s="81"/>
      <c r="TQR8" s="81"/>
      <c r="TQS8" s="82"/>
      <c r="TQT8" s="83"/>
      <c r="TQU8" s="84"/>
      <c r="TQV8" s="85"/>
      <c r="TQW8" s="86"/>
      <c r="TQX8" s="81"/>
      <c r="TQY8" s="81"/>
      <c r="TQZ8" s="82"/>
      <c r="TRA8" s="83"/>
      <c r="TRB8" s="84"/>
      <c r="TRC8" s="85"/>
      <c r="TRD8" s="86"/>
      <c r="TRE8" s="81"/>
      <c r="TRF8" s="81"/>
      <c r="TRG8" s="82"/>
      <c r="TRH8" s="83"/>
      <c r="TRI8" s="84"/>
      <c r="TRJ8" s="85"/>
      <c r="TRK8" s="86"/>
      <c r="TRL8" s="81"/>
      <c r="TRM8" s="81"/>
      <c r="TRN8" s="82"/>
      <c r="TRO8" s="83"/>
      <c r="TRP8" s="84"/>
      <c r="TRQ8" s="85"/>
      <c r="TRR8" s="86"/>
      <c r="TRS8" s="81"/>
      <c r="TRT8" s="81"/>
      <c r="TRU8" s="82"/>
      <c r="TRV8" s="83"/>
      <c r="TRW8" s="84"/>
      <c r="TRX8" s="85"/>
      <c r="TRY8" s="86"/>
      <c r="TRZ8" s="81"/>
      <c r="TSA8" s="81"/>
      <c r="TSB8" s="82"/>
      <c r="TSC8" s="83"/>
      <c r="TSD8" s="84"/>
      <c r="TSE8" s="85"/>
      <c r="TSF8" s="86"/>
      <c r="TSG8" s="81"/>
      <c r="TSH8" s="81"/>
      <c r="TSI8" s="82"/>
      <c r="TSJ8" s="83"/>
      <c r="TSK8" s="84"/>
      <c r="TSL8" s="85"/>
      <c r="TSM8" s="86"/>
      <c r="TSN8" s="81"/>
      <c r="TSO8" s="81"/>
      <c r="TSP8" s="82"/>
      <c r="TSQ8" s="83"/>
      <c r="TSR8" s="84"/>
      <c r="TSS8" s="85"/>
      <c r="TST8" s="86"/>
      <c r="TSU8" s="81"/>
      <c r="TSV8" s="81"/>
      <c r="TSW8" s="82"/>
      <c r="TSX8" s="83"/>
      <c r="TSY8" s="84"/>
      <c r="TSZ8" s="85"/>
      <c r="TTA8" s="86"/>
      <c r="TTB8" s="81"/>
      <c r="TTC8" s="81"/>
      <c r="TTD8" s="82"/>
      <c r="TTE8" s="83"/>
      <c r="TTF8" s="84"/>
      <c r="TTG8" s="85"/>
      <c r="TTH8" s="86"/>
      <c r="TTI8" s="81"/>
      <c r="TTJ8" s="81"/>
      <c r="TTK8" s="82"/>
      <c r="TTL8" s="83"/>
      <c r="TTM8" s="84"/>
      <c r="TTN8" s="85"/>
      <c r="TTO8" s="86"/>
      <c r="TTP8" s="81"/>
      <c r="TTQ8" s="81"/>
      <c r="TTR8" s="82"/>
      <c r="TTS8" s="83"/>
      <c r="TTT8" s="84"/>
      <c r="TTU8" s="85"/>
      <c r="TTV8" s="86"/>
      <c r="TTW8" s="81"/>
      <c r="TTX8" s="81"/>
      <c r="TTY8" s="82"/>
      <c r="TTZ8" s="83"/>
      <c r="TUA8" s="84"/>
      <c r="TUB8" s="85"/>
      <c r="TUC8" s="86"/>
      <c r="TUD8" s="81"/>
      <c r="TUE8" s="81"/>
      <c r="TUF8" s="82"/>
      <c r="TUG8" s="83"/>
      <c r="TUH8" s="84"/>
      <c r="TUI8" s="85"/>
      <c r="TUJ8" s="86"/>
      <c r="TUK8" s="81"/>
      <c r="TUL8" s="81"/>
      <c r="TUM8" s="82"/>
      <c r="TUN8" s="83"/>
      <c r="TUO8" s="84"/>
      <c r="TUP8" s="85"/>
      <c r="TUQ8" s="86"/>
      <c r="TUR8" s="81"/>
      <c r="TUS8" s="81"/>
      <c r="TUT8" s="82"/>
      <c r="TUU8" s="83"/>
      <c r="TUV8" s="84"/>
      <c r="TUW8" s="85"/>
      <c r="TUX8" s="86"/>
      <c r="TUY8" s="81"/>
      <c r="TUZ8" s="81"/>
      <c r="TVA8" s="82"/>
      <c r="TVB8" s="83"/>
      <c r="TVC8" s="84"/>
      <c r="TVD8" s="85"/>
      <c r="TVE8" s="86"/>
      <c r="TVF8" s="81"/>
      <c r="TVG8" s="81"/>
      <c r="TVH8" s="82"/>
      <c r="TVI8" s="83"/>
      <c r="TVJ8" s="84"/>
      <c r="TVK8" s="85"/>
      <c r="TVL8" s="86"/>
      <c r="TVM8" s="81"/>
      <c r="TVN8" s="81"/>
      <c r="TVO8" s="82"/>
      <c r="TVP8" s="83"/>
      <c r="TVQ8" s="84"/>
      <c r="TVR8" s="85"/>
      <c r="TVS8" s="86"/>
      <c r="TVT8" s="81"/>
      <c r="TVU8" s="81"/>
      <c r="TVV8" s="82"/>
      <c r="TVW8" s="83"/>
      <c r="TVX8" s="84"/>
      <c r="TVY8" s="85"/>
      <c r="TVZ8" s="86"/>
      <c r="TWA8" s="81"/>
      <c r="TWB8" s="81"/>
      <c r="TWC8" s="82"/>
      <c r="TWD8" s="83"/>
      <c r="TWE8" s="84"/>
      <c r="TWF8" s="85"/>
      <c r="TWG8" s="86"/>
      <c r="TWH8" s="81"/>
      <c r="TWI8" s="81"/>
      <c r="TWJ8" s="82"/>
      <c r="TWK8" s="83"/>
      <c r="TWL8" s="84"/>
      <c r="TWM8" s="85"/>
      <c r="TWN8" s="86"/>
      <c r="TWO8" s="81"/>
      <c r="TWP8" s="81"/>
      <c r="TWQ8" s="82"/>
      <c r="TWR8" s="83"/>
      <c r="TWS8" s="84"/>
      <c r="TWT8" s="85"/>
      <c r="TWU8" s="86"/>
      <c r="TWV8" s="81"/>
      <c r="TWW8" s="81"/>
      <c r="TWX8" s="82"/>
      <c r="TWY8" s="83"/>
      <c r="TWZ8" s="84"/>
      <c r="TXA8" s="85"/>
      <c r="TXB8" s="86"/>
      <c r="TXC8" s="81"/>
      <c r="TXD8" s="81"/>
      <c r="TXE8" s="82"/>
      <c r="TXF8" s="83"/>
      <c r="TXG8" s="84"/>
      <c r="TXH8" s="85"/>
      <c r="TXI8" s="86"/>
      <c r="TXJ8" s="81"/>
      <c r="TXK8" s="81"/>
      <c r="TXL8" s="82"/>
      <c r="TXM8" s="83"/>
      <c r="TXN8" s="84"/>
      <c r="TXO8" s="85"/>
      <c r="TXP8" s="86"/>
      <c r="TXQ8" s="81"/>
      <c r="TXR8" s="81"/>
      <c r="TXS8" s="82"/>
      <c r="TXT8" s="83"/>
      <c r="TXU8" s="84"/>
      <c r="TXV8" s="85"/>
      <c r="TXW8" s="86"/>
      <c r="TXX8" s="81"/>
      <c r="TXY8" s="81"/>
      <c r="TXZ8" s="82"/>
      <c r="TYA8" s="83"/>
      <c r="TYB8" s="84"/>
      <c r="TYC8" s="85"/>
      <c r="TYD8" s="86"/>
      <c r="TYE8" s="81"/>
      <c r="TYF8" s="81"/>
      <c r="TYG8" s="82"/>
      <c r="TYH8" s="83"/>
      <c r="TYI8" s="84"/>
      <c r="TYJ8" s="85"/>
      <c r="TYK8" s="86"/>
      <c r="TYL8" s="81"/>
      <c r="TYM8" s="81"/>
      <c r="TYN8" s="82"/>
      <c r="TYO8" s="83"/>
      <c r="TYP8" s="84"/>
      <c r="TYQ8" s="85"/>
      <c r="TYR8" s="86"/>
      <c r="TYS8" s="81"/>
      <c r="TYT8" s="81"/>
      <c r="TYU8" s="82"/>
      <c r="TYV8" s="83"/>
      <c r="TYW8" s="84"/>
      <c r="TYX8" s="85"/>
      <c r="TYY8" s="86"/>
      <c r="TYZ8" s="81"/>
      <c r="TZA8" s="81"/>
      <c r="TZB8" s="82"/>
      <c r="TZC8" s="83"/>
      <c r="TZD8" s="84"/>
      <c r="TZE8" s="85"/>
      <c r="TZF8" s="86"/>
      <c r="TZG8" s="81"/>
      <c r="TZH8" s="81"/>
      <c r="TZI8" s="82"/>
      <c r="TZJ8" s="83"/>
      <c r="TZK8" s="84"/>
      <c r="TZL8" s="85"/>
      <c r="TZM8" s="86"/>
      <c r="TZN8" s="81"/>
      <c r="TZO8" s="81"/>
      <c r="TZP8" s="82"/>
      <c r="TZQ8" s="83"/>
      <c r="TZR8" s="84"/>
      <c r="TZS8" s="85"/>
      <c r="TZT8" s="86"/>
      <c r="TZU8" s="81"/>
      <c r="TZV8" s="81"/>
      <c r="TZW8" s="82"/>
      <c r="TZX8" s="83"/>
      <c r="TZY8" s="84"/>
      <c r="TZZ8" s="85"/>
      <c r="UAA8" s="86"/>
      <c r="UAB8" s="81"/>
      <c r="UAC8" s="81"/>
      <c r="UAD8" s="82"/>
      <c r="UAE8" s="83"/>
      <c r="UAF8" s="84"/>
      <c r="UAG8" s="85"/>
      <c r="UAH8" s="86"/>
      <c r="UAI8" s="81"/>
      <c r="UAJ8" s="81"/>
      <c r="UAK8" s="82"/>
      <c r="UAL8" s="83"/>
      <c r="UAM8" s="84"/>
      <c r="UAN8" s="85"/>
      <c r="UAO8" s="86"/>
      <c r="UAP8" s="81"/>
      <c r="UAQ8" s="81"/>
      <c r="UAR8" s="82"/>
      <c r="UAS8" s="83"/>
      <c r="UAT8" s="84"/>
      <c r="UAU8" s="85"/>
      <c r="UAV8" s="86"/>
      <c r="UAW8" s="81"/>
      <c r="UAX8" s="81"/>
      <c r="UAY8" s="82"/>
      <c r="UAZ8" s="83"/>
      <c r="UBA8" s="84"/>
      <c r="UBB8" s="85"/>
      <c r="UBC8" s="86"/>
      <c r="UBD8" s="81"/>
      <c r="UBE8" s="81"/>
      <c r="UBF8" s="82"/>
      <c r="UBG8" s="83"/>
      <c r="UBH8" s="84"/>
      <c r="UBI8" s="85"/>
      <c r="UBJ8" s="86"/>
      <c r="UBK8" s="81"/>
      <c r="UBL8" s="81"/>
      <c r="UBM8" s="82"/>
      <c r="UBN8" s="83"/>
      <c r="UBO8" s="84"/>
      <c r="UBP8" s="85"/>
      <c r="UBQ8" s="86"/>
      <c r="UBR8" s="81"/>
      <c r="UBS8" s="81"/>
      <c r="UBT8" s="82"/>
      <c r="UBU8" s="83"/>
      <c r="UBV8" s="84"/>
      <c r="UBW8" s="85"/>
      <c r="UBX8" s="86"/>
      <c r="UBY8" s="81"/>
      <c r="UBZ8" s="81"/>
      <c r="UCA8" s="82"/>
      <c r="UCB8" s="83"/>
      <c r="UCC8" s="84"/>
      <c r="UCD8" s="85"/>
      <c r="UCE8" s="86"/>
      <c r="UCF8" s="81"/>
      <c r="UCG8" s="81"/>
      <c r="UCH8" s="82"/>
      <c r="UCI8" s="83"/>
      <c r="UCJ8" s="84"/>
      <c r="UCK8" s="85"/>
      <c r="UCL8" s="86"/>
      <c r="UCM8" s="81"/>
      <c r="UCN8" s="81"/>
      <c r="UCO8" s="82"/>
      <c r="UCP8" s="83"/>
      <c r="UCQ8" s="84"/>
      <c r="UCR8" s="85"/>
      <c r="UCS8" s="86"/>
      <c r="UCT8" s="81"/>
      <c r="UCU8" s="81"/>
      <c r="UCV8" s="82"/>
      <c r="UCW8" s="83"/>
      <c r="UCX8" s="84"/>
      <c r="UCY8" s="85"/>
      <c r="UCZ8" s="86"/>
      <c r="UDA8" s="81"/>
      <c r="UDB8" s="81"/>
      <c r="UDC8" s="82"/>
      <c r="UDD8" s="83"/>
      <c r="UDE8" s="84"/>
      <c r="UDF8" s="85"/>
      <c r="UDG8" s="86"/>
      <c r="UDH8" s="81"/>
      <c r="UDI8" s="81"/>
      <c r="UDJ8" s="82"/>
      <c r="UDK8" s="83"/>
      <c r="UDL8" s="84"/>
      <c r="UDM8" s="85"/>
      <c r="UDN8" s="86"/>
      <c r="UDO8" s="81"/>
      <c r="UDP8" s="81"/>
      <c r="UDQ8" s="82"/>
      <c r="UDR8" s="83"/>
      <c r="UDS8" s="84"/>
      <c r="UDT8" s="85"/>
      <c r="UDU8" s="86"/>
      <c r="UDV8" s="81"/>
      <c r="UDW8" s="81"/>
      <c r="UDX8" s="82"/>
      <c r="UDY8" s="83"/>
      <c r="UDZ8" s="84"/>
      <c r="UEA8" s="85"/>
      <c r="UEB8" s="86"/>
      <c r="UEC8" s="81"/>
      <c r="UED8" s="81"/>
      <c r="UEE8" s="82"/>
      <c r="UEF8" s="83"/>
      <c r="UEG8" s="84"/>
      <c r="UEH8" s="85"/>
      <c r="UEI8" s="86"/>
      <c r="UEJ8" s="81"/>
      <c r="UEK8" s="81"/>
      <c r="UEL8" s="82"/>
      <c r="UEM8" s="83"/>
      <c r="UEN8" s="84"/>
      <c r="UEO8" s="85"/>
      <c r="UEP8" s="86"/>
      <c r="UEQ8" s="81"/>
      <c r="UER8" s="81"/>
      <c r="UES8" s="82"/>
      <c r="UET8" s="83"/>
      <c r="UEU8" s="84"/>
      <c r="UEV8" s="85"/>
      <c r="UEW8" s="86"/>
      <c r="UEX8" s="81"/>
      <c r="UEY8" s="81"/>
      <c r="UEZ8" s="82"/>
      <c r="UFA8" s="83"/>
      <c r="UFB8" s="84"/>
      <c r="UFC8" s="85"/>
      <c r="UFD8" s="86"/>
      <c r="UFE8" s="81"/>
      <c r="UFF8" s="81"/>
      <c r="UFG8" s="82"/>
      <c r="UFH8" s="83"/>
      <c r="UFI8" s="84"/>
      <c r="UFJ8" s="85"/>
      <c r="UFK8" s="86"/>
      <c r="UFL8" s="81"/>
      <c r="UFM8" s="81"/>
      <c r="UFN8" s="82"/>
      <c r="UFO8" s="83"/>
      <c r="UFP8" s="84"/>
      <c r="UFQ8" s="85"/>
      <c r="UFR8" s="86"/>
      <c r="UFS8" s="81"/>
      <c r="UFT8" s="81"/>
      <c r="UFU8" s="82"/>
      <c r="UFV8" s="83"/>
      <c r="UFW8" s="84"/>
      <c r="UFX8" s="85"/>
      <c r="UFY8" s="86"/>
      <c r="UFZ8" s="81"/>
      <c r="UGA8" s="81"/>
      <c r="UGB8" s="82"/>
      <c r="UGC8" s="83"/>
      <c r="UGD8" s="84"/>
      <c r="UGE8" s="85"/>
      <c r="UGF8" s="86"/>
      <c r="UGG8" s="81"/>
      <c r="UGH8" s="81"/>
      <c r="UGI8" s="82"/>
      <c r="UGJ8" s="83"/>
      <c r="UGK8" s="84"/>
      <c r="UGL8" s="85"/>
      <c r="UGM8" s="86"/>
      <c r="UGN8" s="81"/>
      <c r="UGO8" s="81"/>
      <c r="UGP8" s="82"/>
      <c r="UGQ8" s="83"/>
      <c r="UGR8" s="84"/>
      <c r="UGS8" s="85"/>
      <c r="UGT8" s="86"/>
      <c r="UGU8" s="81"/>
      <c r="UGV8" s="81"/>
      <c r="UGW8" s="82"/>
      <c r="UGX8" s="83"/>
      <c r="UGY8" s="84"/>
      <c r="UGZ8" s="85"/>
      <c r="UHA8" s="86"/>
      <c r="UHB8" s="81"/>
      <c r="UHC8" s="81"/>
      <c r="UHD8" s="82"/>
      <c r="UHE8" s="83"/>
      <c r="UHF8" s="84"/>
      <c r="UHG8" s="85"/>
      <c r="UHH8" s="86"/>
      <c r="UHI8" s="81"/>
      <c r="UHJ8" s="81"/>
      <c r="UHK8" s="82"/>
      <c r="UHL8" s="83"/>
      <c r="UHM8" s="84"/>
      <c r="UHN8" s="85"/>
      <c r="UHO8" s="86"/>
      <c r="UHP8" s="81"/>
      <c r="UHQ8" s="81"/>
      <c r="UHR8" s="82"/>
      <c r="UHS8" s="83"/>
      <c r="UHT8" s="84"/>
      <c r="UHU8" s="85"/>
      <c r="UHV8" s="86"/>
      <c r="UHW8" s="81"/>
      <c r="UHX8" s="81"/>
      <c r="UHY8" s="82"/>
      <c r="UHZ8" s="83"/>
      <c r="UIA8" s="84"/>
      <c r="UIB8" s="85"/>
      <c r="UIC8" s="86"/>
      <c r="UID8" s="81"/>
      <c r="UIE8" s="81"/>
      <c r="UIF8" s="82"/>
      <c r="UIG8" s="83"/>
      <c r="UIH8" s="84"/>
      <c r="UII8" s="85"/>
      <c r="UIJ8" s="86"/>
      <c r="UIK8" s="81"/>
      <c r="UIL8" s="81"/>
      <c r="UIM8" s="82"/>
      <c r="UIN8" s="83"/>
      <c r="UIO8" s="84"/>
      <c r="UIP8" s="85"/>
      <c r="UIQ8" s="86"/>
      <c r="UIR8" s="81"/>
      <c r="UIS8" s="81"/>
      <c r="UIT8" s="82"/>
      <c r="UIU8" s="83"/>
      <c r="UIV8" s="84"/>
      <c r="UIW8" s="85"/>
      <c r="UIX8" s="86"/>
      <c r="UIY8" s="81"/>
      <c r="UIZ8" s="81"/>
      <c r="UJA8" s="82"/>
      <c r="UJB8" s="83"/>
      <c r="UJC8" s="84"/>
      <c r="UJD8" s="85"/>
      <c r="UJE8" s="86"/>
      <c r="UJF8" s="81"/>
      <c r="UJG8" s="81"/>
      <c r="UJH8" s="82"/>
      <c r="UJI8" s="83"/>
      <c r="UJJ8" s="84"/>
      <c r="UJK8" s="85"/>
      <c r="UJL8" s="86"/>
      <c r="UJM8" s="81"/>
      <c r="UJN8" s="81"/>
      <c r="UJO8" s="82"/>
      <c r="UJP8" s="83"/>
      <c r="UJQ8" s="84"/>
      <c r="UJR8" s="85"/>
      <c r="UJS8" s="86"/>
      <c r="UJT8" s="81"/>
      <c r="UJU8" s="81"/>
      <c r="UJV8" s="82"/>
      <c r="UJW8" s="83"/>
      <c r="UJX8" s="84"/>
      <c r="UJY8" s="85"/>
      <c r="UJZ8" s="86"/>
      <c r="UKA8" s="81"/>
      <c r="UKB8" s="81"/>
      <c r="UKC8" s="82"/>
      <c r="UKD8" s="83"/>
      <c r="UKE8" s="84"/>
      <c r="UKF8" s="85"/>
      <c r="UKG8" s="86"/>
      <c r="UKH8" s="81"/>
      <c r="UKI8" s="81"/>
      <c r="UKJ8" s="82"/>
      <c r="UKK8" s="83"/>
      <c r="UKL8" s="84"/>
      <c r="UKM8" s="85"/>
      <c r="UKN8" s="86"/>
      <c r="UKO8" s="81"/>
      <c r="UKP8" s="81"/>
      <c r="UKQ8" s="82"/>
      <c r="UKR8" s="83"/>
      <c r="UKS8" s="84"/>
      <c r="UKT8" s="85"/>
      <c r="UKU8" s="86"/>
      <c r="UKV8" s="81"/>
      <c r="UKW8" s="81"/>
      <c r="UKX8" s="82"/>
      <c r="UKY8" s="83"/>
      <c r="UKZ8" s="84"/>
      <c r="ULA8" s="85"/>
      <c r="ULB8" s="86"/>
      <c r="ULC8" s="81"/>
      <c r="ULD8" s="81"/>
      <c r="ULE8" s="82"/>
      <c r="ULF8" s="83"/>
      <c r="ULG8" s="84"/>
      <c r="ULH8" s="85"/>
      <c r="ULI8" s="86"/>
      <c r="ULJ8" s="81"/>
      <c r="ULK8" s="81"/>
      <c r="ULL8" s="82"/>
      <c r="ULM8" s="83"/>
      <c r="ULN8" s="84"/>
      <c r="ULO8" s="85"/>
      <c r="ULP8" s="86"/>
      <c r="ULQ8" s="81"/>
      <c r="ULR8" s="81"/>
      <c r="ULS8" s="82"/>
      <c r="ULT8" s="83"/>
      <c r="ULU8" s="84"/>
      <c r="ULV8" s="85"/>
      <c r="ULW8" s="86"/>
      <c r="ULX8" s="81"/>
      <c r="ULY8" s="81"/>
      <c r="ULZ8" s="82"/>
      <c r="UMA8" s="83"/>
      <c r="UMB8" s="84"/>
      <c r="UMC8" s="85"/>
      <c r="UMD8" s="86"/>
      <c r="UME8" s="81"/>
      <c r="UMF8" s="81"/>
      <c r="UMG8" s="82"/>
      <c r="UMH8" s="83"/>
      <c r="UMI8" s="84"/>
      <c r="UMJ8" s="85"/>
      <c r="UMK8" s="86"/>
      <c r="UML8" s="81"/>
      <c r="UMM8" s="81"/>
      <c r="UMN8" s="82"/>
      <c r="UMO8" s="83"/>
      <c r="UMP8" s="84"/>
      <c r="UMQ8" s="85"/>
      <c r="UMR8" s="86"/>
      <c r="UMS8" s="81"/>
      <c r="UMT8" s="81"/>
      <c r="UMU8" s="82"/>
      <c r="UMV8" s="83"/>
      <c r="UMW8" s="84"/>
      <c r="UMX8" s="85"/>
      <c r="UMY8" s="86"/>
      <c r="UMZ8" s="81"/>
      <c r="UNA8" s="81"/>
      <c r="UNB8" s="82"/>
      <c r="UNC8" s="83"/>
      <c r="UND8" s="84"/>
      <c r="UNE8" s="85"/>
      <c r="UNF8" s="86"/>
      <c r="UNG8" s="81"/>
      <c r="UNH8" s="81"/>
      <c r="UNI8" s="82"/>
      <c r="UNJ8" s="83"/>
      <c r="UNK8" s="84"/>
      <c r="UNL8" s="85"/>
      <c r="UNM8" s="86"/>
      <c r="UNN8" s="81"/>
      <c r="UNO8" s="81"/>
      <c r="UNP8" s="82"/>
      <c r="UNQ8" s="83"/>
      <c r="UNR8" s="84"/>
      <c r="UNS8" s="85"/>
      <c r="UNT8" s="86"/>
      <c r="UNU8" s="81"/>
      <c r="UNV8" s="81"/>
      <c r="UNW8" s="82"/>
      <c r="UNX8" s="83"/>
      <c r="UNY8" s="84"/>
      <c r="UNZ8" s="85"/>
      <c r="UOA8" s="86"/>
      <c r="UOB8" s="81"/>
      <c r="UOC8" s="81"/>
      <c r="UOD8" s="82"/>
      <c r="UOE8" s="83"/>
      <c r="UOF8" s="84"/>
      <c r="UOG8" s="85"/>
      <c r="UOH8" s="86"/>
      <c r="UOI8" s="81"/>
      <c r="UOJ8" s="81"/>
      <c r="UOK8" s="82"/>
      <c r="UOL8" s="83"/>
      <c r="UOM8" s="84"/>
      <c r="UON8" s="85"/>
      <c r="UOO8" s="86"/>
      <c r="UOP8" s="81"/>
      <c r="UOQ8" s="81"/>
      <c r="UOR8" s="82"/>
      <c r="UOS8" s="83"/>
      <c r="UOT8" s="84"/>
      <c r="UOU8" s="85"/>
      <c r="UOV8" s="86"/>
      <c r="UOW8" s="81"/>
      <c r="UOX8" s="81"/>
      <c r="UOY8" s="82"/>
      <c r="UOZ8" s="83"/>
      <c r="UPA8" s="84"/>
      <c r="UPB8" s="85"/>
      <c r="UPC8" s="86"/>
      <c r="UPD8" s="81"/>
      <c r="UPE8" s="81"/>
      <c r="UPF8" s="82"/>
      <c r="UPG8" s="83"/>
      <c r="UPH8" s="84"/>
      <c r="UPI8" s="85"/>
      <c r="UPJ8" s="86"/>
      <c r="UPK8" s="81"/>
      <c r="UPL8" s="81"/>
      <c r="UPM8" s="82"/>
      <c r="UPN8" s="83"/>
      <c r="UPO8" s="84"/>
      <c r="UPP8" s="85"/>
      <c r="UPQ8" s="86"/>
      <c r="UPR8" s="81"/>
      <c r="UPS8" s="81"/>
      <c r="UPT8" s="82"/>
      <c r="UPU8" s="83"/>
      <c r="UPV8" s="84"/>
      <c r="UPW8" s="85"/>
      <c r="UPX8" s="86"/>
      <c r="UPY8" s="81"/>
      <c r="UPZ8" s="81"/>
      <c r="UQA8" s="82"/>
      <c r="UQB8" s="83"/>
      <c r="UQC8" s="84"/>
      <c r="UQD8" s="85"/>
      <c r="UQE8" s="86"/>
      <c r="UQF8" s="81"/>
      <c r="UQG8" s="81"/>
      <c r="UQH8" s="82"/>
      <c r="UQI8" s="83"/>
      <c r="UQJ8" s="84"/>
      <c r="UQK8" s="85"/>
      <c r="UQL8" s="86"/>
      <c r="UQM8" s="81"/>
      <c r="UQN8" s="81"/>
      <c r="UQO8" s="82"/>
      <c r="UQP8" s="83"/>
      <c r="UQQ8" s="84"/>
      <c r="UQR8" s="85"/>
      <c r="UQS8" s="86"/>
      <c r="UQT8" s="81"/>
      <c r="UQU8" s="81"/>
      <c r="UQV8" s="82"/>
      <c r="UQW8" s="83"/>
      <c r="UQX8" s="84"/>
      <c r="UQY8" s="85"/>
      <c r="UQZ8" s="86"/>
      <c r="URA8" s="81"/>
      <c r="URB8" s="81"/>
      <c r="URC8" s="82"/>
      <c r="URD8" s="83"/>
      <c r="URE8" s="84"/>
      <c r="URF8" s="85"/>
      <c r="URG8" s="86"/>
      <c r="URH8" s="81"/>
      <c r="URI8" s="81"/>
      <c r="URJ8" s="82"/>
      <c r="URK8" s="83"/>
      <c r="URL8" s="84"/>
      <c r="URM8" s="85"/>
      <c r="URN8" s="86"/>
      <c r="URO8" s="81"/>
      <c r="URP8" s="81"/>
      <c r="URQ8" s="82"/>
      <c r="URR8" s="83"/>
      <c r="URS8" s="84"/>
      <c r="URT8" s="85"/>
      <c r="URU8" s="86"/>
      <c r="URV8" s="81"/>
      <c r="URW8" s="81"/>
      <c r="URX8" s="82"/>
      <c r="URY8" s="83"/>
      <c r="URZ8" s="84"/>
      <c r="USA8" s="85"/>
      <c r="USB8" s="86"/>
      <c r="USC8" s="81"/>
      <c r="USD8" s="81"/>
      <c r="USE8" s="82"/>
      <c r="USF8" s="83"/>
      <c r="USG8" s="84"/>
      <c r="USH8" s="85"/>
      <c r="USI8" s="86"/>
      <c r="USJ8" s="81"/>
      <c r="USK8" s="81"/>
      <c r="USL8" s="82"/>
      <c r="USM8" s="83"/>
      <c r="USN8" s="84"/>
      <c r="USO8" s="85"/>
      <c r="USP8" s="86"/>
      <c r="USQ8" s="81"/>
      <c r="USR8" s="81"/>
      <c r="USS8" s="82"/>
      <c r="UST8" s="83"/>
      <c r="USU8" s="84"/>
      <c r="USV8" s="85"/>
      <c r="USW8" s="86"/>
      <c r="USX8" s="81"/>
      <c r="USY8" s="81"/>
      <c r="USZ8" s="82"/>
      <c r="UTA8" s="83"/>
      <c r="UTB8" s="84"/>
      <c r="UTC8" s="85"/>
      <c r="UTD8" s="86"/>
      <c r="UTE8" s="81"/>
      <c r="UTF8" s="81"/>
      <c r="UTG8" s="82"/>
      <c r="UTH8" s="83"/>
      <c r="UTI8" s="84"/>
      <c r="UTJ8" s="85"/>
      <c r="UTK8" s="86"/>
      <c r="UTL8" s="81"/>
      <c r="UTM8" s="81"/>
      <c r="UTN8" s="82"/>
      <c r="UTO8" s="83"/>
      <c r="UTP8" s="84"/>
      <c r="UTQ8" s="85"/>
      <c r="UTR8" s="86"/>
      <c r="UTS8" s="81"/>
      <c r="UTT8" s="81"/>
      <c r="UTU8" s="82"/>
      <c r="UTV8" s="83"/>
      <c r="UTW8" s="84"/>
      <c r="UTX8" s="85"/>
      <c r="UTY8" s="86"/>
      <c r="UTZ8" s="81"/>
      <c r="UUA8" s="81"/>
      <c r="UUB8" s="82"/>
      <c r="UUC8" s="83"/>
      <c r="UUD8" s="84"/>
      <c r="UUE8" s="85"/>
      <c r="UUF8" s="86"/>
      <c r="UUG8" s="81"/>
      <c r="UUH8" s="81"/>
      <c r="UUI8" s="82"/>
      <c r="UUJ8" s="83"/>
      <c r="UUK8" s="84"/>
      <c r="UUL8" s="85"/>
      <c r="UUM8" s="86"/>
      <c r="UUN8" s="81"/>
      <c r="UUO8" s="81"/>
      <c r="UUP8" s="82"/>
      <c r="UUQ8" s="83"/>
      <c r="UUR8" s="84"/>
      <c r="UUS8" s="85"/>
      <c r="UUT8" s="86"/>
      <c r="UUU8" s="81"/>
      <c r="UUV8" s="81"/>
      <c r="UUW8" s="82"/>
      <c r="UUX8" s="83"/>
      <c r="UUY8" s="84"/>
      <c r="UUZ8" s="85"/>
      <c r="UVA8" s="86"/>
      <c r="UVB8" s="81"/>
      <c r="UVC8" s="81"/>
      <c r="UVD8" s="82"/>
      <c r="UVE8" s="83"/>
      <c r="UVF8" s="84"/>
      <c r="UVG8" s="85"/>
      <c r="UVH8" s="86"/>
      <c r="UVI8" s="81"/>
      <c r="UVJ8" s="81"/>
      <c r="UVK8" s="82"/>
      <c r="UVL8" s="83"/>
      <c r="UVM8" s="84"/>
      <c r="UVN8" s="85"/>
      <c r="UVO8" s="86"/>
      <c r="UVP8" s="81"/>
      <c r="UVQ8" s="81"/>
      <c r="UVR8" s="82"/>
      <c r="UVS8" s="83"/>
      <c r="UVT8" s="84"/>
      <c r="UVU8" s="85"/>
      <c r="UVV8" s="86"/>
      <c r="UVW8" s="81"/>
      <c r="UVX8" s="81"/>
      <c r="UVY8" s="82"/>
      <c r="UVZ8" s="83"/>
      <c r="UWA8" s="84"/>
      <c r="UWB8" s="85"/>
      <c r="UWC8" s="86"/>
      <c r="UWD8" s="81"/>
      <c r="UWE8" s="81"/>
      <c r="UWF8" s="82"/>
      <c r="UWG8" s="83"/>
      <c r="UWH8" s="84"/>
      <c r="UWI8" s="85"/>
      <c r="UWJ8" s="86"/>
      <c r="UWK8" s="81"/>
      <c r="UWL8" s="81"/>
      <c r="UWM8" s="82"/>
      <c r="UWN8" s="83"/>
      <c r="UWO8" s="84"/>
      <c r="UWP8" s="85"/>
      <c r="UWQ8" s="86"/>
      <c r="UWR8" s="81"/>
      <c r="UWS8" s="81"/>
      <c r="UWT8" s="82"/>
      <c r="UWU8" s="83"/>
      <c r="UWV8" s="84"/>
      <c r="UWW8" s="85"/>
      <c r="UWX8" s="86"/>
      <c r="UWY8" s="81"/>
      <c r="UWZ8" s="81"/>
      <c r="UXA8" s="82"/>
      <c r="UXB8" s="83"/>
      <c r="UXC8" s="84"/>
      <c r="UXD8" s="85"/>
      <c r="UXE8" s="86"/>
      <c r="UXF8" s="81"/>
      <c r="UXG8" s="81"/>
      <c r="UXH8" s="82"/>
      <c r="UXI8" s="83"/>
      <c r="UXJ8" s="84"/>
      <c r="UXK8" s="85"/>
      <c r="UXL8" s="86"/>
      <c r="UXM8" s="81"/>
      <c r="UXN8" s="81"/>
      <c r="UXO8" s="82"/>
      <c r="UXP8" s="83"/>
      <c r="UXQ8" s="84"/>
      <c r="UXR8" s="85"/>
      <c r="UXS8" s="86"/>
      <c r="UXT8" s="81"/>
      <c r="UXU8" s="81"/>
      <c r="UXV8" s="82"/>
      <c r="UXW8" s="83"/>
      <c r="UXX8" s="84"/>
      <c r="UXY8" s="85"/>
      <c r="UXZ8" s="86"/>
      <c r="UYA8" s="81"/>
      <c r="UYB8" s="81"/>
      <c r="UYC8" s="82"/>
      <c r="UYD8" s="83"/>
      <c r="UYE8" s="84"/>
      <c r="UYF8" s="85"/>
      <c r="UYG8" s="86"/>
      <c r="UYH8" s="81"/>
      <c r="UYI8" s="81"/>
      <c r="UYJ8" s="82"/>
      <c r="UYK8" s="83"/>
      <c r="UYL8" s="84"/>
      <c r="UYM8" s="85"/>
      <c r="UYN8" s="86"/>
      <c r="UYO8" s="81"/>
      <c r="UYP8" s="81"/>
      <c r="UYQ8" s="82"/>
      <c r="UYR8" s="83"/>
      <c r="UYS8" s="84"/>
      <c r="UYT8" s="85"/>
      <c r="UYU8" s="86"/>
      <c r="UYV8" s="81"/>
      <c r="UYW8" s="81"/>
      <c r="UYX8" s="82"/>
      <c r="UYY8" s="83"/>
      <c r="UYZ8" s="84"/>
      <c r="UZA8" s="85"/>
      <c r="UZB8" s="86"/>
      <c r="UZC8" s="81"/>
      <c r="UZD8" s="81"/>
      <c r="UZE8" s="82"/>
      <c r="UZF8" s="83"/>
      <c r="UZG8" s="84"/>
      <c r="UZH8" s="85"/>
      <c r="UZI8" s="86"/>
      <c r="UZJ8" s="81"/>
      <c r="UZK8" s="81"/>
      <c r="UZL8" s="82"/>
      <c r="UZM8" s="83"/>
      <c r="UZN8" s="84"/>
      <c r="UZO8" s="85"/>
      <c r="UZP8" s="86"/>
      <c r="UZQ8" s="81"/>
      <c r="UZR8" s="81"/>
      <c r="UZS8" s="82"/>
      <c r="UZT8" s="83"/>
      <c r="UZU8" s="84"/>
      <c r="UZV8" s="85"/>
      <c r="UZW8" s="86"/>
      <c r="UZX8" s="81"/>
      <c r="UZY8" s="81"/>
      <c r="UZZ8" s="82"/>
      <c r="VAA8" s="83"/>
      <c r="VAB8" s="84"/>
      <c r="VAC8" s="85"/>
      <c r="VAD8" s="86"/>
      <c r="VAE8" s="81"/>
      <c r="VAF8" s="81"/>
      <c r="VAG8" s="82"/>
      <c r="VAH8" s="83"/>
      <c r="VAI8" s="84"/>
      <c r="VAJ8" s="85"/>
      <c r="VAK8" s="86"/>
      <c r="VAL8" s="81"/>
      <c r="VAM8" s="81"/>
      <c r="VAN8" s="82"/>
      <c r="VAO8" s="83"/>
      <c r="VAP8" s="84"/>
      <c r="VAQ8" s="85"/>
      <c r="VAR8" s="86"/>
      <c r="VAS8" s="81"/>
      <c r="VAT8" s="81"/>
      <c r="VAU8" s="82"/>
      <c r="VAV8" s="83"/>
      <c r="VAW8" s="84"/>
      <c r="VAX8" s="85"/>
      <c r="VAY8" s="86"/>
      <c r="VAZ8" s="81"/>
      <c r="VBA8" s="81"/>
      <c r="VBB8" s="82"/>
      <c r="VBC8" s="83"/>
      <c r="VBD8" s="84"/>
      <c r="VBE8" s="85"/>
      <c r="VBF8" s="86"/>
      <c r="VBG8" s="81"/>
      <c r="VBH8" s="81"/>
      <c r="VBI8" s="82"/>
      <c r="VBJ8" s="83"/>
      <c r="VBK8" s="84"/>
      <c r="VBL8" s="85"/>
      <c r="VBM8" s="86"/>
      <c r="VBN8" s="81"/>
      <c r="VBO8" s="81"/>
      <c r="VBP8" s="82"/>
      <c r="VBQ8" s="83"/>
      <c r="VBR8" s="84"/>
      <c r="VBS8" s="85"/>
      <c r="VBT8" s="86"/>
      <c r="VBU8" s="81"/>
      <c r="VBV8" s="81"/>
      <c r="VBW8" s="82"/>
      <c r="VBX8" s="83"/>
      <c r="VBY8" s="84"/>
      <c r="VBZ8" s="85"/>
      <c r="VCA8" s="86"/>
      <c r="VCB8" s="81"/>
      <c r="VCC8" s="81"/>
      <c r="VCD8" s="82"/>
      <c r="VCE8" s="83"/>
      <c r="VCF8" s="84"/>
      <c r="VCG8" s="85"/>
      <c r="VCH8" s="86"/>
      <c r="VCI8" s="81"/>
      <c r="VCJ8" s="81"/>
      <c r="VCK8" s="82"/>
      <c r="VCL8" s="83"/>
      <c r="VCM8" s="84"/>
      <c r="VCN8" s="85"/>
      <c r="VCO8" s="86"/>
      <c r="VCP8" s="81"/>
      <c r="VCQ8" s="81"/>
      <c r="VCR8" s="82"/>
      <c r="VCS8" s="83"/>
      <c r="VCT8" s="84"/>
      <c r="VCU8" s="85"/>
      <c r="VCV8" s="86"/>
      <c r="VCW8" s="81"/>
      <c r="VCX8" s="81"/>
      <c r="VCY8" s="82"/>
      <c r="VCZ8" s="83"/>
      <c r="VDA8" s="84"/>
      <c r="VDB8" s="85"/>
      <c r="VDC8" s="86"/>
      <c r="VDD8" s="81"/>
      <c r="VDE8" s="81"/>
      <c r="VDF8" s="82"/>
      <c r="VDG8" s="83"/>
      <c r="VDH8" s="84"/>
      <c r="VDI8" s="85"/>
      <c r="VDJ8" s="86"/>
      <c r="VDK8" s="81"/>
      <c r="VDL8" s="81"/>
      <c r="VDM8" s="82"/>
      <c r="VDN8" s="83"/>
      <c r="VDO8" s="84"/>
      <c r="VDP8" s="85"/>
      <c r="VDQ8" s="86"/>
      <c r="VDR8" s="81"/>
      <c r="VDS8" s="81"/>
      <c r="VDT8" s="82"/>
      <c r="VDU8" s="83"/>
      <c r="VDV8" s="84"/>
      <c r="VDW8" s="85"/>
      <c r="VDX8" s="86"/>
      <c r="VDY8" s="81"/>
      <c r="VDZ8" s="81"/>
      <c r="VEA8" s="82"/>
      <c r="VEB8" s="83"/>
      <c r="VEC8" s="84"/>
      <c r="VED8" s="85"/>
      <c r="VEE8" s="86"/>
      <c r="VEF8" s="81"/>
      <c r="VEG8" s="81"/>
      <c r="VEH8" s="82"/>
      <c r="VEI8" s="83"/>
      <c r="VEJ8" s="84"/>
      <c r="VEK8" s="85"/>
      <c r="VEL8" s="86"/>
      <c r="VEM8" s="81"/>
      <c r="VEN8" s="81"/>
      <c r="VEO8" s="82"/>
      <c r="VEP8" s="83"/>
      <c r="VEQ8" s="84"/>
      <c r="VER8" s="85"/>
      <c r="VES8" s="86"/>
      <c r="VET8" s="81"/>
      <c r="VEU8" s="81"/>
      <c r="VEV8" s="82"/>
      <c r="VEW8" s="83"/>
      <c r="VEX8" s="84"/>
      <c r="VEY8" s="85"/>
      <c r="VEZ8" s="86"/>
      <c r="VFA8" s="81"/>
      <c r="VFB8" s="81"/>
      <c r="VFC8" s="82"/>
      <c r="VFD8" s="83"/>
      <c r="VFE8" s="84"/>
      <c r="VFF8" s="85"/>
      <c r="VFG8" s="86"/>
      <c r="VFH8" s="81"/>
      <c r="VFI8" s="81"/>
      <c r="VFJ8" s="82"/>
      <c r="VFK8" s="83"/>
      <c r="VFL8" s="84"/>
      <c r="VFM8" s="85"/>
      <c r="VFN8" s="86"/>
      <c r="VFO8" s="81"/>
      <c r="VFP8" s="81"/>
      <c r="VFQ8" s="82"/>
      <c r="VFR8" s="83"/>
      <c r="VFS8" s="84"/>
      <c r="VFT8" s="85"/>
      <c r="VFU8" s="86"/>
      <c r="VFV8" s="81"/>
      <c r="VFW8" s="81"/>
      <c r="VFX8" s="82"/>
      <c r="VFY8" s="83"/>
      <c r="VFZ8" s="84"/>
      <c r="VGA8" s="85"/>
      <c r="VGB8" s="86"/>
      <c r="VGC8" s="81"/>
      <c r="VGD8" s="81"/>
      <c r="VGE8" s="82"/>
      <c r="VGF8" s="83"/>
      <c r="VGG8" s="84"/>
      <c r="VGH8" s="85"/>
      <c r="VGI8" s="86"/>
      <c r="VGJ8" s="81"/>
      <c r="VGK8" s="81"/>
      <c r="VGL8" s="82"/>
      <c r="VGM8" s="83"/>
      <c r="VGN8" s="84"/>
      <c r="VGO8" s="85"/>
      <c r="VGP8" s="86"/>
      <c r="VGQ8" s="81"/>
      <c r="VGR8" s="81"/>
      <c r="VGS8" s="82"/>
      <c r="VGT8" s="83"/>
      <c r="VGU8" s="84"/>
      <c r="VGV8" s="85"/>
      <c r="VGW8" s="86"/>
      <c r="VGX8" s="81"/>
      <c r="VGY8" s="81"/>
      <c r="VGZ8" s="82"/>
      <c r="VHA8" s="83"/>
      <c r="VHB8" s="84"/>
      <c r="VHC8" s="85"/>
      <c r="VHD8" s="86"/>
      <c r="VHE8" s="81"/>
      <c r="VHF8" s="81"/>
      <c r="VHG8" s="82"/>
      <c r="VHH8" s="83"/>
      <c r="VHI8" s="84"/>
      <c r="VHJ8" s="85"/>
      <c r="VHK8" s="86"/>
      <c r="VHL8" s="81"/>
      <c r="VHM8" s="81"/>
      <c r="VHN8" s="82"/>
      <c r="VHO8" s="83"/>
      <c r="VHP8" s="84"/>
      <c r="VHQ8" s="85"/>
      <c r="VHR8" s="86"/>
      <c r="VHS8" s="81"/>
      <c r="VHT8" s="81"/>
      <c r="VHU8" s="82"/>
      <c r="VHV8" s="83"/>
      <c r="VHW8" s="84"/>
      <c r="VHX8" s="85"/>
      <c r="VHY8" s="86"/>
      <c r="VHZ8" s="81"/>
      <c r="VIA8" s="81"/>
      <c r="VIB8" s="82"/>
      <c r="VIC8" s="83"/>
      <c r="VID8" s="84"/>
      <c r="VIE8" s="85"/>
      <c r="VIF8" s="86"/>
      <c r="VIG8" s="81"/>
      <c r="VIH8" s="81"/>
      <c r="VII8" s="82"/>
      <c r="VIJ8" s="83"/>
      <c r="VIK8" s="84"/>
      <c r="VIL8" s="85"/>
      <c r="VIM8" s="86"/>
      <c r="VIN8" s="81"/>
      <c r="VIO8" s="81"/>
      <c r="VIP8" s="82"/>
      <c r="VIQ8" s="83"/>
      <c r="VIR8" s="84"/>
      <c r="VIS8" s="85"/>
      <c r="VIT8" s="86"/>
      <c r="VIU8" s="81"/>
      <c r="VIV8" s="81"/>
      <c r="VIW8" s="82"/>
      <c r="VIX8" s="83"/>
      <c r="VIY8" s="84"/>
      <c r="VIZ8" s="85"/>
      <c r="VJA8" s="86"/>
      <c r="VJB8" s="81"/>
      <c r="VJC8" s="81"/>
      <c r="VJD8" s="82"/>
      <c r="VJE8" s="83"/>
      <c r="VJF8" s="84"/>
      <c r="VJG8" s="85"/>
      <c r="VJH8" s="86"/>
      <c r="VJI8" s="81"/>
      <c r="VJJ8" s="81"/>
      <c r="VJK8" s="82"/>
      <c r="VJL8" s="83"/>
      <c r="VJM8" s="84"/>
      <c r="VJN8" s="85"/>
      <c r="VJO8" s="86"/>
      <c r="VJP8" s="81"/>
      <c r="VJQ8" s="81"/>
      <c r="VJR8" s="82"/>
      <c r="VJS8" s="83"/>
      <c r="VJT8" s="84"/>
      <c r="VJU8" s="85"/>
      <c r="VJV8" s="86"/>
      <c r="VJW8" s="81"/>
      <c r="VJX8" s="81"/>
      <c r="VJY8" s="82"/>
      <c r="VJZ8" s="83"/>
      <c r="VKA8" s="84"/>
      <c r="VKB8" s="85"/>
      <c r="VKC8" s="86"/>
      <c r="VKD8" s="81"/>
      <c r="VKE8" s="81"/>
      <c r="VKF8" s="82"/>
      <c r="VKG8" s="83"/>
      <c r="VKH8" s="84"/>
      <c r="VKI8" s="85"/>
      <c r="VKJ8" s="86"/>
      <c r="VKK8" s="81"/>
      <c r="VKL8" s="81"/>
      <c r="VKM8" s="82"/>
      <c r="VKN8" s="83"/>
      <c r="VKO8" s="84"/>
      <c r="VKP8" s="85"/>
      <c r="VKQ8" s="86"/>
      <c r="VKR8" s="81"/>
      <c r="VKS8" s="81"/>
      <c r="VKT8" s="82"/>
      <c r="VKU8" s="83"/>
      <c r="VKV8" s="84"/>
      <c r="VKW8" s="85"/>
      <c r="VKX8" s="86"/>
      <c r="VKY8" s="81"/>
      <c r="VKZ8" s="81"/>
      <c r="VLA8" s="82"/>
      <c r="VLB8" s="83"/>
      <c r="VLC8" s="84"/>
      <c r="VLD8" s="85"/>
      <c r="VLE8" s="86"/>
      <c r="VLF8" s="81"/>
      <c r="VLG8" s="81"/>
      <c r="VLH8" s="82"/>
      <c r="VLI8" s="83"/>
      <c r="VLJ8" s="84"/>
      <c r="VLK8" s="85"/>
      <c r="VLL8" s="86"/>
      <c r="VLM8" s="81"/>
      <c r="VLN8" s="81"/>
      <c r="VLO8" s="82"/>
      <c r="VLP8" s="83"/>
      <c r="VLQ8" s="84"/>
      <c r="VLR8" s="85"/>
      <c r="VLS8" s="86"/>
      <c r="VLT8" s="81"/>
      <c r="VLU8" s="81"/>
      <c r="VLV8" s="82"/>
      <c r="VLW8" s="83"/>
      <c r="VLX8" s="84"/>
      <c r="VLY8" s="85"/>
      <c r="VLZ8" s="86"/>
      <c r="VMA8" s="81"/>
      <c r="VMB8" s="81"/>
      <c r="VMC8" s="82"/>
      <c r="VMD8" s="83"/>
      <c r="VME8" s="84"/>
      <c r="VMF8" s="85"/>
      <c r="VMG8" s="86"/>
      <c r="VMH8" s="81"/>
      <c r="VMI8" s="81"/>
      <c r="VMJ8" s="82"/>
      <c r="VMK8" s="83"/>
      <c r="VML8" s="84"/>
      <c r="VMM8" s="85"/>
      <c r="VMN8" s="86"/>
      <c r="VMO8" s="81"/>
      <c r="VMP8" s="81"/>
      <c r="VMQ8" s="82"/>
      <c r="VMR8" s="83"/>
      <c r="VMS8" s="84"/>
      <c r="VMT8" s="85"/>
      <c r="VMU8" s="86"/>
      <c r="VMV8" s="81"/>
      <c r="VMW8" s="81"/>
      <c r="VMX8" s="82"/>
      <c r="VMY8" s="83"/>
      <c r="VMZ8" s="84"/>
      <c r="VNA8" s="85"/>
      <c r="VNB8" s="86"/>
      <c r="VNC8" s="81"/>
      <c r="VND8" s="81"/>
      <c r="VNE8" s="82"/>
      <c r="VNF8" s="83"/>
      <c r="VNG8" s="84"/>
      <c r="VNH8" s="85"/>
      <c r="VNI8" s="86"/>
      <c r="VNJ8" s="81"/>
      <c r="VNK8" s="81"/>
      <c r="VNL8" s="82"/>
      <c r="VNM8" s="83"/>
      <c r="VNN8" s="84"/>
      <c r="VNO8" s="85"/>
      <c r="VNP8" s="86"/>
      <c r="VNQ8" s="81"/>
      <c r="VNR8" s="81"/>
      <c r="VNS8" s="82"/>
      <c r="VNT8" s="83"/>
      <c r="VNU8" s="84"/>
      <c r="VNV8" s="85"/>
      <c r="VNW8" s="86"/>
      <c r="VNX8" s="81"/>
      <c r="VNY8" s="81"/>
      <c r="VNZ8" s="82"/>
      <c r="VOA8" s="83"/>
      <c r="VOB8" s="84"/>
      <c r="VOC8" s="85"/>
      <c r="VOD8" s="86"/>
      <c r="VOE8" s="81"/>
      <c r="VOF8" s="81"/>
      <c r="VOG8" s="82"/>
      <c r="VOH8" s="83"/>
      <c r="VOI8" s="84"/>
      <c r="VOJ8" s="85"/>
      <c r="VOK8" s="86"/>
      <c r="VOL8" s="81"/>
      <c r="VOM8" s="81"/>
      <c r="VON8" s="82"/>
      <c r="VOO8" s="83"/>
      <c r="VOP8" s="84"/>
      <c r="VOQ8" s="85"/>
      <c r="VOR8" s="86"/>
      <c r="VOS8" s="81"/>
      <c r="VOT8" s="81"/>
      <c r="VOU8" s="82"/>
      <c r="VOV8" s="83"/>
      <c r="VOW8" s="84"/>
      <c r="VOX8" s="85"/>
      <c r="VOY8" s="86"/>
      <c r="VOZ8" s="81"/>
      <c r="VPA8" s="81"/>
      <c r="VPB8" s="82"/>
      <c r="VPC8" s="83"/>
      <c r="VPD8" s="84"/>
      <c r="VPE8" s="85"/>
      <c r="VPF8" s="86"/>
      <c r="VPG8" s="81"/>
      <c r="VPH8" s="81"/>
      <c r="VPI8" s="82"/>
      <c r="VPJ8" s="83"/>
      <c r="VPK8" s="84"/>
      <c r="VPL8" s="85"/>
      <c r="VPM8" s="86"/>
      <c r="VPN8" s="81"/>
      <c r="VPO8" s="81"/>
      <c r="VPP8" s="82"/>
      <c r="VPQ8" s="83"/>
      <c r="VPR8" s="84"/>
      <c r="VPS8" s="85"/>
      <c r="VPT8" s="86"/>
      <c r="VPU8" s="81"/>
      <c r="VPV8" s="81"/>
      <c r="VPW8" s="82"/>
      <c r="VPX8" s="83"/>
      <c r="VPY8" s="84"/>
      <c r="VPZ8" s="85"/>
      <c r="VQA8" s="86"/>
      <c r="VQB8" s="81"/>
      <c r="VQC8" s="81"/>
      <c r="VQD8" s="82"/>
      <c r="VQE8" s="83"/>
      <c r="VQF8" s="84"/>
      <c r="VQG8" s="85"/>
      <c r="VQH8" s="86"/>
      <c r="VQI8" s="81"/>
      <c r="VQJ8" s="81"/>
      <c r="VQK8" s="82"/>
      <c r="VQL8" s="83"/>
      <c r="VQM8" s="84"/>
      <c r="VQN8" s="85"/>
      <c r="VQO8" s="86"/>
      <c r="VQP8" s="81"/>
      <c r="VQQ8" s="81"/>
      <c r="VQR8" s="82"/>
      <c r="VQS8" s="83"/>
      <c r="VQT8" s="84"/>
      <c r="VQU8" s="85"/>
      <c r="VQV8" s="86"/>
      <c r="VQW8" s="81"/>
      <c r="VQX8" s="81"/>
      <c r="VQY8" s="82"/>
      <c r="VQZ8" s="83"/>
      <c r="VRA8" s="84"/>
      <c r="VRB8" s="85"/>
      <c r="VRC8" s="86"/>
      <c r="VRD8" s="81"/>
      <c r="VRE8" s="81"/>
      <c r="VRF8" s="82"/>
      <c r="VRG8" s="83"/>
      <c r="VRH8" s="84"/>
      <c r="VRI8" s="85"/>
      <c r="VRJ8" s="86"/>
      <c r="VRK8" s="81"/>
      <c r="VRL8" s="81"/>
      <c r="VRM8" s="82"/>
      <c r="VRN8" s="83"/>
      <c r="VRO8" s="84"/>
      <c r="VRP8" s="85"/>
      <c r="VRQ8" s="86"/>
      <c r="VRR8" s="81"/>
      <c r="VRS8" s="81"/>
      <c r="VRT8" s="82"/>
      <c r="VRU8" s="83"/>
      <c r="VRV8" s="84"/>
      <c r="VRW8" s="85"/>
      <c r="VRX8" s="86"/>
      <c r="VRY8" s="81"/>
      <c r="VRZ8" s="81"/>
      <c r="VSA8" s="82"/>
      <c r="VSB8" s="83"/>
      <c r="VSC8" s="84"/>
      <c r="VSD8" s="85"/>
      <c r="VSE8" s="86"/>
      <c r="VSF8" s="81"/>
      <c r="VSG8" s="81"/>
      <c r="VSH8" s="82"/>
      <c r="VSI8" s="83"/>
      <c r="VSJ8" s="84"/>
      <c r="VSK8" s="85"/>
      <c r="VSL8" s="86"/>
      <c r="VSM8" s="81"/>
      <c r="VSN8" s="81"/>
      <c r="VSO8" s="82"/>
      <c r="VSP8" s="83"/>
      <c r="VSQ8" s="84"/>
      <c r="VSR8" s="85"/>
      <c r="VSS8" s="86"/>
      <c r="VST8" s="81"/>
      <c r="VSU8" s="81"/>
      <c r="VSV8" s="82"/>
      <c r="VSW8" s="83"/>
      <c r="VSX8" s="84"/>
      <c r="VSY8" s="85"/>
      <c r="VSZ8" s="86"/>
      <c r="VTA8" s="81"/>
      <c r="VTB8" s="81"/>
      <c r="VTC8" s="82"/>
      <c r="VTD8" s="83"/>
      <c r="VTE8" s="84"/>
      <c r="VTF8" s="85"/>
      <c r="VTG8" s="86"/>
      <c r="VTH8" s="81"/>
      <c r="VTI8" s="81"/>
      <c r="VTJ8" s="82"/>
      <c r="VTK8" s="83"/>
      <c r="VTL8" s="84"/>
      <c r="VTM8" s="85"/>
      <c r="VTN8" s="86"/>
      <c r="VTO8" s="81"/>
      <c r="VTP8" s="81"/>
      <c r="VTQ8" s="82"/>
      <c r="VTR8" s="83"/>
      <c r="VTS8" s="84"/>
      <c r="VTT8" s="85"/>
      <c r="VTU8" s="86"/>
      <c r="VTV8" s="81"/>
      <c r="VTW8" s="81"/>
      <c r="VTX8" s="82"/>
      <c r="VTY8" s="83"/>
      <c r="VTZ8" s="84"/>
      <c r="VUA8" s="85"/>
      <c r="VUB8" s="86"/>
      <c r="VUC8" s="81"/>
      <c r="VUD8" s="81"/>
      <c r="VUE8" s="82"/>
      <c r="VUF8" s="83"/>
      <c r="VUG8" s="84"/>
      <c r="VUH8" s="85"/>
      <c r="VUI8" s="86"/>
      <c r="VUJ8" s="81"/>
      <c r="VUK8" s="81"/>
      <c r="VUL8" s="82"/>
      <c r="VUM8" s="83"/>
      <c r="VUN8" s="84"/>
      <c r="VUO8" s="85"/>
      <c r="VUP8" s="86"/>
      <c r="VUQ8" s="81"/>
      <c r="VUR8" s="81"/>
      <c r="VUS8" s="82"/>
      <c r="VUT8" s="83"/>
      <c r="VUU8" s="84"/>
      <c r="VUV8" s="85"/>
      <c r="VUW8" s="86"/>
      <c r="VUX8" s="81"/>
      <c r="VUY8" s="81"/>
      <c r="VUZ8" s="82"/>
      <c r="VVA8" s="83"/>
      <c r="VVB8" s="84"/>
      <c r="VVC8" s="85"/>
      <c r="VVD8" s="86"/>
      <c r="VVE8" s="81"/>
      <c r="VVF8" s="81"/>
      <c r="VVG8" s="82"/>
      <c r="VVH8" s="83"/>
      <c r="VVI8" s="84"/>
      <c r="VVJ8" s="85"/>
      <c r="VVK8" s="86"/>
      <c r="VVL8" s="81"/>
      <c r="VVM8" s="81"/>
      <c r="VVN8" s="82"/>
      <c r="VVO8" s="83"/>
      <c r="VVP8" s="84"/>
      <c r="VVQ8" s="85"/>
      <c r="VVR8" s="86"/>
      <c r="VVS8" s="81"/>
      <c r="VVT8" s="81"/>
      <c r="VVU8" s="82"/>
      <c r="VVV8" s="83"/>
      <c r="VVW8" s="84"/>
      <c r="VVX8" s="85"/>
      <c r="VVY8" s="86"/>
      <c r="VVZ8" s="81"/>
      <c r="VWA8" s="81"/>
      <c r="VWB8" s="82"/>
      <c r="VWC8" s="83"/>
      <c r="VWD8" s="84"/>
      <c r="VWE8" s="85"/>
      <c r="VWF8" s="86"/>
      <c r="VWG8" s="81"/>
      <c r="VWH8" s="81"/>
      <c r="VWI8" s="82"/>
      <c r="VWJ8" s="83"/>
      <c r="VWK8" s="84"/>
      <c r="VWL8" s="85"/>
      <c r="VWM8" s="86"/>
      <c r="VWN8" s="81"/>
      <c r="VWO8" s="81"/>
      <c r="VWP8" s="82"/>
      <c r="VWQ8" s="83"/>
      <c r="VWR8" s="84"/>
      <c r="VWS8" s="85"/>
      <c r="VWT8" s="86"/>
      <c r="VWU8" s="81"/>
      <c r="VWV8" s="81"/>
      <c r="VWW8" s="82"/>
      <c r="VWX8" s="83"/>
      <c r="VWY8" s="84"/>
      <c r="VWZ8" s="85"/>
      <c r="VXA8" s="86"/>
      <c r="VXB8" s="81"/>
      <c r="VXC8" s="81"/>
      <c r="VXD8" s="82"/>
      <c r="VXE8" s="83"/>
      <c r="VXF8" s="84"/>
      <c r="VXG8" s="85"/>
      <c r="VXH8" s="86"/>
      <c r="VXI8" s="81"/>
      <c r="VXJ8" s="81"/>
      <c r="VXK8" s="82"/>
      <c r="VXL8" s="83"/>
      <c r="VXM8" s="84"/>
      <c r="VXN8" s="85"/>
      <c r="VXO8" s="86"/>
      <c r="VXP8" s="81"/>
      <c r="VXQ8" s="81"/>
      <c r="VXR8" s="82"/>
      <c r="VXS8" s="83"/>
      <c r="VXT8" s="84"/>
      <c r="VXU8" s="85"/>
      <c r="VXV8" s="86"/>
      <c r="VXW8" s="81"/>
      <c r="VXX8" s="81"/>
      <c r="VXY8" s="82"/>
      <c r="VXZ8" s="83"/>
      <c r="VYA8" s="84"/>
      <c r="VYB8" s="85"/>
      <c r="VYC8" s="86"/>
      <c r="VYD8" s="81"/>
      <c r="VYE8" s="81"/>
      <c r="VYF8" s="82"/>
      <c r="VYG8" s="83"/>
      <c r="VYH8" s="84"/>
      <c r="VYI8" s="85"/>
      <c r="VYJ8" s="86"/>
      <c r="VYK8" s="81"/>
      <c r="VYL8" s="81"/>
      <c r="VYM8" s="82"/>
      <c r="VYN8" s="83"/>
      <c r="VYO8" s="84"/>
      <c r="VYP8" s="85"/>
      <c r="VYQ8" s="86"/>
      <c r="VYR8" s="81"/>
      <c r="VYS8" s="81"/>
      <c r="VYT8" s="82"/>
      <c r="VYU8" s="83"/>
      <c r="VYV8" s="84"/>
      <c r="VYW8" s="85"/>
      <c r="VYX8" s="86"/>
      <c r="VYY8" s="81"/>
      <c r="VYZ8" s="81"/>
      <c r="VZA8" s="82"/>
      <c r="VZB8" s="83"/>
      <c r="VZC8" s="84"/>
      <c r="VZD8" s="85"/>
      <c r="VZE8" s="86"/>
      <c r="VZF8" s="81"/>
      <c r="VZG8" s="81"/>
      <c r="VZH8" s="82"/>
      <c r="VZI8" s="83"/>
      <c r="VZJ8" s="84"/>
      <c r="VZK8" s="85"/>
      <c r="VZL8" s="86"/>
      <c r="VZM8" s="81"/>
      <c r="VZN8" s="81"/>
      <c r="VZO8" s="82"/>
      <c r="VZP8" s="83"/>
      <c r="VZQ8" s="84"/>
      <c r="VZR8" s="85"/>
      <c r="VZS8" s="86"/>
      <c r="VZT8" s="81"/>
      <c r="VZU8" s="81"/>
      <c r="VZV8" s="82"/>
      <c r="VZW8" s="83"/>
      <c r="VZX8" s="84"/>
      <c r="VZY8" s="85"/>
      <c r="VZZ8" s="86"/>
      <c r="WAA8" s="81"/>
      <c r="WAB8" s="81"/>
      <c r="WAC8" s="82"/>
      <c r="WAD8" s="83"/>
      <c r="WAE8" s="84"/>
      <c r="WAF8" s="85"/>
      <c r="WAG8" s="86"/>
      <c r="WAH8" s="81"/>
      <c r="WAI8" s="81"/>
      <c r="WAJ8" s="82"/>
      <c r="WAK8" s="83"/>
      <c r="WAL8" s="84"/>
      <c r="WAM8" s="85"/>
      <c r="WAN8" s="86"/>
      <c r="WAO8" s="81"/>
      <c r="WAP8" s="81"/>
      <c r="WAQ8" s="82"/>
      <c r="WAR8" s="83"/>
      <c r="WAS8" s="84"/>
      <c r="WAT8" s="85"/>
      <c r="WAU8" s="86"/>
      <c r="WAV8" s="81"/>
      <c r="WAW8" s="81"/>
      <c r="WAX8" s="82"/>
      <c r="WAY8" s="83"/>
      <c r="WAZ8" s="84"/>
      <c r="WBA8" s="85"/>
      <c r="WBB8" s="86"/>
      <c r="WBC8" s="81"/>
      <c r="WBD8" s="81"/>
      <c r="WBE8" s="82"/>
      <c r="WBF8" s="83"/>
      <c r="WBG8" s="84"/>
      <c r="WBH8" s="85"/>
      <c r="WBI8" s="86"/>
      <c r="WBJ8" s="81"/>
      <c r="WBK8" s="81"/>
      <c r="WBL8" s="82"/>
      <c r="WBM8" s="83"/>
      <c r="WBN8" s="84"/>
      <c r="WBO8" s="85"/>
      <c r="WBP8" s="86"/>
      <c r="WBQ8" s="81"/>
      <c r="WBR8" s="81"/>
      <c r="WBS8" s="82"/>
      <c r="WBT8" s="83"/>
      <c r="WBU8" s="84"/>
      <c r="WBV8" s="85"/>
      <c r="WBW8" s="86"/>
      <c r="WBX8" s="81"/>
      <c r="WBY8" s="81"/>
      <c r="WBZ8" s="82"/>
      <c r="WCA8" s="83"/>
      <c r="WCB8" s="84"/>
      <c r="WCC8" s="85"/>
      <c r="WCD8" s="86"/>
      <c r="WCE8" s="81"/>
      <c r="WCF8" s="81"/>
      <c r="WCG8" s="82"/>
      <c r="WCH8" s="83"/>
      <c r="WCI8" s="84"/>
      <c r="WCJ8" s="85"/>
      <c r="WCK8" s="86"/>
      <c r="WCL8" s="81"/>
      <c r="WCM8" s="81"/>
      <c r="WCN8" s="82"/>
      <c r="WCO8" s="83"/>
      <c r="WCP8" s="84"/>
      <c r="WCQ8" s="85"/>
      <c r="WCR8" s="86"/>
      <c r="WCS8" s="81"/>
      <c r="WCT8" s="81"/>
      <c r="WCU8" s="82"/>
      <c r="WCV8" s="83"/>
      <c r="WCW8" s="84"/>
      <c r="WCX8" s="85"/>
      <c r="WCY8" s="86"/>
      <c r="WCZ8" s="81"/>
      <c r="WDA8" s="81"/>
      <c r="WDB8" s="82"/>
      <c r="WDC8" s="83"/>
      <c r="WDD8" s="84"/>
      <c r="WDE8" s="85"/>
      <c r="WDF8" s="86"/>
      <c r="WDG8" s="81"/>
      <c r="WDH8" s="81"/>
      <c r="WDI8" s="82"/>
      <c r="WDJ8" s="83"/>
      <c r="WDK8" s="84"/>
      <c r="WDL8" s="85"/>
      <c r="WDM8" s="86"/>
      <c r="WDN8" s="81"/>
      <c r="WDO8" s="81"/>
      <c r="WDP8" s="82"/>
      <c r="WDQ8" s="83"/>
      <c r="WDR8" s="84"/>
      <c r="WDS8" s="85"/>
      <c r="WDT8" s="86"/>
      <c r="WDU8" s="81"/>
      <c r="WDV8" s="81"/>
      <c r="WDW8" s="82"/>
      <c r="WDX8" s="83"/>
      <c r="WDY8" s="84"/>
      <c r="WDZ8" s="85"/>
      <c r="WEA8" s="86"/>
      <c r="WEB8" s="81"/>
      <c r="WEC8" s="81"/>
      <c r="WED8" s="82"/>
      <c r="WEE8" s="83"/>
      <c r="WEF8" s="84"/>
      <c r="WEG8" s="85"/>
      <c r="WEH8" s="86"/>
      <c r="WEI8" s="81"/>
      <c r="WEJ8" s="81"/>
      <c r="WEK8" s="82"/>
      <c r="WEL8" s="83"/>
      <c r="WEM8" s="84"/>
      <c r="WEN8" s="85"/>
      <c r="WEO8" s="86"/>
      <c r="WEP8" s="81"/>
      <c r="WEQ8" s="81"/>
      <c r="WER8" s="82"/>
      <c r="WES8" s="83"/>
      <c r="WET8" s="84"/>
      <c r="WEU8" s="85"/>
      <c r="WEV8" s="86"/>
      <c r="WEW8" s="81"/>
      <c r="WEX8" s="81"/>
      <c r="WEY8" s="82"/>
      <c r="WEZ8" s="83"/>
      <c r="WFA8" s="84"/>
      <c r="WFB8" s="85"/>
      <c r="WFC8" s="86"/>
      <c r="WFD8" s="81"/>
      <c r="WFE8" s="81"/>
      <c r="WFF8" s="82"/>
      <c r="WFG8" s="83"/>
      <c r="WFH8" s="84"/>
      <c r="WFI8" s="85"/>
      <c r="WFJ8" s="86"/>
      <c r="WFK8" s="81"/>
      <c r="WFL8" s="81"/>
      <c r="WFM8" s="82"/>
      <c r="WFN8" s="83"/>
      <c r="WFO8" s="84"/>
      <c r="WFP8" s="85"/>
      <c r="WFQ8" s="86"/>
      <c r="WFR8" s="81"/>
      <c r="WFS8" s="81"/>
      <c r="WFT8" s="82"/>
      <c r="WFU8" s="83"/>
      <c r="WFV8" s="84"/>
      <c r="WFW8" s="85"/>
      <c r="WFX8" s="86"/>
      <c r="WFY8" s="81"/>
      <c r="WFZ8" s="81"/>
      <c r="WGA8" s="82"/>
      <c r="WGB8" s="83"/>
      <c r="WGC8" s="84"/>
      <c r="WGD8" s="85"/>
      <c r="WGE8" s="86"/>
      <c r="WGF8" s="81"/>
      <c r="WGG8" s="81"/>
      <c r="WGH8" s="82"/>
      <c r="WGI8" s="83"/>
      <c r="WGJ8" s="84"/>
      <c r="WGK8" s="85"/>
      <c r="WGL8" s="86"/>
      <c r="WGM8" s="81"/>
      <c r="WGN8" s="81"/>
      <c r="WGO8" s="82"/>
      <c r="WGP8" s="83"/>
      <c r="WGQ8" s="84"/>
      <c r="WGR8" s="85"/>
      <c r="WGS8" s="86"/>
      <c r="WGT8" s="81"/>
      <c r="WGU8" s="81"/>
      <c r="WGV8" s="82"/>
      <c r="WGW8" s="83"/>
      <c r="WGX8" s="84"/>
      <c r="WGY8" s="85"/>
      <c r="WGZ8" s="86"/>
      <c r="WHA8" s="81"/>
      <c r="WHB8" s="81"/>
      <c r="WHC8" s="82"/>
      <c r="WHD8" s="83"/>
      <c r="WHE8" s="84"/>
      <c r="WHF8" s="85"/>
      <c r="WHG8" s="86"/>
      <c r="WHH8" s="81"/>
      <c r="WHI8" s="81"/>
      <c r="WHJ8" s="82"/>
      <c r="WHK8" s="83"/>
      <c r="WHL8" s="84"/>
      <c r="WHM8" s="85"/>
      <c r="WHN8" s="86"/>
      <c r="WHO8" s="81"/>
      <c r="WHP8" s="81"/>
      <c r="WHQ8" s="82"/>
      <c r="WHR8" s="83"/>
      <c r="WHS8" s="84"/>
      <c r="WHT8" s="85"/>
      <c r="WHU8" s="86"/>
      <c r="WHV8" s="81"/>
      <c r="WHW8" s="81"/>
      <c r="WHX8" s="82"/>
      <c r="WHY8" s="83"/>
      <c r="WHZ8" s="84"/>
      <c r="WIA8" s="85"/>
      <c r="WIB8" s="86"/>
      <c r="WIC8" s="81"/>
      <c r="WID8" s="81"/>
      <c r="WIE8" s="82"/>
      <c r="WIF8" s="83"/>
      <c r="WIG8" s="84"/>
      <c r="WIH8" s="85"/>
      <c r="WII8" s="86"/>
      <c r="WIJ8" s="81"/>
      <c r="WIK8" s="81"/>
      <c r="WIL8" s="82"/>
      <c r="WIM8" s="83"/>
      <c r="WIN8" s="84"/>
      <c r="WIO8" s="85"/>
      <c r="WIP8" s="86"/>
      <c r="WIQ8" s="81"/>
      <c r="WIR8" s="81"/>
      <c r="WIS8" s="82"/>
      <c r="WIT8" s="83"/>
      <c r="WIU8" s="84"/>
      <c r="WIV8" s="85"/>
      <c r="WIW8" s="86"/>
      <c r="WIX8" s="81"/>
      <c r="WIY8" s="81"/>
      <c r="WIZ8" s="82"/>
      <c r="WJA8" s="83"/>
      <c r="WJB8" s="84"/>
      <c r="WJC8" s="85"/>
      <c r="WJD8" s="86"/>
      <c r="WJE8" s="81"/>
      <c r="WJF8" s="81"/>
      <c r="WJG8" s="82"/>
      <c r="WJH8" s="83"/>
      <c r="WJI8" s="84"/>
      <c r="WJJ8" s="85"/>
      <c r="WJK8" s="86"/>
      <c r="WJL8" s="81"/>
      <c r="WJM8" s="81"/>
      <c r="WJN8" s="82"/>
      <c r="WJO8" s="83"/>
      <c r="WJP8" s="84"/>
      <c r="WJQ8" s="85"/>
      <c r="WJR8" s="86"/>
      <c r="WJS8" s="81"/>
      <c r="WJT8" s="81"/>
      <c r="WJU8" s="82"/>
      <c r="WJV8" s="83"/>
      <c r="WJW8" s="84"/>
      <c r="WJX8" s="85"/>
      <c r="WJY8" s="86"/>
      <c r="WJZ8" s="81"/>
      <c r="WKA8" s="81"/>
      <c r="WKB8" s="82"/>
      <c r="WKC8" s="83"/>
      <c r="WKD8" s="84"/>
      <c r="WKE8" s="85"/>
      <c r="WKF8" s="86"/>
      <c r="WKG8" s="81"/>
      <c r="WKH8" s="81"/>
      <c r="WKI8" s="82"/>
      <c r="WKJ8" s="83"/>
      <c r="WKK8" s="84"/>
      <c r="WKL8" s="85"/>
      <c r="WKM8" s="86"/>
      <c r="WKN8" s="81"/>
      <c r="WKO8" s="81"/>
      <c r="WKP8" s="82"/>
      <c r="WKQ8" s="83"/>
      <c r="WKR8" s="84"/>
      <c r="WKS8" s="85"/>
      <c r="WKT8" s="86"/>
      <c r="WKU8" s="81"/>
      <c r="WKV8" s="81"/>
      <c r="WKW8" s="82"/>
      <c r="WKX8" s="83"/>
      <c r="WKY8" s="84"/>
      <c r="WKZ8" s="85"/>
      <c r="WLA8" s="86"/>
      <c r="WLB8" s="81"/>
      <c r="WLC8" s="81"/>
      <c r="WLD8" s="82"/>
      <c r="WLE8" s="83"/>
      <c r="WLF8" s="84"/>
      <c r="WLG8" s="85"/>
      <c r="WLH8" s="86"/>
      <c r="WLI8" s="81"/>
      <c r="WLJ8" s="81"/>
      <c r="WLK8" s="82"/>
      <c r="WLL8" s="83"/>
      <c r="WLM8" s="84"/>
      <c r="WLN8" s="85"/>
      <c r="WLO8" s="86"/>
      <c r="WLP8" s="81"/>
      <c r="WLQ8" s="81"/>
      <c r="WLR8" s="82"/>
      <c r="WLS8" s="83"/>
      <c r="WLT8" s="84"/>
      <c r="WLU8" s="85"/>
      <c r="WLV8" s="86"/>
      <c r="WLW8" s="81"/>
      <c r="WLX8" s="81"/>
      <c r="WLY8" s="82"/>
      <c r="WLZ8" s="83"/>
      <c r="WMA8" s="84"/>
      <c r="WMB8" s="85"/>
      <c r="WMC8" s="86"/>
      <c r="WMD8" s="81"/>
      <c r="WME8" s="81"/>
      <c r="WMF8" s="82"/>
      <c r="WMG8" s="83"/>
      <c r="WMH8" s="84"/>
      <c r="WMI8" s="85"/>
      <c r="WMJ8" s="86"/>
      <c r="WMK8" s="81"/>
      <c r="WML8" s="81"/>
      <c r="WMM8" s="82"/>
      <c r="WMN8" s="83"/>
      <c r="WMO8" s="84"/>
      <c r="WMP8" s="85"/>
      <c r="WMQ8" s="86"/>
      <c r="WMR8" s="81"/>
      <c r="WMS8" s="81"/>
      <c r="WMT8" s="82"/>
      <c r="WMU8" s="83"/>
      <c r="WMV8" s="84"/>
      <c r="WMW8" s="85"/>
      <c r="WMX8" s="86"/>
      <c r="WMY8" s="81"/>
      <c r="WMZ8" s="81"/>
      <c r="WNA8" s="82"/>
      <c r="WNB8" s="83"/>
      <c r="WNC8" s="84"/>
      <c r="WND8" s="85"/>
      <c r="WNE8" s="86"/>
      <c r="WNF8" s="81"/>
      <c r="WNG8" s="81"/>
      <c r="WNH8" s="82"/>
      <c r="WNI8" s="83"/>
      <c r="WNJ8" s="84"/>
      <c r="WNK8" s="85"/>
      <c r="WNL8" s="86"/>
      <c r="WNM8" s="81"/>
      <c r="WNN8" s="81"/>
      <c r="WNO8" s="82"/>
      <c r="WNP8" s="83"/>
      <c r="WNQ8" s="84"/>
      <c r="WNR8" s="85"/>
      <c r="WNS8" s="86"/>
      <c r="WNT8" s="81"/>
      <c r="WNU8" s="81"/>
      <c r="WNV8" s="82"/>
      <c r="WNW8" s="83"/>
      <c r="WNX8" s="84"/>
      <c r="WNY8" s="85"/>
      <c r="WNZ8" s="86"/>
      <c r="WOA8" s="81"/>
      <c r="WOB8" s="81"/>
      <c r="WOC8" s="82"/>
      <c r="WOD8" s="83"/>
      <c r="WOE8" s="84"/>
      <c r="WOF8" s="85"/>
      <c r="WOG8" s="86"/>
      <c r="WOH8" s="81"/>
      <c r="WOI8" s="81"/>
      <c r="WOJ8" s="82"/>
      <c r="WOK8" s="83"/>
      <c r="WOL8" s="84"/>
      <c r="WOM8" s="85"/>
      <c r="WON8" s="86"/>
      <c r="WOO8" s="81"/>
      <c r="WOP8" s="81"/>
      <c r="WOQ8" s="82"/>
      <c r="WOR8" s="83"/>
      <c r="WOS8" s="84"/>
      <c r="WOT8" s="85"/>
      <c r="WOU8" s="86"/>
      <c r="WOV8" s="81"/>
      <c r="WOW8" s="81"/>
      <c r="WOX8" s="82"/>
      <c r="WOY8" s="83"/>
      <c r="WOZ8" s="84"/>
      <c r="WPA8" s="85"/>
      <c r="WPB8" s="86"/>
      <c r="WPC8" s="81"/>
      <c r="WPD8" s="81"/>
      <c r="WPE8" s="82"/>
      <c r="WPF8" s="83"/>
      <c r="WPG8" s="84"/>
      <c r="WPH8" s="85"/>
      <c r="WPI8" s="86"/>
      <c r="WPJ8" s="81"/>
      <c r="WPK8" s="81"/>
      <c r="WPL8" s="82"/>
      <c r="WPM8" s="83"/>
      <c r="WPN8" s="84"/>
      <c r="WPO8" s="85"/>
      <c r="WPP8" s="86"/>
      <c r="WPQ8" s="81"/>
      <c r="WPR8" s="81"/>
      <c r="WPS8" s="82"/>
      <c r="WPT8" s="83"/>
      <c r="WPU8" s="84"/>
      <c r="WPV8" s="85"/>
      <c r="WPW8" s="86"/>
      <c r="WPX8" s="81"/>
      <c r="WPY8" s="81"/>
      <c r="WPZ8" s="82"/>
      <c r="WQA8" s="83"/>
      <c r="WQB8" s="84"/>
      <c r="WQC8" s="85"/>
      <c r="WQD8" s="86"/>
      <c r="WQE8" s="81"/>
      <c r="WQF8" s="81"/>
      <c r="WQG8" s="82"/>
      <c r="WQH8" s="83"/>
      <c r="WQI8" s="84"/>
      <c r="WQJ8" s="85"/>
      <c r="WQK8" s="86"/>
      <c r="WQL8" s="81"/>
      <c r="WQM8" s="81"/>
      <c r="WQN8" s="82"/>
      <c r="WQO8" s="83"/>
      <c r="WQP8" s="84"/>
      <c r="WQQ8" s="85"/>
      <c r="WQR8" s="86"/>
      <c r="WQS8" s="81"/>
      <c r="WQT8" s="81"/>
      <c r="WQU8" s="82"/>
      <c r="WQV8" s="83"/>
      <c r="WQW8" s="84"/>
      <c r="WQX8" s="85"/>
      <c r="WQY8" s="86"/>
      <c r="WQZ8" s="81"/>
      <c r="WRA8" s="81"/>
      <c r="WRB8" s="82"/>
      <c r="WRC8" s="83"/>
      <c r="WRD8" s="84"/>
      <c r="WRE8" s="85"/>
      <c r="WRF8" s="86"/>
      <c r="WRG8" s="81"/>
      <c r="WRH8" s="81"/>
      <c r="WRI8" s="82"/>
      <c r="WRJ8" s="83"/>
      <c r="WRK8" s="84"/>
      <c r="WRL8" s="85"/>
      <c r="WRM8" s="86"/>
      <c r="WRN8" s="81"/>
      <c r="WRO8" s="81"/>
      <c r="WRP8" s="82"/>
      <c r="WRQ8" s="83"/>
      <c r="WRR8" s="84"/>
      <c r="WRS8" s="85"/>
      <c r="WRT8" s="86"/>
      <c r="WRU8" s="81"/>
      <c r="WRV8" s="81"/>
      <c r="WRW8" s="82"/>
      <c r="WRX8" s="83"/>
      <c r="WRY8" s="84"/>
      <c r="WRZ8" s="85"/>
      <c r="WSA8" s="86"/>
      <c r="WSB8" s="81"/>
      <c r="WSC8" s="81"/>
      <c r="WSD8" s="82"/>
      <c r="WSE8" s="83"/>
      <c r="WSF8" s="84"/>
      <c r="WSG8" s="85"/>
      <c r="WSH8" s="86"/>
      <c r="WSI8" s="81"/>
      <c r="WSJ8" s="81"/>
      <c r="WSK8" s="82"/>
      <c r="WSL8" s="83"/>
      <c r="WSM8" s="84"/>
      <c r="WSN8" s="85"/>
      <c r="WSO8" s="86"/>
      <c r="WSP8" s="81"/>
      <c r="WSQ8" s="81"/>
      <c r="WSR8" s="82"/>
      <c r="WSS8" s="83"/>
      <c r="WST8" s="84"/>
      <c r="WSU8" s="85"/>
      <c r="WSV8" s="86"/>
      <c r="WSW8" s="81"/>
      <c r="WSX8" s="81"/>
      <c r="WSY8" s="82"/>
      <c r="WSZ8" s="83"/>
      <c r="WTA8" s="84"/>
      <c r="WTB8" s="85"/>
      <c r="WTC8" s="86"/>
      <c r="WTD8" s="81"/>
      <c r="WTE8" s="81"/>
      <c r="WTF8" s="82"/>
      <c r="WTG8" s="83"/>
      <c r="WTH8" s="84"/>
      <c r="WTI8" s="85"/>
      <c r="WTJ8" s="86"/>
      <c r="WTK8" s="81"/>
      <c r="WTL8" s="81"/>
      <c r="WTM8" s="82"/>
      <c r="WTN8" s="83"/>
      <c r="WTO8" s="84"/>
      <c r="WTP8" s="85"/>
      <c r="WTQ8" s="86"/>
      <c r="WTR8" s="81"/>
      <c r="WTS8" s="81"/>
      <c r="WTT8" s="82"/>
      <c r="WTU8" s="83"/>
      <c r="WTV8" s="84"/>
      <c r="WTW8" s="85"/>
      <c r="WTX8" s="86"/>
      <c r="WTY8" s="81"/>
      <c r="WTZ8" s="81"/>
      <c r="WUA8" s="82"/>
      <c r="WUB8" s="83"/>
      <c r="WUC8" s="84"/>
      <c r="WUD8" s="85"/>
      <c r="WUE8" s="86"/>
      <c r="WUF8" s="81"/>
      <c r="WUG8" s="81"/>
      <c r="WUH8" s="82"/>
      <c r="WUI8" s="83"/>
      <c r="WUJ8" s="84"/>
      <c r="WUK8" s="85"/>
      <c r="WUL8" s="86"/>
      <c r="WUM8" s="81"/>
      <c r="WUN8" s="81"/>
      <c r="WUO8" s="82"/>
      <c r="WUP8" s="83"/>
      <c r="WUQ8" s="84"/>
      <c r="WUR8" s="85"/>
      <c r="WUS8" s="86"/>
      <c r="WUT8" s="81"/>
      <c r="WUU8" s="81"/>
      <c r="WUV8" s="82"/>
      <c r="WUW8" s="83"/>
      <c r="WUX8" s="84"/>
      <c r="WUY8" s="85"/>
      <c r="WUZ8" s="86"/>
      <c r="WVA8" s="81"/>
      <c r="WVB8" s="81"/>
      <c r="WVC8" s="82"/>
      <c r="WVD8" s="83"/>
      <c r="WVE8" s="84"/>
      <c r="WVF8" s="85"/>
      <c r="WVG8" s="86"/>
      <c r="WVH8" s="81"/>
      <c r="WVI8" s="81"/>
      <c r="WVJ8" s="82"/>
      <c r="WVK8" s="83"/>
      <c r="WVL8" s="84"/>
      <c r="WVM8" s="85"/>
      <c r="WVN8" s="86"/>
      <c r="WVO8" s="81"/>
      <c r="WVP8" s="81"/>
      <c r="WVQ8" s="82"/>
      <c r="WVR8" s="83"/>
      <c r="WVS8" s="84"/>
      <c r="WVT8" s="85"/>
      <c r="WVU8" s="86"/>
      <c r="WVV8" s="81"/>
      <c r="WVW8" s="81"/>
      <c r="WVX8" s="82"/>
      <c r="WVY8" s="83"/>
      <c r="WVZ8" s="84"/>
      <c r="WWA8" s="85"/>
      <c r="WWB8" s="86"/>
      <c r="WWC8" s="81"/>
      <c r="WWD8" s="81"/>
      <c r="WWE8" s="82"/>
      <c r="WWF8" s="83"/>
      <c r="WWG8" s="84"/>
      <c r="WWH8" s="85"/>
      <c r="WWI8" s="86"/>
      <c r="WWJ8" s="81"/>
      <c r="WWK8" s="81"/>
      <c r="WWL8" s="82"/>
      <c r="WWM8" s="83"/>
      <c r="WWN8" s="84"/>
      <c r="WWO8" s="85"/>
      <c r="WWP8" s="86"/>
      <c r="WWQ8" s="81"/>
      <c r="WWR8" s="81"/>
      <c r="WWS8" s="82"/>
      <c r="WWT8" s="83"/>
      <c r="WWU8" s="84"/>
      <c r="WWV8" s="85"/>
      <c r="WWW8" s="86"/>
      <c r="WWX8" s="81"/>
      <c r="WWY8" s="81"/>
      <c r="WWZ8" s="82"/>
      <c r="WXA8" s="83"/>
      <c r="WXB8" s="84"/>
      <c r="WXC8" s="85"/>
      <c r="WXD8" s="86"/>
      <c r="WXE8" s="81"/>
      <c r="WXF8" s="81"/>
      <c r="WXG8" s="82"/>
      <c r="WXH8" s="83"/>
      <c r="WXI8" s="84"/>
      <c r="WXJ8" s="85"/>
      <c r="WXK8" s="86"/>
      <c r="WXL8" s="81"/>
      <c r="WXM8" s="81"/>
      <c r="WXN8" s="82"/>
      <c r="WXO8" s="83"/>
      <c r="WXP8" s="84"/>
      <c r="WXQ8" s="85"/>
      <c r="WXR8" s="86"/>
      <c r="WXS8" s="81"/>
      <c r="WXT8" s="81"/>
      <c r="WXU8" s="82"/>
      <c r="WXV8" s="83"/>
      <c r="WXW8" s="84"/>
      <c r="WXX8" s="85"/>
      <c r="WXY8" s="86"/>
      <c r="WXZ8" s="81"/>
      <c r="WYA8" s="81"/>
      <c r="WYB8" s="82"/>
      <c r="WYC8" s="83"/>
      <c r="WYD8" s="84"/>
      <c r="WYE8" s="85"/>
      <c r="WYF8" s="86"/>
      <c r="WYG8" s="81"/>
      <c r="WYH8" s="81"/>
      <c r="WYI8" s="82"/>
      <c r="WYJ8" s="83"/>
      <c r="WYK8" s="84"/>
      <c r="WYL8" s="85"/>
      <c r="WYM8" s="86"/>
      <c r="WYN8" s="81"/>
      <c r="WYO8" s="81"/>
      <c r="WYP8" s="82"/>
      <c r="WYQ8" s="83"/>
      <c r="WYR8" s="84"/>
      <c r="WYS8" s="85"/>
      <c r="WYT8" s="86"/>
      <c r="WYU8" s="81"/>
      <c r="WYV8" s="81"/>
      <c r="WYW8" s="82"/>
      <c r="WYX8" s="83"/>
      <c r="WYY8" s="84"/>
      <c r="WYZ8" s="85"/>
      <c r="WZA8" s="86"/>
      <c r="WZB8" s="81"/>
      <c r="WZC8" s="81"/>
      <c r="WZD8" s="82"/>
      <c r="WZE8" s="83"/>
      <c r="WZF8" s="84"/>
      <c r="WZG8" s="85"/>
      <c r="WZH8" s="86"/>
      <c r="WZI8" s="81"/>
      <c r="WZJ8" s="81"/>
      <c r="WZK8" s="82"/>
      <c r="WZL8" s="83"/>
      <c r="WZM8" s="84"/>
      <c r="WZN8" s="85"/>
      <c r="WZO8" s="86"/>
      <c r="WZP8" s="81"/>
      <c r="WZQ8" s="81"/>
      <c r="WZR8" s="82"/>
      <c r="WZS8" s="83"/>
      <c r="WZT8" s="84"/>
      <c r="WZU8" s="85"/>
      <c r="WZV8" s="86"/>
      <c r="WZW8" s="81"/>
      <c r="WZX8" s="81"/>
      <c r="WZY8" s="82"/>
      <c r="WZZ8" s="83"/>
      <c r="XAA8" s="84"/>
      <c r="XAB8" s="85"/>
      <c r="XAC8" s="86"/>
      <c r="XAD8" s="81"/>
      <c r="XAE8" s="81"/>
      <c r="XAF8" s="82"/>
      <c r="XAG8" s="83"/>
      <c r="XAH8" s="84"/>
      <c r="XAI8" s="85"/>
      <c r="XAJ8" s="86"/>
      <c r="XAK8" s="81"/>
      <c r="XAL8" s="81"/>
      <c r="XAM8" s="82"/>
      <c r="XAN8" s="83"/>
      <c r="XAO8" s="84"/>
      <c r="XAP8" s="85"/>
      <c r="XAQ8" s="86"/>
      <c r="XAR8" s="81"/>
      <c r="XAS8" s="81"/>
      <c r="XAT8" s="82"/>
      <c r="XAU8" s="83"/>
      <c r="XAV8" s="84"/>
      <c r="XAW8" s="85"/>
      <c r="XAX8" s="86"/>
      <c r="XAY8" s="81"/>
      <c r="XAZ8" s="81"/>
      <c r="XBA8" s="82"/>
      <c r="XBB8" s="83"/>
      <c r="XBC8" s="84"/>
      <c r="XBD8" s="85"/>
      <c r="XBE8" s="86"/>
      <c r="XBF8" s="81"/>
      <c r="XBG8" s="81"/>
      <c r="XBH8" s="82"/>
      <c r="XBI8" s="83"/>
      <c r="XBJ8" s="84"/>
      <c r="XBK8" s="85"/>
      <c r="XBL8" s="86"/>
      <c r="XBM8" s="81"/>
      <c r="XBN8" s="81"/>
      <c r="XBO8" s="82"/>
      <c r="XBP8" s="83"/>
      <c r="XBQ8" s="84"/>
      <c r="XBR8" s="85"/>
      <c r="XBS8" s="86"/>
      <c r="XBT8" s="81"/>
      <c r="XBU8" s="81"/>
      <c r="XBV8" s="82"/>
      <c r="XBW8" s="83"/>
      <c r="XBX8" s="84"/>
      <c r="XBY8" s="85"/>
      <c r="XBZ8" s="86"/>
      <c r="XCA8" s="81"/>
      <c r="XCB8" s="81"/>
      <c r="XCC8" s="82"/>
      <c r="XCD8" s="83"/>
      <c r="XCE8" s="84"/>
      <c r="XCF8" s="85"/>
      <c r="XCG8" s="86"/>
      <c r="XCH8" s="81"/>
      <c r="XCI8" s="81"/>
      <c r="XCJ8" s="82"/>
      <c r="XCK8" s="83"/>
      <c r="XCL8" s="84"/>
      <c r="XCM8" s="85"/>
      <c r="XCN8" s="86"/>
      <c r="XCO8" s="81"/>
      <c r="XCP8" s="81"/>
      <c r="XCQ8" s="82"/>
      <c r="XCR8" s="83"/>
      <c r="XCS8" s="84"/>
      <c r="XCT8" s="85"/>
      <c r="XCU8" s="86"/>
      <c r="XCV8" s="81"/>
      <c r="XCW8" s="81"/>
      <c r="XCX8" s="82"/>
      <c r="XCY8" s="83"/>
      <c r="XCZ8" s="84"/>
      <c r="XDA8" s="85"/>
      <c r="XDB8" s="86"/>
      <c r="XDC8" s="81"/>
      <c r="XDD8" s="81"/>
      <c r="XDE8" s="82"/>
      <c r="XDF8" s="83"/>
      <c r="XDG8" s="84"/>
      <c r="XDH8" s="85"/>
      <c r="XDI8" s="86"/>
      <c r="XDJ8" s="81"/>
      <c r="XDK8" s="81"/>
      <c r="XDL8" s="82"/>
      <c r="XDM8" s="83"/>
      <c r="XDN8" s="84"/>
      <c r="XDO8" s="85"/>
      <c r="XDP8" s="86"/>
      <c r="XDQ8" s="81"/>
      <c r="XDR8" s="81"/>
      <c r="XDS8" s="82"/>
      <c r="XDT8" s="83"/>
      <c r="XDU8" s="84"/>
      <c r="XDV8" s="85"/>
      <c r="XDW8" s="86"/>
      <c r="XDX8" s="81"/>
      <c r="XDY8" s="81"/>
      <c r="XDZ8" s="82"/>
      <c r="XEA8" s="83"/>
      <c r="XEB8" s="84"/>
      <c r="XEC8" s="85"/>
      <c r="XED8" s="86"/>
      <c r="XEE8" s="81"/>
      <c r="XEF8" s="81"/>
      <c r="XEG8" s="82"/>
      <c r="XEH8" s="83"/>
      <c r="XEI8" s="84"/>
      <c r="XEJ8" s="85"/>
      <c r="XEK8" s="86"/>
      <c r="XEL8" s="81"/>
      <c r="XEM8" s="81"/>
      <c r="XEN8" s="82"/>
      <c r="XEO8" s="83"/>
      <c r="XEP8" s="84"/>
      <c r="XEQ8" s="85"/>
      <c r="XER8" s="86"/>
      <c r="XES8" s="81"/>
      <c r="XET8" s="81"/>
      <c r="XEU8" s="82"/>
      <c r="XEV8" s="83"/>
      <c r="XEW8" s="84"/>
      <c r="XEX8" s="85"/>
      <c r="XEY8" s="86"/>
      <c r="XEZ8" s="81"/>
      <c r="XFA8" s="81"/>
      <c r="XFB8" s="82"/>
      <c r="XFC8" s="83"/>
      <c r="XFD8" s="84"/>
    </row>
    <row r="9" spans="1:16384" s="69" customFormat="1" ht="12">
      <c r="A9" s="88"/>
      <c r="B9" s="148" t="s">
        <v>339</v>
      </c>
      <c r="C9" s="149" t="s">
        <v>340</v>
      </c>
      <c r="D9" s="150">
        <v>113334419.08</v>
      </c>
      <c r="E9" s="151">
        <v>0.29889232469999999</v>
      </c>
      <c r="F9" s="152">
        <v>45721</v>
      </c>
      <c r="G9" s="153">
        <v>45772</v>
      </c>
    </row>
    <row r="10" spans="1:16384" s="70" customFormat="1">
      <c r="A10" s="134"/>
      <c r="B10" s="154" t="s">
        <v>339</v>
      </c>
      <c r="C10" s="155" t="s">
        <v>341</v>
      </c>
      <c r="D10" s="156">
        <v>67234997.099999994</v>
      </c>
      <c r="E10" s="157">
        <v>0.17731616519999999</v>
      </c>
      <c r="F10" s="158">
        <v>45721</v>
      </c>
      <c r="G10" s="159">
        <v>45772</v>
      </c>
    </row>
    <row r="11" spans="1:16384" s="69" customFormat="1" ht="12">
      <c r="A11" s="88"/>
      <c r="B11" s="148" t="s">
        <v>348</v>
      </c>
      <c r="C11" s="149" t="s">
        <v>349</v>
      </c>
      <c r="D11" s="150">
        <v>164280795.31999999</v>
      </c>
      <c r="E11" s="151">
        <v>0.4332511624</v>
      </c>
      <c r="F11" s="152">
        <v>45831</v>
      </c>
      <c r="G11" s="153">
        <v>45880</v>
      </c>
    </row>
    <row r="12" spans="1:16384" s="69" customFormat="1" ht="12">
      <c r="A12" s="135"/>
      <c r="B12" s="160" t="s">
        <v>353</v>
      </c>
      <c r="C12" s="161" t="s">
        <v>354</v>
      </c>
      <c r="D12" s="162">
        <v>169704838.38</v>
      </c>
      <c r="E12" s="163">
        <v>0.44755577400000002</v>
      </c>
      <c r="F12" s="164">
        <v>45922</v>
      </c>
      <c r="G12" s="165">
        <v>45971</v>
      </c>
    </row>
    <row r="13" spans="1:16384" s="69" customFormat="1" ht="24">
      <c r="A13" s="88"/>
      <c r="B13" s="148" t="s">
        <v>421</v>
      </c>
      <c r="C13" s="149" t="s">
        <v>290</v>
      </c>
      <c r="D13" s="150">
        <v>140288409.27000001</v>
      </c>
      <c r="E13" s="151">
        <v>0.36997700350000001</v>
      </c>
      <c r="F13" s="152">
        <v>46007</v>
      </c>
      <c r="G13" s="153">
        <v>46017</v>
      </c>
    </row>
    <row r="14" spans="1:16384" s="70" customFormat="1" ht="24">
      <c r="A14" s="134"/>
      <c r="B14" s="154" t="s">
        <v>421</v>
      </c>
      <c r="C14" s="155" t="s">
        <v>423</v>
      </c>
      <c r="D14" s="156">
        <v>59711590.729999997</v>
      </c>
      <c r="E14" s="157">
        <v>0.1574749869</v>
      </c>
      <c r="F14" s="158">
        <v>46007</v>
      </c>
      <c r="G14" s="159">
        <v>46017</v>
      </c>
    </row>
    <row r="15" spans="1:16384" s="69" customFormat="1" ht="12">
      <c r="A15" s="88"/>
      <c r="B15" s="148" t="s">
        <v>421</v>
      </c>
      <c r="C15" s="149" t="s">
        <v>422</v>
      </c>
      <c r="D15" s="150">
        <v>138043737.21000001</v>
      </c>
      <c r="E15" s="151">
        <v>0.3640572198</v>
      </c>
      <c r="F15" s="152">
        <v>46013</v>
      </c>
      <c r="G15" s="153">
        <v>46203</v>
      </c>
    </row>
    <row r="16" spans="1:16384" s="70" customFormat="1">
      <c r="A16" s="134"/>
      <c r="B16" s="154" t="s">
        <v>428</v>
      </c>
      <c r="C16" s="155" t="s">
        <v>429</v>
      </c>
      <c r="D16" s="156">
        <v>688187.29</v>
      </c>
      <c r="E16" s="157">
        <v>1.8149288E-3</v>
      </c>
      <c r="F16" s="158">
        <v>46087</v>
      </c>
      <c r="G16" s="159">
        <v>46203</v>
      </c>
    </row>
    <row r="17" spans="1:7" s="66" customFormat="1" ht="24">
      <c r="A17" s="81" t="s">
        <v>420</v>
      </c>
      <c r="B17" s="82"/>
      <c r="C17" s="83"/>
      <c r="D17" s="84">
        <f>SUM(D9:D16)</f>
        <v>853286974.38</v>
      </c>
      <c r="E17" s="131">
        <f>SUM(E9:E16)</f>
        <v>2.2503395653</v>
      </c>
      <c r="F17" s="86"/>
      <c r="G17" s="81"/>
    </row>
    <row r="18" spans="1:7" s="130" customFormat="1" ht="12">
      <c r="A18" s="106"/>
      <c r="B18" s="103"/>
      <c r="C18" s="90"/>
      <c r="D18" s="104"/>
      <c r="E18" s="127"/>
      <c r="F18" s="105"/>
      <c r="G18" s="106"/>
    </row>
    <row r="19" spans="1:7" s="66" customFormat="1" ht="12">
      <c r="A19" s="81" t="s">
        <v>319</v>
      </c>
      <c r="B19" s="82"/>
      <c r="C19" s="83"/>
      <c r="D19" s="84"/>
      <c r="E19" s="85"/>
      <c r="F19" s="86"/>
      <c r="G19" s="81"/>
    </row>
    <row r="20" spans="1:7" s="69" customFormat="1" ht="12">
      <c r="A20" s="88"/>
      <c r="B20" s="89" t="s">
        <v>317</v>
      </c>
      <c r="C20" s="90" t="s">
        <v>320</v>
      </c>
      <c r="D20" s="91">
        <v>117595755.91</v>
      </c>
      <c r="E20" s="124">
        <v>0.31013057760000001</v>
      </c>
      <c r="F20" s="92">
        <v>45376</v>
      </c>
      <c r="G20" s="93">
        <v>45429</v>
      </c>
    </row>
    <row r="21" spans="1:7" s="69" customFormat="1" ht="12">
      <c r="A21" s="94"/>
      <c r="B21" s="94" t="s">
        <v>317</v>
      </c>
      <c r="C21" s="95" t="s">
        <v>321</v>
      </c>
      <c r="D21" s="96">
        <v>54831353.409999996</v>
      </c>
      <c r="E21" s="125">
        <v>0.14460453249999999</v>
      </c>
      <c r="F21" s="98">
        <v>45376</v>
      </c>
      <c r="G21" s="99">
        <v>45429</v>
      </c>
    </row>
    <row r="22" spans="1:7" s="70" customFormat="1" ht="24">
      <c r="A22" s="88"/>
      <c r="B22" s="89" t="s">
        <v>324</v>
      </c>
      <c r="C22" s="90" t="s">
        <v>290</v>
      </c>
      <c r="D22" s="91">
        <v>300000000</v>
      </c>
      <c r="E22" s="124">
        <v>0.79117798569999997</v>
      </c>
      <c r="F22" s="92">
        <v>45408</v>
      </c>
      <c r="G22" s="93">
        <v>45422</v>
      </c>
    </row>
    <row r="23" spans="1:7" s="70" customFormat="1">
      <c r="A23" s="94"/>
      <c r="B23" s="94" t="s">
        <v>325</v>
      </c>
      <c r="C23" s="95" t="s">
        <v>326</v>
      </c>
      <c r="D23" s="96">
        <v>120127336.15000001</v>
      </c>
      <c r="E23" s="125">
        <v>0.31680701280000001</v>
      </c>
      <c r="F23" s="98">
        <v>45468</v>
      </c>
      <c r="G23" s="99">
        <v>45523</v>
      </c>
    </row>
    <row r="24" spans="1:7" s="70" customFormat="1">
      <c r="A24" s="88"/>
      <c r="B24" s="89" t="s">
        <v>325</v>
      </c>
      <c r="C24" s="90" t="s">
        <v>327</v>
      </c>
      <c r="D24" s="91">
        <v>25747370.82</v>
      </c>
      <c r="E24" s="124">
        <v>6.7902509900000005E-2</v>
      </c>
      <c r="F24" s="92">
        <v>45468</v>
      </c>
      <c r="G24" s="93">
        <v>45523</v>
      </c>
    </row>
    <row r="25" spans="1:7" s="70" customFormat="1">
      <c r="A25" s="94"/>
      <c r="B25" s="94" t="s">
        <v>329</v>
      </c>
      <c r="C25" s="95" t="s">
        <v>330</v>
      </c>
      <c r="D25" s="96">
        <v>124437233.09999999</v>
      </c>
      <c r="E25" s="125">
        <v>0.32817333139999999</v>
      </c>
      <c r="F25" s="98">
        <v>45552</v>
      </c>
      <c r="G25" s="99">
        <v>45565</v>
      </c>
    </row>
    <row r="26" spans="1:7" s="70" customFormat="1">
      <c r="A26" s="88"/>
      <c r="B26" s="89" t="s">
        <v>329</v>
      </c>
      <c r="C26" s="90" t="s">
        <v>331</v>
      </c>
      <c r="D26" s="91">
        <v>9487825.2899999991</v>
      </c>
      <c r="E26" s="124">
        <v>2.5021861699999998E-2</v>
      </c>
      <c r="F26" s="92">
        <v>45552</v>
      </c>
      <c r="G26" s="93">
        <v>45565</v>
      </c>
    </row>
    <row r="27" spans="1:7" s="70" customFormat="1" ht="20.25" customHeight="1">
      <c r="A27" s="94"/>
      <c r="B27" s="94" t="s">
        <v>336</v>
      </c>
      <c r="C27" s="95" t="s">
        <v>337</v>
      </c>
      <c r="D27" s="96">
        <v>140091585.66999999</v>
      </c>
      <c r="E27" s="125">
        <v>0.36945792849999998</v>
      </c>
      <c r="F27" s="98">
        <v>45649</v>
      </c>
      <c r="G27" s="99">
        <v>45838</v>
      </c>
    </row>
    <row r="28" spans="1:7" s="70" customFormat="1">
      <c r="A28" s="88"/>
      <c r="B28" s="89" t="s">
        <v>342</v>
      </c>
      <c r="C28" s="90" t="s">
        <v>343</v>
      </c>
      <c r="D28" s="91">
        <v>13445471.550000001</v>
      </c>
      <c r="E28" s="124">
        <v>3.5459203699999997E-2</v>
      </c>
      <c r="F28" s="92">
        <v>45742</v>
      </c>
      <c r="G28" s="93">
        <v>45838</v>
      </c>
    </row>
    <row r="29" spans="1:7" s="66" customFormat="1" ht="24">
      <c r="A29" s="81" t="s">
        <v>318</v>
      </c>
      <c r="B29" s="82"/>
      <c r="C29" s="83"/>
      <c r="D29" s="84">
        <f>SUM(D20:D28)</f>
        <v>905763931.89999998</v>
      </c>
      <c r="E29" s="123">
        <f>SUM(E20:E28)</f>
        <v>2.3887349437999998</v>
      </c>
      <c r="F29" s="86"/>
      <c r="G29" s="81"/>
    </row>
    <row r="30" spans="1:7" s="66" customFormat="1" ht="12">
      <c r="A30" s="94"/>
      <c r="B30" s="94"/>
      <c r="C30" s="95"/>
      <c r="D30" s="96"/>
      <c r="E30" s="97"/>
      <c r="F30" s="98"/>
      <c r="G30" s="99"/>
    </row>
    <row r="31" spans="1:7" s="67" customFormat="1" ht="15.75">
      <c r="A31" s="81" t="s">
        <v>158</v>
      </c>
      <c r="B31" s="82"/>
      <c r="C31" s="83"/>
      <c r="D31" s="84"/>
      <c r="E31" s="85"/>
      <c r="F31" s="86"/>
      <c r="G31" s="81"/>
    </row>
    <row r="32" spans="1:7" s="69" customFormat="1" ht="12">
      <c r="A32" s="88"/>
      <c r="B32" s="89" t="s">
        <v>159</v>
      </c>
      <c r="C32" s="90" t="s">
        <v>160</v>
      </c>
      <c r="D32" s="91">
        <v>131582837.88</v>
      </c>
      <c r="E32" s="124">
        <v>0.34701813999999997</v>
      </c>
      <c r="F32" s="92">
        <v>45007</v>
      </c>
      <c r="G32" s="93">
        <v>45062</v>
      </c>
    </row>
    <row r="33" spans="1:7" s="69" customFormat="1" ht="12">
      <c r="A33" s="94"/>
      <c r="B33" s="94" t="s">
        <v>283</v>
      </c>
      <c r="C33" s="95" t="s">
        <v>284</v>
      </c>
      <c r="D33" s="96">
        <v>128511039.81</v>
      </c>
      <c r="E33" s="125">
        <v>0.33891701870000002</v>
      </c>
      <c r="F33" s="98">
        <v>45098</v>
      </c>
      <c r="G33" s="99">
        <v>45152</v>
      </c>
    </row>
    <row r="34" spans="1:7" s="70" customFormat="1">
      <c r="A34" s="88"/>
      <c r="B34" s="89" t="s">
        <v>288</v>
      </c>
      <c r="C34" s="90" t="s">
        <v>287</v>
      </c>
      <c r="D34" s="91">
        <v>127431629.05</v>
      </c>
      <c r="E34" s="124">
        <v>0.33607033200000003</v>
      </c>
      <c r="F34" s="92">
        <v>45190</v>
      </c>
      <c r="G34" s="93" t="s">
        <v>294</v>
      </c>
    </row>
    <row r="35" spans="1:7" s="70" customFormat="1" ht="24">
      <c r="A35" s="94"/>
      <c r="B35" s="94" t="s">
        <v>291</v>
      </c>
      <c r="C35" s="95" t="s">
        <v>290</v>
      </c>
      <c r="D35" s="96">
        <v>372471814.19999999</v>
      </c>
      <c r="E35" s="125">
        <v>0.98230499900000001</v>
      </c>
      <c r="F35" s="98">
        <v>45273</v>
      </c>
      <c r="G35" s="99">
        <v>45288</v>
      </c>
    </row>
    <row r="36" spans="1:7" s="70" customFormat="1">
      <c r="A36" s="88"/>
      <c r="B36" s="89" t="s">
        <v>293</v>
      </c>
      <c r="C36" s="90" t="s">
        <v>292</v>
      </c>
      <c r="D36" s="91">
        <v>91606229.549999997</v>
      </c>
      <c r="E36" s="124">
        <v>0.24158944060000001</v>
      </c>
      <c r="F36" s="92">
        <v>45281</v>
      </c>
      <c r="G36" s="93">
        <v>45471</v>
      </c>
    </row>
    <row r="37" spans="1:7" s="70" customFormat="1">
      <c r="A37" s="94"/>
      <c r="B37" s="94" t="s">
        <v>317</v>
      </c>
      <c r="C37" s="95" t="s">
        <v>316</v>
      </c>
      <c r="D37" s="96">
        <v>158650790.78</v>
      </c>
      <c r="E37" s="125">
        <v>0.41840337690000001</v>
      </c>
      <c r="F37" s="98">
        <v>45376</v>
      </c>
      <c r="G37" s="99">
        <v>45534</v>
      </c>
    </row>
    <row r="38" spans="1:7" s="67" customFormat="1" ht="24">
      <c r="A38" s="81" t="s">
        <v>161</v>
      </c>
      <c r="B38" s="82"/>
      <c r="C38" s="83"/>
      <c r="D38" s="84">
        <f>SUM(D32:D37)</f>
        <v>1010254341.27</v>
      </c>
      <c r="E38" s="123">
        <f>SUM(E32:E37)</f>
        <v>2.6643033072</v>
      </c>
      <c r="F38" s="86" t="s">
        <v>0</v>
      </c>
      <c r="G38" s="81" t="s">
        <v>0</v>
      </c>
    </row>
    <row r="39" spans="1:7" s="70" customFormat="1">
      <c r="A39" s="94"/>
      <c r="B39" s="94"/>
      <c r="C39" s="95"/>
      <c r="D39" s="96"/>
      <c r="E39" s="97"/>
      <c r="F39" s="98"/>
      <c r="G39" s="99"/>
    </row>
    <row r="40" spans="1:7" s="67" customFormat="1" ht="15.75">
      <c r="A40" s="81" t="s">
        <v>162</v>
      </c>
      <c r="B40" s="82"/>
      <c r="C40" s="83"/>
      <c r="D40" s="84"/>
      <c r="E40" s="85"/>
      <c r="F40" s="86"/>
      <c r="G40" s="81"/>
    </row>
    <row r="41" spans="1:7" s="70" customFormat="1">
      <c r="A41" s="94"/>
      <c r="B41" s="94" t="s">
        <v>163</v>
      </c>
      <c r="C41" s="95" t="s">
        <v>164</v>
      </c>
      <c r="D41" s="96">
        <v>33871499.859999999</v>
      </c>
      <c r="E41" s="125">
        <v>8.9327950099999998E-2</v>
      </c>
      <c r="F41" s="98">
        <v>44642</v>
      </c>
      <c r="G41" s="99">
        <v>44697</v>
      </c>
    </row>
    <row r="42" spans="1:7" s="71" customFormat="1">
      <c r="A42" s="89"/>
      <c r="B42" s="89" t="s">
        <v>165</v>
      </c>
      <c r="C42" s="90" t="s">
        <v>166</v>
      </c>
      <c r="D42" s="91">
        <v>53136372.259999998</v>
      </c>
      <c r="E42" s="124">
        <v>0.1401344266</v>
      </c>
      <c r="F42" s="92">
        <v>44733</v>
      </c>
      <c r="G42" s="93">
        <v>44785</v>
      </c>
    </row>
    <row r="43" spans="1:7" s="71" customFormat="1">
      <c r="A43" s="94"/>
      <c r="B43" s="94" t="s">
        <v>167</v>
      </c>
      <c r="C43" s="95" t="s">
        <v>168</v>
      </c>
      <c r="D43" s="96">
        <v>58723693.789999999</v>
      </c>
      <c r="E43" s="125">
        <v>0.15486964589999999</v>
      </c>
      <c r="F43" s="98">
        <v>44824</v>
      </c>
      <c r="G43" s="99">
        <v>44879</v>
      </c>
    </row>
    <row r="44" spans="1:7" s="71" customFormat="1">
      <c r="A44" s="88"/>
      <c r="B44" s="89" t="s">
        <v>285</v>
      </c>
      <c r="C44" s="90" t="s">
        <v>169</v>
      </c>
      <c r="D44" s="91">
        <v>245373710.56999999</v>
      </c>
      <c r="E44" s="124">
        <v>0.64711426000000005</v>
      </c>
      <c r="F44" s="92">
        <v>45007</v>
      </c>
      <c r="G44" s="93">
        <v>45104</v>
      </c>
    </row>
    <row r="45" spans="1:7" s="71" customFormat="1" ht="24">
      <c r="A45" s="81" t="s">
        <v>170</v>
      </c>
      <c r="B45" s="82"/>
      <c r="C45" s="83"/>
      <c r="D45" s="84">
        <f>SUM(D41:D44)</f>
        <v>391105276.48000002</v>
      </c>
      <c r="E45" s="123">
        <f>SUM(E41:E44)</f>
        <v>1.0314462826000002</v>
      </c>
      <c r="F45" s="86" t="s">
        <v>0</v>
      </c>
      <c r="G45" s="81" t="s">
        <v>0</v>
      </c>
    </row>
    <row r="46" spans="1:7" s="70" customFormat="1">
      <c r="A46" s="94"/>
      <c r="B46" s="94"/>
      <c r="C46" s="95"/>
      <c r="D46" s="96"/>
      <c r="E46" s="125"/>
      <c r="F46" s="98"/>
      <c r="G46" s="99"/>
    </row>
    <row r="47" spans="1:7" s="71" customFormat="1">
      <c r="A47" s="81" t="s">
        <v>171</v>
      </c>
      <c r="B47" s="82"/>
      <c r="C47" s="83"/>
      <c r="D47" s="84"/>
      <c r="E47" s="123"/>
      <c r="F47" s="86"/>
      <c r="G47" s="81"/>
    </row>
    <row r="48" spans="1:7" s="69" customFormat="1" ht="12">
      <c r="A48" s="94"/>
      <c r="B48" s="94" t="s">
        <v>172</v>
      </c>
      <c r="C48" s="95" t="s">
        <v>173</v>
      </c>
      <c r="D48" s="96">
        <v>64843860.93</v>
      </c>
      <c r="E48" s="125">
        <v>0.17101011760000001</v>
      </c>
      <c r="F48" s="98">
        <v>44279</v>
      </c>
      <c r="G48" s="99">
        <v>44334</v>
      </c>
    </row>
    <row r="49" spans="1:7" s="71" customFormat="1">
      <c r="A49" s="88"/>
      <c r="B49" s="88" t="s">
        <v>174</v>
      </c>
      <c r="C49" s="90" t="s">
        <v>175</v>
      </c>
      <c r="D49" s="100">
        <v>55173901.25</v>
      </c>
      <c r="E49" s="126">
        <v>0.1455079202</v>
      </c>
      <c r="F49" s="92">
        <v>44369</v>
      </c>
      <c r="G49" s="101">
        <v>44424</v>
      </c>
    </row>
    <row r="50" spans="1:7" s="69" customFormat="1" ht="12">
      <c r="A50" s="94"/>
      <c r="B50" s="94" t="s">
        <v>176</v>
      </c>
      <c r="C50" s="95" t="s">
        <v>177</v>
      </c>
      <c r="D50" s="96">
        <v>105282237.81999999</v>
      </c>
      <c r="E50" s="125">
        <v>0.27765662899999999</v>
      </c>
      <c r="F50" s="98">
        <v>44463</v>
      </c>
      <c r="G50" s="99">
        <v>44519</v>
      </c>
    </row>
    <row r="51" spans="1:7" s="71" customFormat="1">
      <c r="A51" s="89"/>
      <c r="B51" s="89" t="s">
        <v>176</v>
      </c>
      <c r="C51" s="90" t="s">
        <v>178</v>
      </c>
      <c r="D51" s="91">
        <v>57380694.539999999</v>
      </c>
      <c r="E51" s="124">
        <v>0.15132780800000001</v>
      </c>
      <c r="F51" s="92">
        <v>44463</v>
      </c>
      <c r="G51" s="93">
        <v>44519</v>
      </c>
    </row>
    <row r="52" spans="1:7" s="70" customFormat="1" ht="24">
      <c r="A52" s="81" t="s">
        <v>179</v>
      </c>
      <c r="B52" s="82"/>
      <c r="C52" s="83"/>
      <c r="D52" s="84">
        <f>SUM(D47:D51)</f>
        <v>282680694.54000002</v>
      </c>
      <c r="E52" s="123">
        <f>SUM(E47:E51)</f>
        <v>0.74550247479999998</v>
      </c>
      <c r="F52" s="86" t="s">
        <v>0</v>
      </c>
      <c r="G52" s="81" t="s">
        <v>0</v>
      </c>
    </row>
    <row r="53" spans="1:7" s="71" customFormat="1">
      <c r="A53" s="94"/>
      <c r="B53" s="94"/>
      <c r="C53" s="95"/>
      <c r="D53" s="96"/>
      <c r="E53" s="125"/>
      <c r="F53" s="98"/>
      <c r="G53" s="99"/>
    </row>
    <row r="54" spans="1:7" s="69" customFormat="1" ht="12">
      <c r="A54" s="81" t="s">
        <v>180</v>
      </c>
      <c r="B54" s="82"/>
      <c r="C54" s="83"/>
      <c r="D54" s="84"/>
      <c r="E54" s="123"/>
      <c r="F54" s="86"/>
      <c r="G54" s="81"/>
    </row>
    <row r="55" spans="1:7" s="72" customFormat="1" ht="14.25">
      <c r="A55" s="94"/>
      <c r="B55" s="94" t="s">
        <v>181</v>
      </c>
      <c r="C55" s="95" t="s">
        <v>182</v>
      </c>
      <c r="D55" s="96">
        <v>45465821.25</v>
      </c>
      <c r="E55" s="125">
        <f>0.3597155687/3</f>
        <v>0.11990518956666667</v>
      </c>
      <c r="F55" s="98">
        <v>43915</v>
      </c>
      <c r="G55" s="99">
        <v>43970</v>
      </c>
    </row>
    <row r="56" spans="1:7" s="69" customFormat="1" ht="12">
      <c r="A56" s="88"/>
      <c r="B56" s="88" t="s">
        <v>183</v>
      </c>
      <c r="C56" s="90" t="s">
        <v>184</v>
      </c>
      <c r="D56" s="100">
        <v>43896091.969999999</v>
      </c>
      <c r="E56" s="126">
        <f>0.3472962162/3</f>
        <v>0.11576540540000001</v>
      </c>
      <c r="F56" s="92">
        <v>44005</v>
      </c>
      <c r="G56" s="101">
        <v>44060</v>
      </c>
    </row>
    <row r="57" spans="1:7" s="71" customFormat="1">
      <c r="A57" s="94"/>
      <c r="B57" s="94" t="s">
        <v>185</v>
      </c>
      <c r="C57" s="95" t="s">
        <v>186</v>
      </c>
      <c r="D57" s="96">
        <v>63124052.770000003</v>
      </c>
      <c r="E57" s="125">
        <f>0.4994236092/3</f>
        <v>0.16647453640000001</v>
      </c>
      <c r="F57" s="98">
        <v>44096</v>
      </c>
      <c r="G57" s="99">
        <v>44151</v>
      </c>
    </row>
    <row r="58" spans="1:7" s="70" customFormat="1" ht="24">
      <c r="A58" s="88"/>
      <c r="B58" s="88" t="s">
        <v>187</v>
      </c>
      <c r="C58" s="90" t="s">
        <v>188</v>
      </c>
      <c r="D58" s="100">
        <v>820000000</v>
      </c>
      <c r="E58" s="126">
        <f>6.48765948269144/3</f>
        <v>2.1625531608971467</v>
      </c>
      <c r="F58" s="92">
        <v>44154</v>
      </c>
      <c r="G58" s="101">
        <v>44175</v>
      </c>
    </row>
    <row r="59" spans="1:7" s="71" customFormat="1">
      <c r="A59" s="94"/>
      <c r="B59" s="94" t="s">
        <v>189</v>
      </c>
      <c r="C59" s="95" t="s">
        <v>190</v>
      </c>
      <c r="D59" s="96">
        <v>75540425.840000004</v>
      </c>
      <c r="E59" s="125">
        <v>0.19921973979999999</v>
      </c>
      <c r="F59" s="98">
        <v>44257</v>
      </c>
      <c r="G59" s="99">
        <v>44372</v>
      </c>
    </row>
    <row r="60" spans="1:7" s="69" customFormat="1" ht="24">
      <c r="A60" s="81" t="s">
        <v>191</v>
      </c>
      <c r="B60" s="82"/>
      <c r="C60" s="83"/>
      <c r="D60" s="84">
        <f>SUM(D55:D59)</f>
        <v>1048026391.83</v>
      </c>
      <c r="E60" s="123">
        <f>SUM(E55:E59)</f>
        <v>2.7639180320638137</v>
      </c>
      <c r="F60" s="86" t="s">
        <v>0</v>
      </c>
      <c r="G60" s="81" t="s">
        <v>0</v>
      </c>
    </row>
    <row r="61" spans="1:7" s="72" customFormat="1" ht="14.25">
      <c r="A61" s="103"/>
      <c r="B61" s="103"/>
      <c r="C61" s="90"/>
      <c r="D61" s="104"/>
      <c r="E61" s="127"/>
      <c r="F61" s="105"/>
      <c r="G61" s="106"/>
    </row>
    <row r="62" spans="1:7" s="69" customFormat="1" ht="12">
      <c r="A62" s="81" t="s">
        <v>192</v>
      </c>
      <c r="B62" s="82"/>
      <c r="C62" s="83"/>
      <c r="D62" s="84"/>
      <c r="E62" s="123"/>
      <c r="F62" s="86"/>
      <c r="G62" s="81"/>
    </row>
    <row r="63" spans="1:7" s="71" customFormat="1">
      <c r="A63" s="94"/>
      <c r="B63" s="94" t="s">
        <v>193</v>
      </c>
      <c r="C63" s="95" t="s">
        <v>194</v>
      </c>
      <c r="D63" s="96">
        <v>52988119.399999999</v>
      </c>
      <c r="E63" s="125">
        <f>0.4192303357/3</f>
        <v>0.13974344523333335</v>
      </c>
      <c r="F63" s="98">
        <v>43550</v>
      </c>
      <c r="G63" s="99">
        <v>43605</v>
      </c>
    </row>
    <row r="64" spans="1:7" s="70" customFormat="1">
      <c r="A64" s="88"/>
      <c r="B64" s="88" t="s">
        <v>195</v>
      </c>
      <c r="C64" s="90" t="s">
        <v>196</v>
      </c>
      <c r="D64" s="100">
        <v>20963137.079999998</v>
      </c>
      <c r="E64" s="126">
        <f>0.1658557257/3</f>
        <v>5.5285241900000004E-2</v>
      </c>
      <c r="F64" s="92">
        <v>43637</v>
      </c>
      <c r="G64" s="101">
        <v>43690</v>
      </c>
    </row>
    <row r="65" spans="1:7" s="71" customFormat="1">
      <c r="A65" s="94"/>
      <c r="B65" s="94" t="s">
        <v>197</v>
      </c>
      <c r="C65" s="95" t="s">
        <v>198</v>
      </c>
      <c r="D65" s="96">
        <v>52129564.030000001</v>
      </c>
      <c r="E65" s="125">
        <f>0.4124376346/3</f>
        <v>0.13747921153333334</v>
      </c>
      <c r="F65" s="98">
        <v>43732</v>
      </c>
      <c r="G65" s="99">
        <v>43787</v>
      </c>
    </row>
    <row r="66" spans="1:7" s="70" customFormat="1">
      <c r="A66" s="88"/>
      <c r="B66" s="88" t="s">
        <v>199</v>
      </c>
      <c r="C66" s="90" t="s">
        <v>200</v>
      </c>
      <c r="D66" s="100">
        <v>84506107.010000005</v>
      </c>
      <c r="E66" s="126">
        <f>0.6685937152302/3</f>
        <v>0.22286457174339999</v>
      </c>
      <c r="F66" s="92">
        <v>43915</v>
      </c>
      <c r="G66" s="93">
        <v>44008</v>
      </c>
    </row>
    <row r="67" spans="1:7" s="69" customFormat="1" ht="24">
      <c r="A67" s="81" t="s">
        <v>201</v>
      </c>
      <c r="B67" s="82"/>
      <c r="C67" s="83"/>
      <c r="D67" s="84">
        <f>SUM(D63:D66)</f>
        <v>210586927.51999998</v>
      </c>
      <c r="E67" s="123">
        <f>SUM(E63:E66)</f>
        <v>0.55537247041006665</v>
      </c>
      <c r="F67" s="86" t="s">
        <v>0</v>
      </c>
      <c r="G67" s="81" t="s">
        <v>0</v>
      </c>
    </row>
    <row r="68" spans="1:7" s="73" customFormat="1" ht="14.25">
      <c r="A68" s="103"/>
      <c r="B68" s="103"/>
      <c r="C68" s="90"/>
      <c r="D68" s="104"/>
      <c r="E68" s="127"/>
      <c r="F68" s="105"/>
      <c r="G68" s="106"/>
    </row>
    <row r="69" spans="1:7" s="69" customFormat="1" ht="12">
      <c r="A69" s="81" t="s">
        <v>202</v>
      </c>
      <c r="B69" s="82"/>
      <c r="C69" s="83"/>
      <c r="D69" s="84"/>
      <c r="E69" s="123"/>
      <c r="F69" s="86"/>
      <c r="G69" s="81"/>
    </row>
    <row r="70" spans="1:7" s="74" customFormat="1" ht="12">
      <c r="A70" s="94"/>
      <c r="B70" s="94" t="s">
        <v>203</v>
      </c>
      <c r="C70" s="95" t="s">
        <v>204</v>
      </c>
      <c r="D70" s="96">
        <v>76726828.959999993</v>
      </c>
      <c r="E70" s="125">
        <f>0.6070457799/3</f>
        <v>0.20234859329999999</v>
      </c>
      <c r="F70" s="98">
        <v>43185</v>
      </c>
      <c r="G70" s="99">
        <v>43196</v>
      </c>
    </row>
    <row r="71" spans="1:7" s="68" customFormat="1" ht="24">
      <c r="A71" s="89"/>
      <c r="B71" s="89" t="s">
        <v>205</v>
      </c>
      <c r="C71" s="90" t="s">
        <v>206</v>
      </c>
      <c r="D71" s="91">
        <v>280000000</v>
      </c>
      <c r="E71" s="124">
        <f>2.2152983599/3</f>
        <v>0.73843278663333323</v>
      </c>
      <c r="F71" s="102">
        <v>43227</v>
      </c>
      <c r="G71" s="93">
        <v>43237</v>
      </c>
    </row>
    <row r="72" spans="1:7" s="74" customFormat="1" ht="12">
      <c r="A72" s="94"/>
      <c r="B72" s="94" t="s">
        <v>207</v>
      </c>
      <c r="C72" s="95" t="s">
        <v>204</v>
      </c>
      <c r="D72" s="96">
        <v>51382618.479999997</v>
      </c>
      <c r="E72" s="125">
        <f>0.4065279659/3</f>
        <v>0.13550932196666668</v>
      </c>
      <c r="F72" s="98">
        <v>43276</v>
      </c>
      <c r="G72" s="99">
        <v>43329</v>
      </c>
    </row>
    <row r="73" spans="1:7" s="68" customFormat="1" ht="12">
      <c r="A73" s="89"/>
      <c r="B73" s="89" t="s">
        <v>208</v>
      </c>
      <c r="C73" s="90" t="s">
        <v>204</v>
      </c>
      <c r="D73" s="91">
        <v>54541843.939999998</v>
      </c>
      <c r="E73" s="124">
        <f>0.4315230622/3</f>
        <v>0.14384102073333332</v>
      </c>
      <c r="F73" s="102">
        <v>43367</v>
      </c>
      <c r="G73" s="93">
        <v>43420</v>
      </c>
    </row>
    <row r="74" spans="1:7" s="69" customFormat="1" ht="12">
      <c r="A74" s="94"/>
      <c r="B74" s="94" t="s">
        <v>209</v>
      </c>
      <c r="C74" s="95" t="s">
        <v>204</v>
      </c>
      <c r="D74" s="96">
        <v>92231328.840000004</v>
      </c>
      <c r="E74" s="125">
        <f>0.7297139697/3</f>
        <v>0.24323798990000001</v>
      </c>
      <c r="F74" s="98">
        <v>43532</v>
      </c>
      <c r="G74" s="99">
        <v>43626</v>
      </c>
    </row>
    <row r="75" spans="1:7" s="72" customFormat="1" ht="24">
      <c r="A75" s="81" t="s">
        <v>210</v>
      </c>
      <c r="B75" s="82"/>
      <c r="C75" s="83"/>
      <c r="D75" s="84">
        <v>554882620.22000003</v>
      </c>
      <c r="E75" s="123">
        <f>SUM(E70:E74)</f>
        <v>1.4633697125333334</v>
      </c>
      <c r="F75" s="86" t="s">
        <v>0</v>
      </c>
      <c r="G75" s="81" t="s">
        <v>0</v>
      </c>
    </row>
    <row r="76" spans="1:7" s="69" customFormat="1" ht="12">
      <c r="A76" s="103"/>
      <c r="B76" s="103"/>
      <c r="C76" s="90"/>
      <c r="D76" s="104"/>
      <c r="E76" s="127"/>
      <c r="F76" s="105"/>
      <c r="G76" s="106"/>
    </row>
    <row r="77" spans="1:7" s="71" customFormat="1">
      <c r="A77" s="81" t="s">
        <v>211</v>
      </c>
      <c r="B77" s="82"/>
      <c r="C77" s="83"/>
      <c r="D77" s="84"/>
      <c r="E77" s="123"/>
      <c r="F77" s="86"/>
      <c r="G77" s="81"/>
    </row>
    <row r="78" spans="1:7" s="70" customFormat="1">
      <c r="A78" s="94"/>
      <c r="B78" s="94" t="s">
        <v>212</v>
      </c>
      <c r="C78" s="95" t="s">
        <v>204</v>
      </c>
      <c r="D78" s="96">
        <v>31962594.32</v>
      </c>
      <c r="E78" s="125">
        <f>0.2528810099/3</f>
        <v>8.4293669966666665E-2</v>
      </c>
      <c r="F78" s="99">
        <v>42816</v>
      </c>
      <c r="G78" s="99">
        <v>42870</v>
      </c>
    </row>
    <row r="79" spans="1:7" s="71" customFormat="1">
      <c r="A79" s="89"/>
      <c r="B79" s="89" t="s">
        <v>213</v>
      </c>
      <c r="C79" s="90" t="s">
        <v>204</v>
      </c>
      <c r="D79" s="91">
        <v>37262569.75</v>
      </c>
      <c r="E79" s="124">
        <f>0.2948132488/3</f>
        <v>9.8271082933333323E-2</v>
      </c>
      <c r="F79" s="93">
        <v>42907</v>
      </c>
      <c r="G79" s="93">
        <v>42944</v>
      </c>
    </row>
    <row r="80" spans="1:7" s="70" customFormat="1">
      <c r="A80" s="94"/>
      <c r="B80" s="94" t="s">
        <v>214</v>
      </c>
      <c r="C80" s="95" t="s">
        <v>204</v>
      </c>
      <c r="D80" s="96">
        <v>38946092.299999997</v>
      </c>
      <c r="E80" s="125">
        <f>0.3081329086/3</f>
        <v>0.10271096953333332</v>
      </c>
      <c r="F80" s="99">
        <v>43000</v>
      </c>
      <c r="G80" s="99">
        <v>43031</v>
      </c>
    </row>
    <row r="81" spans="1:7" s="69" customFormat="1" ht="24">
      <c r="A81" s="89"/>
      <c r="B81" s="89" t="s">
        <v>215</v>
      </c>
      <c r="C81" s="90" t="s">
        <v>206</v>
      </c>
      <c r="D81" s="91">
        <v>120000000</v>
      </c>
      <c r="E81" s="124">
        <f>0.9494135828/3</f>
        <v>0.31647119426666664</v>
      </c>
      <c r="F81" s="93">
        <v>43056</v>
      </c>
      <c r="G81" s="90" t="s">
        <v>216</v>
      </c>
    </row>
    <row r="82" spans="1:7" s="73" customFormat="1" ht="14.25">
      <c r="A82" s="94"/>
      <c r="B82" s="94" t="s">
        <v>217</v>
      </c>
      <c r="C82" s="95" t="s">
        <v>204</v>
      </c>
      <c r="D82" s="96">
        <v>46072502.670000002</v>
      </c>
      <c r="E82" s="125">
        <f>0.3645154986/3</f>
        <v>0.1215051662</v>
      </c>
      <c r="F82" s="99">
        <v>43158</v>
      </c>
      <c r="G82" s="99">
        <v>43237</v>
      </c>
    </row>
    <row r="83" spans="1:7" s="69" customFormat="1" ht="24">
      <c r="A83" s="81" t="s">
        <v>218</v>
      </c>
      <c r="B83" s="82"/>
      <c r="C83" s="83"/>
      <c r="D83" s="84">
        <v>274243759.04000002</v>
      </c>
      <c r="E83" s="123">
        <f>SUM(E78:E82)</f>
        <v>0.72325208289999998</v>
      </c>
      <c r="F83" s="86" t="s">
        <v>0</v>
      </c>
      <c r="G83" s="81" t="s">
        <v>0</v>
      </c>
    </row>
    <row r="84" spans="1:7" s="71" customFormat="1">
      <c r="A84" s="103"/>
      <c r="B84" s="103"/>
      <c r="C84" s="90"/>
      <c r="D84" s="104"/>
      <c r="E84" s="127"/>
      <c r="F84" s="105"/>
      <c r="G84" s="106"/>
    </row>
    <row r="85" spans="1:7" s="70" customFormat="1">
      <c r="A85" s="81" t="s">
        <v>219</v>
      </c>
      <c r="B85" s="82"/>
      <c r="C85" s="83"/>
      <c r="D85" s="84"/>
      <c r="E85" s="123"/>
      <c r="F85" s="86"/>
      <c r="G85" s="81"/>
    </row>
    <row r="86" spans="1:7" s="71" customFormat="1">
      <c r="A86" s="89"/>
      <c r="B86" s="89" t="s">
        <v>220</v>
      </c>
      <c r="C86" s="90" t="s">
        <v>204</v>
      </c>
      <c r="D86" s="91">
        <v>24718586.239999998</v>
      </c>
      <c r="E86" s="124">
        <f>0.2071496061/3</f>
        <v>6.9049868700000003E-2</v>
      </c>
      <c r="F86" s="93">
        <v>42501</v>
      </c>
      <c r="G86" s="93">
        <v>42654</v>
      </c>
    </row>
    <row r="87" spans="1:7" s="70" customFormat="1">
      <c r="A87" s="94"/>
      <c r="B87" s="94" t="s">
        <v>221</v>
      </c>
      <c r="C87" s="95" t="s">
        <v>204</v>
      </c>
      <c r="D87" s="96">
        <v>28404156.109999999</v>
      </c>
      <c r="E87" s="125">
        <f>0.2247274302/3</f>
        <v>7.4909143400000003E-2</v>
      </c>
      <c r="F87" s="99">
        <v>42604</v>
      </c>
      <c r="G87" s="99">
        <v>42654</v>
      </c>
    </row>
    <row r="88" spans="1:7" s="69" customFormat="1" ht="12">
      <c r="A88" s="89"/>
      <c r="B88" s="89" t="s">
        <v>222</v>
      </c>
      <c r="C88" s="90" t="s">
        <v>204</v>
      </c>
      <c r="D88" s="91">
        <v>30287998.359999999</v>
      </c>
      <c r="E88" s="124">
        <f>0.2396319753/3</f>
        <v>7.9877325099999993E-2</v>
      </c>
      <c r="F88" s="93">
        <v>42690</v>
      </c>
      <c r="G88" s="93">
        <v>42741</v>
      </c>
    </row>
    <row r="89" spans="1:7" s="73" customFormat="1" ht="14.25">
      <c r="A89" s="94"/>
      <c r="B89" s="94" t="s">
        <v>223</v>
      </c>
      <c r="C89" s="95" t="s">
        <v>204</v>
      </c>
      <c r="D89" s="96">
        <v>36464189.729999997</v>
      </c>
      <c r="E89" s="125">
        <f>0.2884966418/3</f>
        <v>9.6165547266666665E-2</v>
      </c>
      <c r="F89" s="99">
        <v>42810</v>
      </c>
      <c r="G89" s="99">
        <v>42895</v>
      </c>
    </row>
    <row r="90" spans="1:7" s="69" customFormat="1" ht="24">
      <c r="A90" s="81" t="s">
        <v>224</v>
      </c>
      <c r="B90" s="82"/>
      <c r="C90" s="83"/>
      <c r="D90" s="84">
        <v>119874930.40000001</v>
      </c>
      <c r="E90" s="123">
        <f>SUM(E86:E89)</f>
        <v>0.32000188446666666</v>
      </c>
      <c r="F90" s="86" t="s">
        <v>0</v>
      </c>
      <c r="G90" s="81" t="s">
        <v>0</v>
      </c>
    </row>
    <row r="91" spans="1:7" s="70" customFormat="1">
      <c r="A91" s="103"/>
      <c r="B91" s="103"/>
      <c r="C91" s="90"/>
      <c r="D91" s="104"/>
      <c r="E91" s="127"/>
      <c r="F91" s="105"/>
      <c r="G91" s="106"/>
    </row>
    <row r="92" spans="1:7" s="71" customFormat="1">
      <c r="A92" s="81" t="s">
        <v>225</v>
      </c>
      <c r="B92" s="82"/>
      <c r="C92" s="83"/>
      <c r="D92" s="84"/>
      <c r="E92" s="123"/>
      <c r="F92" s="86"/>
      <c r="G92" s="81"/>
    </row>
    <row r="93" spans="1:7" s="70" customFormat="1">
      <c r="A93" s="94"/>
      <c r="B93" s="94" t="s">
        <v>226</v>
      </c>
      <c r="C93" s="95" t="s">
        <v>204</v>
      </c>
      <c r="D93" s="96">
        <v>4596149.7699999996</v>
      </c>
      <c r="E93" s="125">
        <f>0.0385171957/3</f>
        <v>1.2839065233333334E-2</v>
      </c>
      <c r="F93" s="99">
        <v>42135</v>
      </c>
      <c r="G93" s="99">
        <v>42521</v>
      </c>
    </row>
    <row r="94" spans="1:7" s="71" customFormat="1">
      <c r="A94" s="89"/>
      <c r="B94" s="89" t="s">
        <v>227</v>
      </c>
      <c r="C94" s="90" t="s">
        <v>204</v>
      </c>
      <c r="D94" s="91">
        <v>1058142.05</v>
      </c>
      <c r="E94" s="124">
        <f>0.0088675667/3</f>
        <v>2.9558555666666666E-3</v>
      </c>
      <c r="F94" s="93">
        <v>42227</v>
      </c>
      <c r="G94" s="93">
        <v>42521</v>
      </c>
    </row>
    <row r="95" spans="1:7" s="69" customFormat="1" ht="12">
      <c r="A95" s="94"/>
      <c r="B95" s="94" t="s">
        <v>228</v>
      </c>
      <c r="C95" s="95" t="s">
        <v>204</v>
      </c>
      <c r="D95" s="96">
        <v>2497246.9</v>
      </c>
      <c r="E95" s="125">
        <f>0.0209277226/3</f>
        <v>6.9759075333333332E-3</v>
      </c>
      <c r="F95" s="99">
        <v>42319</v>
      </c>
      <c r="G95" s="99">
        <v>42521</v>
      </c>
    </row>
    <row r="96" spans="1:7" s="72" customFormat="1" ht="24">
      <c r="A96" s="81" t="s">
        <v>229</v>
      </c>
      <c r="B96" s="82"/>
      <c r="C96" s="83"/>
      <c r="D96" s="84">
        <v>8151538.7199999997</v>
      </c>
      <c r="E96" s="123">
        <f>SUM(E93:E95)</f>
        <v>2.2770828333333333E-2</v>
      </c>
      <c r="F96" s="86" t="s">
        <v>0</v>
      </c>
      <c r="G96" s="81"/>
    </row>
    <row r="97" spans="1:7" s="69" customFormat="1" ht="12">
      <c r="A97" s="103"/>
      <c r="B97" s="103"/>
      <c r="C97" s="90"/>
      <c r="D97" s="104"/>
      <c r="E97" s="127"/>
      <c r="F97" s="105"/>
      <c r="G97" s="106"/>
    </row>
    <row r="98" spans="1:7" s="71" customFormat="1">
      <c r="A98" s="81" t="s">
        <v>230</v>
      </c>
      <c r="B98" s="82"/>
      <c r="C98" s="83"/>
      <c r="D98" s="84"/>
      <c r="E98" s="123"/>
      <c r="F98" s="86"/>
      <c r="G98" s="81"/>
    </row>
    <row r="99" spans="1:7" s="70" customFormat="1">
      <c r="A99" s="89"/>
      <c r="B99" s="89" t="s">
        <v>231</v>
      </c>
      <c r="C99" s="90" t="s">
        <v>204</v>
      </c>
      <c r="D99" s="91">
        <v>34757067.57</v>
      </c>
      <c r="E99" s="124">
        <f>0.2912752718/3</f>
        <v>9.7091757266666676E-2</v>
      </c>
      <c r="F99" s="93">
        <v>41722</v>
      </c>
      <c r="G99" s="93">
        <v>41779</v>
      </c>
    </row>
    <row r="100" spans="1:7" s="71" customFormat="1">
      <c r="A100" s="94"/>
      <c r="B100" s="94" t="s">
        <v>232</v>
      </c>
      <c r="C100" s="95" t="s">
        <v>204</v>
      </c>
      <c r="D100" s="96">
        <v>33380184.699999999</v>
      </c>
      <c r="E100" s="125">
        <f>0.2797365558/3</f>
        <v>9.3245518600000007E-2</v>
      </c>
      <c r="F100" s="99">
        <v>41814</v>
      </c>
      <c r="G100" s="99">
        <v>41873</v>
      </c>
    </row>
    <row r="101" spans="1:7" s="70" customFormat="1">
      <c r="A101" s="89"/>
      <c r="B101" s="89" t="s">
        <v>233</v>
      </c>
      <c r="C101" s="90" t="s">
        <v>204</v>
      </c>
      <c r="D101" s="91">
        <v>32751060.789999999</v>
      </c>
      <c r="E101" s="124">
        <f>0.2744642975/3</f>
        <v>9.148809916666667E-2</v>
      </c>
      <c r="F101" s="93">
        <v>41904</v>
      </c>
      <c r="G101" s="93">
        <v>41961</v>
      </c>
    </row>
    <row r="102" spans="1:7" s="69" customFormat="1" ht="12">
      <c r="A102" s="94"/>
      <c r="B102" s="94" t="s">
        <v>234</v>
      </c>
      <c r="C102" s="95" t="s">
        <v>204</v>
      </c>
      <c r="D102" s="96">
        <v>2452073.94</v>
      </c>
      <c r="E102" s="125">
        <f>0.0205491589/3</f>
        <v>6.8497196333333335E-3</v>
      </c>
      <c r="F102" s="99">
        <v>42087</v>
      </c>
      <c r="G102" s="99">
        <v>42181</v>
      </c>
    </row>
    <row r="103" spans="1:7" s="73" customFormat="1" ht="24">
      <c r="A103" s="81" t="s">
        <v>235</v>
      </c>
      <c r="B103" s="82"/>
      <c r="C103" s="83"/>
      <c r="D103" s="84">
        <v>103340387</v>
      </c>
      <c r="E103" s="123">
        <f>SUM(E99:E102)</f>
        <v>0.28867509466666669</v>
      </c>
      <c r="F103" s="86" t="s">
        <v>0</v>
      </c>
      <c r="G103" s="81" t="s">
        <v>0</v>
      </c>
    </row>
    <row r="104" spans="1:7" s="69" customFormat="1" ht="12">
      <c r="A104" s="103"/>
      <c r="B104" s="103"/>
      <c r="C104" s="90"/>
      <c r="D104" s="104"/>
      <c r="E104" s="127"/>
      <c r="F104" s="105"/>
      <c r="G104" s="106"/>
    </row>
    <row r="105" spans="1:7" s="70" customFormat="1">
      <c r="A105" s="81" t="s">
        <v>236</v>
      </c>
      <c r="B105" s="82"/>
      <c r="C105" s="83"/>
      <c r="D105" s="84"/>
      <c r="E105" s="123"/>
      <c r="F105" s="86"/>
      <c r="G105" s="81"/>
    </row>
    <row r="106" spans="1:7" s="71" customFormat="1">
      <c r="A106" s="94"/>
      <c r="B106" s="94" t="s">
        <v>237</v>
      </c>
      <c r="C106" s="95" t="s">
        <v>204</v>
      </c>
      <c r="D106" s="96">
        <v>38053616.810000002</v>
      </c>
      <c r="E106" s="125">
        <f>0.3189014021/3</f>
        <v>0.10630046736666666</v>
      </c>
      <c r="F106" s="99">
        <v>41354</v>
      </c>
      <c r="G106" s="99">
        <v>41411</v>
      </c>
    </row>
    <row r="107" spans="1:7" s="70" customFormat="1">
      <c r="A107" s="89"/>
      <c r="B107" s="89" t="s">
        <v>238</v>
      </c>
      <c r="C107" s="90" t="s">
        <v>204</v>
      </c>
      <c r="D107" s="91">
        <v>36385686.450000003</v>
      </c>
      <c r="E107" s="124">
        <f>0.3049236156/3</f>
        <v>0.10164120519999999</v>
      </c>
      <c r="F107" s="93">
        <v>41450</v>
      </c>
      <c r="G107" s="93">
        <v>41509</v>
      </c>
    </row>
    <row r="108" spans="1:7" s="69" customFormat="1" ht="12">
      <c r="A108" s="94"/>
      <c r="B108" s="94" t="s">
        <v>239</v>
      </c>
      <c r="C108" s="95" t="s">
        <v>204</v>
      </c>
      <c r="D108" s="96">
        <v>31062654.079999998</v>
      </c>
      <c r="E108" s="125">
        <f>0.26031491273/3</f>
        <v>8.6771637576666671E-2</v>
      </c>
      <c r="F108" s="99">
        <v>41541</v>
      </c>
      <c r="G108" s="99">
        <v>41597</v>
      </c>
    </row>
    <row r="109" spans="1:7" s="73" customFormat="1" ht="14.25">
      <c r="A109" s="89"/>
      <c r="B109" s="89" t="s">
        <v>240</v>
      </c>
      <c r="C109" s="90" t="s">
        <v>204</v>
      </c>
      <c r="D109" s="91">
        <v>34079814.560000002</v>
      </c>
      <c r="E109" s="124">
        <f>0.2855996764/3</f>
        <v>9.5199892133333339E-2</v>
      </c>
      <c r="F109" s="93">
        <v>41673</v>
      </c>
      <c r="G109" s="93">
        <v>41732</v>
      </c>
    </row>
    <row r="110" spans="1:7" s="69" customFormat="1" ht="24">
      <c r="A110" s="81" t="s">
        <v>241</v>
      </c>
      <c r="B110" s="82"/>
      <c r="C110" s="83"/>
      <c r="D110" s="84">
        <v>139581771.90000001</v>
      </c>
      <c r="E110" s="123">
        <f>SUM(E106:E109)</f>
        <v>0.3899132022766667</v>
      </c>
      <c r="F110" s="86" t="s">
        <v>0</v>
      </c>
      <c r="G110" s="81" t="s">
        <v>0</v>
      </c>
    </row>
    <row r="111" spans="1:7" s="71" customFormat="1">
      <c r="A111" s="107"/>
      <c r="B111" s="107"/>
      <c r="C111" s="95"/>
      <c r="D111" s="108"/>
      <c r="E111" s="128"/>
      <c r="F111" s="109"/>
      <c r="G111" s="110"/>
    </row>
    <row r="112" spans="1:7" s="70" customFormat="1">
      <c r="A112" s="81" t="s">
        <v>360</v>
      </c>
      <c r="B112" s="82"/>
      <c r="C112" s="83"/>
      <c r="D112" s="84"/>
      <c r="E112" s="123"/>
      <c r="F112" s="86"/>
      <c r="G112" s="81"/>
    </row>
    <row r="113" spans="1:7" s="71" customFormat="1">
      <c r="A113" s="89"/>
      <c r="B113" s="89" t="s">
        <v>242</v>
      </c>
      <c r="C113" s="90" t="s">
        <v>204</v>
      </c>
      <c r="D113" s="91">
        <v>37754696.840000004</v>
      </c>
      <c r="E113" s="124">
        <f>0.3285/3</f>
        <v>0.1095</v>
      </c>
      <c r="F113" s="93">
        <v>40989</v>
      </c>
      <c r="G113" s="93">
        <v>41044</v>
      </c>
    </row>
    <row r="114" spans="1:7" s="70" customFormat="1">
      <c r="A114" s="94"/>
      <c r="B114" s="94" t="s">
        <v>243</v>
      </c>
      <c r="C114" s="95" t="s">
        <v>204</v>
      </c>
      <c r="D114" s="96">
        <v>37217368.82</v>
      </c>
      <c r="E114" s="125">
        <f>0.3096269313/3</f>
        <v>0.1032089771</v>
      </c>
      <c r="F114" s="99">
        <v>41081</v>
      </c>
      <c r="G114" s="99">
        <v>41138</v>
      </c>
    </row>
    <row r="115" spans="1:7" s="69" customFormat="1" ht="12">
      <c r="A115" s="89"/>
      <c r="B115" s="89" t="s">
        <v>244</v>
      </c>
      <c r="C115" s="90" t="s">
        <v>204</v>
      </c>
      <c r="D115" s="91">
        <v>37944143.670000002</v>
      </c>
      <c r="E115" s="124">
        <f>0.322928628/3</f>
        <v>0.107642876</v>
      </c>
      <c r="F115" s="93">
        <v>41173</v>
      </c>
      <c r="G115" s="93">
        <v>41226</v>
      </c>
    </row>
    <row r="116" spans="1:7" s="73" customFormat="1" ht="14.25">
      <c r="A116" s="94"/>
      <c r="B116" s="94" t="s">
        <v>245</v>
      </c>
      <c r="C116" s="95" t="s">
        <v>204</v>
      </c>
      <c r="D116" s="96">
        <v>46464507.490000002</v>
      </c>
      <c r="E116" s="125">
        <f>0.395440284/3</f>
        <v>0.13181342799999998</v>
      </c>
      <c r="F116" s="99">
        <v>41334</v>
      </c>
      <c r="G116" s="99">
        <v>41390</v>
      </c>
    </row>
    <row r="117" spans="1:7" s="69" customFormat="1" ht="24">
      <c r="A117" s="81" t="s">
        <v>246</v>
      </c>
      <c r="B117" s="82"/>
      <c r="C117" s="83"/>
      <c r="D117" s="84">
        <v>159380716.81999999</v>
      </c>
      <c r="E117" s="123">
        <f>SUM(E113:E116)</f>
        <v>0.45216528109999998</v>
      </c>
      <c r="F117" s="86" t="s">
        <v>0</v>
      </c>
      <c r="G117" s="81" t="s">
        <v>0</v>
      </c>
    </row>
    <row r="118" spans="1:7" s="70" customFormat="1">
      <c r="A118" s="103"/>
      <c r="B118" s="103"/>
      <c r="C118" s="90"/>
      <c r="D118" s="104"/>
      <c r="E118" s="127"/>
      <c r="F118" s="105"/>
      <c r="G118" s="106"/>
    </row>
    <row r="119" spans="1:7" s="87" customFormat="1">
      <c r="A119" s="81" t="s">
        <v>247</v>
      </c>
      <c r="B119" s="82"/>
      <c r="C119" s="83"/>
      <c r="D119" s="84"/>
      <c r="E119" s="123"/>
      <c r="F119" s="86"/>
      <c r="G119" s="81"/>
    </row>
    <row r="120" spans="1:7" s="70" customFormat="1">
      <c r="A120" s="89"/>
      <c r="B120" s="89" t="s">
        <v>248</v>
      </c>
      <c r="C120" s="90" t="s">
        <v>204</v>
      </c>
      <c r="D120" s="91">
        <v>39420759.5</v>
      </c>
      <c r="E120" s="124">
        <f>0.343/3</f>
        <v>0.11433333333333334</v>
      </c>
      <c r="F120" s="93">
        <v>40633</v>
      </c>
      <c r="G120" s="90" t="s">
        <v>249</v>
      </c>
    </row>
    <row r="121" spans="1:7" s="71" customFormat="1">
      <c r="A121" s="94"/>
      <c r="B121" s="94" t="s">
        <v>250</v>
      </c>
      <c r="C121" s="95" t="s">
        <v>204</v>
      </c>
      <c r="D121" s="96">
        <v>41374558.079999998</v>
      </c>
      <c r="E121" s="125">
        <f>0.36/3</f>
        <v>0.12</v>
      </c>
      <c r="F121" s="99">
        <v>40730</v>
      </c>
      <c r="G121" s="99">
        <v>40781</v>
      </c>
    </row>
    <row r="122" spans="1:7" s="70" customFormat="1">
      <c r="A122" s="89"/>
      <c r="B122" s="89" t="s">
        <v>251</v>
      </c>
      <c r="C122" s="90" t="s">
        <v>204</v>
      </c>
      <c r="D122" s="91">
        <v>42523851.359999999</v>
      </c>
      <c r="E122" s="124">
        <f>0.37/3</f>
        <v>0.12333333333333334</v>
      </c>
      <c r="F122" s="93">
        <v>40807</v>
      </c>
      <c r="G122" s="93">
        <v>40861</v>
      </c>
    </row>
    <row r="123" spans="1:7" s="69" customFormat="1" ht="12">
      <c r="A123" s="94"/>
      <c r="B123" s="94" t="s">
        <v>252</v>
      </c>
      <c r="C123" s="95" t="s">
        <v>204</v>
      </c>
      <c r="D123" s="96">
        <v>29808001.100000001</v>
      </c>
      <c r="E123" s="125">
        <f>0.2593581827/3</f>
        <v>8.6452727566666665E-2</v>
      </c>
      <c r="F123" s="99">
        <v>40981</v>
      </c>
      <c r="G123" s="99">
        <v>41026</v>
      </c>
    </row>
    <row r="124" spans="1:7" s="73" customFormat="1" ht="24">
      <c r="A124" s="81" t="s">
        <v>253</v>
      </c>
      <c r="B124" s="82"/>
      <c r="C124" s="83"/>
      <c r="D124" s="84">
        <v>153127170.03999999</v>
      </c>
      <c r="E124" s="123">
        <f>SUM(E120:E123)</f>
        <v>0.44411939423333335</v>
      </c>
      <c r="F124" s="86" t="s">
        <v>0</v>
      </c>
      <c r="G124" s="81" t="s">
        <v>0</v>
      </c>
    </row>
    <row r="125" spans="1:7" s="69" customFormat="1" ht="12">
      <c r="A125" s="103"/>
      <c r="B125" s="103"/>
      <c r="C125" s="90"/>
      <c r="D125" s="104"/>
      <c r="E125" s="127"/>
      <c r="F125" s="105"/>
      <c r="G125" s="106"/>
    </row>
    <row r="126" spans="1:7" s="70" customFormat="1">
      <c r="A126" s="81" t="s">
        <v>254</v>
      </c>
      <c r="B126" s="82"/>
      <c r="C126" s="83"/>
      <c r="D126" s="84"/>
      <c r="E126" s="123"/>
      <c r="F126" s="86"/>
      <c r="G126" s="81"/>
    </row>
    <row r="127" spans="1:7" s="71" customFormat="1">
      <c r="A127" s="94"/>
      <c r="B127" s="94" t="s">
        <v>255</v>
      </c>
      <c r="C127" s="95" t="s">
        <v>204</v>
      </c>
      <c r="D127" s="96">
        <v>43673144.640000001</v>
      </c>
      <c r="E127" s="125">
        <f>0.38/3</f>
        <v>0.12666666666666668</v>
      </c>
      <c r="F127" s="99">
        <v>40268</v>
      </c>
      <c r="G127" s="99">
        <v>40323</v>
      </c>
    </row>
    <row r="128" spans="1:7" s="70" customFormat="1">
      <c r="A128" s="89"/>
      <c r="B128" s="89" t="s">
        <v>256</v>
      </c>
      <c r="C128" s="90" t="s">
        <v>204</v>
      </c>
      <c r="D128" s="91">
        <v>56740609.240000002</v>
      </c>
      <c r="E128" s="124">
        <f>0.4937/3</f>
        <v>0.16456666666666667</v>
      </c>
      <c r="F128" s="93">
        <v>40359</v>
      </c>
      <c r="G128" s="93">
        <v>40414</v>
      </c>
    </row>
    <row r="129" spans="1:7" s="71" customFormat="1">
      <c r="A129" s="94"/>
      <c r="B129" s="94" t="s">
        <v>257</v>
      </c>
      <c r="C129" s="95" t="s">
        <v>204</v>
      </c>
      <c r="D129" s="96">
        <v>56935989.090000004</v>
      </c>
      <c r="E129" s="125">
        <f>0.4954/3</f>
        <v>0.16513333333333333</v>
      </c>
      <c r="F129" s="99">
        <v>40451</v>
      </c>
      <c r="G129" s="99">
        <v>40511</v>
      </c>
    </row>
    <row r="130" spans="1:7" s="70" customFormat="1">
      <c r="A130" s="89"/>
      <c r="B130" s="89" t="s">
        <v>258</v>
      </c>
      <c r="C130" s="90" t="s">
        <v>204</v>
      </c>
      <c r="D130" s="91">
        <v>66863015.170000002</v>
      </c>
      <c r="E130" s="124">
        <f>0.58177504675/3</f>
        <v>0.19392501558333333</v>
      </c>
      <c r="F130" s="93">
        <v>40620</v>
      </c>
      <c r="G130" s="93">
        <v>40662</v>
      </c>
    </row>
    <row r="131" spans="1:7" s="69" customFormat="1" ht="24">
      <c r="A131" s="81" t="s">
        <v>259</v>
      </c>
      <c r="B131" s="82"/>
      <c r="C131" s="83"/>
      <c r="D131" s="84">
        <v>224212758.13999999</v>
      </c>
      <c r="E131" s="123">
        <f>SUM(E127:E130)</f>
        <v>0.65029168225</v>
      </c>
      <c r="F131" s="86" t="s">
        <v>0</v>
      </c>
      <c r="G131" s="81" t="s">
        <v>0</v>
      </c>
    </row>
    <row r="132" spans="1:7" s="73" customFormat="1" ht="14.25">
      <c r="A132" s="107"/>
      <c r="B132" s="107"/>
      <c r="C132" s="95"/>
      <c r="D132" s="108"/>
      <c r="E132" s="128"/>
      <c r="F132" s="109"/>
      <c r="G132" s="110"/>
    </row>
    <row r="133" spans="1:7" s="69" customFormat="1" ht="13.5">
      <c r="A133" s="81" t="s">
        <v>260</v>
      </c>
      <c r="B133" s="82"/>
      <c r="C133" s="83"/>
      <c r="D133" s="84"/>
      <c r="E133" s="123"/>
      <c r="F133" s="86"/>
      <c r="G133" s="81"/>
    </row>
    <row r="134" spans="1:7" s="74" customFormat="1" ht="12">
      <c r="A134" s="89"/>
      <c r="B134" s="89" t="s">
        <v>261</v>
      </c>
      <c r="C134" s="90" t="s">
        <v>204</v>
      </c>
      <c r="D134" s="91">
        <v>37228630.289999999</v>
      </c>
      <c r="E134" s="124">
        <f>0.32424988273/3</f>
        <v>0.10808329424333334</v>
      </c>
      <c r="F134" s="93">
        <v>39903</v>
      </c>
      <c r="G134" s="93">
        <v>39959</v>
      </c>
    </row>
    <row r="135" spans="1:7" s="68" customFormat="1" ht="12">
      <c r="A135" s="94"/>
      <c r="B135" s="94" t="s">
        <v>262</v>
      </c>
      <c r="C135" s="95" t="s">
        <v>204</v>
      </c>
      <c r="D135" s="96">
        <v>43651831.799999997</v>
      </c>
      <c r="E135" s="125">
        <f>0.38/3</f>
        <v>0.12666666666666668</v>
      </c>
      <c r="F135" s="99">
        <v>39994</v>
      </c>
      <c r="G135" s="99">
        <v>40045</v>
      </c>
    </row>
    <row r="136" spans="1:7" s="68" customFormat="1" ht="12">
      <c r="A136" s="89"/>
      <c r="B136" s="89" t="s">
        <v>263</v>
      </c>
      <c r="C136" s="90" t="s">
        <v>204</v>
      </c>
      <c r="D136" s="91">
        <v>37910556.600000001</v>
      </c>
      <c r="E136" s="124">
        <f>0.33/3</f>
        <v>0.11</v>
      </c>
      <c r="F136" s="93">
        <v>40086</v>
      </c>
      <c r="G136" s="93">
        <v>40141</v>
      </c>
    </row>
    <row r="137" spans="1:7" s="68" customFormat="1" ht="12">
      <c r="A137" s="94"/>
      <c r="B137" s="94" t="s">
        <v>255</v>
      </c>
      <c r="C137" s="95" t="s">
        <v>204</v>
      </c>
      <c r="D137" s="96">
        <v>53595887.369999997</v>
      </c>
      <c r="E137" s="125">
        <f>0.46653393/3</f>
        <v>0.15551130999999999</v>
      </c>
      <c r="F137" s="99">
        <v>40268</v>
      </c>
      <c r="G137" s="99">
        <v>40297</v>
      </c>
    </row>
    <row r="138" spans="1:7" s="68" customFormat="1" ht="24">
      <c r="A138" s="81" t="s">
        <v>264</v>
      </c>
      <c r="B138" s="82"/>
      <c r="C138" s="83"/>
      <c r="D138" s="84">
        <v>172386906.06</v>
      </c>
      <c r="E138" s="123">
        <f>SUM(E134:E137)</f>
        <v>0.50026127090999994</v>
      </c>
      <c r="F138" s="86" t="s">
        <v>0</v>
      </c>
      <c r="G138" s="81" t="s">
        <v>0</v>
      </c>
    </row>
    <row r="139" spans="1:7" s="68" customFormat="1" ht="12">
      <c r="A139" s="103"/>
      <c r="B139" s="103"/>
      <c r="C139" s="90"/>
      <c r="D139" s="104"/>
      <c r="E139" s="127"/>
      <c r="F139" s="105"/>
      <c r="G139" s="106"/>
    </row>
    <row r="140" spans="1:7" s="68" customFormat="1" ht="13.5">
      <c r="A140" s="81" t="s">
        <v>265</v>
      </c>
      <c r="B140" s="82"/>
      <c r="C140" s="83"/>
      <c r="D140" s="84"/>
      <c r="E140" s="123"/>
      <c r="F140" s="86"/>
      <c r="G140" s="81"/>
    </row>
    <row r="141" spans="1:7" s="68" customFormat="1" ht="12">
      <c r="A141" s="89"/>
      <c r="B141" s="89" t="s">
        <v>266</v>
      </c>
      <c r="C141" s="90" t="s">
        <v>204</v>
      </c>
      <c r="D141" s="91">
        <v>51657647.399999999</v>
      </c>
      <c r="E141" s="124">
        <f>0.45/3</f>
        <v>0.15</v>
      </c>
      <c r="F141" s="93">
        <v>39664</v>
      </c>
      <c r="G141" s="93">
        <v>39933</v>
      </c>
    </row>
    <row r="142" spans="1:7" s="68" customFormat="1" ht="12">
      <c r="A142" s="94"/>
      <c r="B142" s="94" t="s">
        <v>267</v>
      </c>
      <c r="C142" s="95" t="s">
        <v>204</v>
      </c>
      <c r="D142" s="96">
        <v>25255353.68</v>
      </c>
      <c r="E142" s="125">
        <f>0.220003496/3</f>
        <v>7.3334498666666664E-2</v>
      </c>
      <c r="F142" s="99">
        <v>39717</v>
      </c>
      <c r="G142" s="99">
        <v>39933</v>
      </c>
    </row>
    <row r="143" spans="1:7" s="70" customFormat="1">
      <c r="A143" s="89"/>
      <c r="B143" s="89" t="s">
        <v>261</v>
      </c>
      <c r="C143" s="90" t="s">
        <v>204</v>
      </c>
      <c r="D143" s="91">
        <v>38948107.210000001</v>
      </c>
      <c r="E143" s="124">
        <f>0.33928330055/3</f>
        <v>0.11309443351666666</v>
      </c>
      <c r="F143" s="93">
        <v>39903</v>
      </c>
      <c r="G143" s="93">
        <v>39933</v>
      </c>
    </row>
    <row r="144" spans="1:7" s="70" customFormat="1" ht="24">
      <c r="A144" s="81" t="s">
        <v>268</v>
      </c>
      <c r="B144" s="82"/>
      <c r="C144" s="83"/>
      <c r="D144" s="84">
        <v>115861108.29000001</v>
      </c>
      <c r="E144" s="123">
        <f>SUM(E141:E143)</f>
        <v>0.33642893218333331</v>
      </c>
      <c r="F144" s="86" t="s">
        <v>0</v>
      </c>
      <c r="G144" s="81" t="s">
        <v>0</v>
      </c>
    </row>
    <row r="145" spans="1:7" s="70" customFormat="1">
      <c r="A145" s="110"/>
      <c r="B145" s="107"/>
      <c r="C145" s="95"/>
      <c r="D145" s="108"/>
      <c r="E145" s="128"/>
      <c r="F145" s="109"/>
      <c r="G145" s="110"/>
    </row>
    <row r="146" spans="1:7" s="70" customFormat="1">
      <c r="A146" s="81" t="s">
        <v>269</v>
      </c>
      <c r="B146" s="82"/>
      <c r="C146" s="83"/>
      <c r="D146" s="84"/>
      <c r="E146" s="123"/>
      <c r="F146" s="86"/>
      <c r="G146" s="81"/>
    </row>
    <row r="147" spans="1:7" s="70" customFormat="1">
      <c r="A147" s="89"/>
      <c r="B147" s="89" t="s">
        <v>270</v>
      </c>
      <c r="C147" s="90" t="s">
        <v>204</v>
      </c>
      <c r="D147" s="91">
        <v>20663058.960000001</v>
      </c>
      <c r="E147" s="124">
        <f>0.18/3</f>
        <v>0.06</v>
      </c>
      <c r="F147" s="93">
        <v>39244</v>
      </c>
      <c r="G147" s="93">
        <v>39577</v>
      </c>
    </row>
    <row r="148" spans="1:7" s="70" customFormat="1">
      <c r="A148" s="94"/>
      <c r="B148" s="94" t="s">
        <v>271</v>
      </c>
      <c r="C148" s="95" t="s">
        <v>204</v>
      </c>
      <c r="D148" s="96">
        <v>30994588.440000001</v>
      </c>
      <c r="E148" s="125">
        <f>0.27/3</f>
        <v>9.0000000000000011E-2</v>
      </c>
      <c r="F148" s="99">
        <v>39336</v>
      </c>
      <c r="G148" s="99">
        <v>39577</v>
      </c>
    </row>
    <row r="149" spans="1:7" s="70" customFormat="1">
      <c r="A149" s="89"/>
      <c r="B149" s="89" t="s">
        <v>272</v>
      </c>
      <c r="C149" s="90" t="s">
        <v>204</v>
      </c>
      <c r="D149" s="91">
        <v>27550745.280000001</v>
      </c>
      <c r="E149" s="124">
        <f>0.24/3</f>
        <v>0.08</v>
      </c>
      <c r="F149" s="93">
        <v>39535</v>
      </c>
      <c r="G149" s="93">
        <v>39577</v>
      </c>
    </row>
    <row r="150" spans="1:7" s="70" customFormat="1" ht="24">
      <c r="A150" s="81" t="s">
        <v>273</v>
      </c>
      <c r="B150" s="82"/>
      <c r="C150" s="83"/>
      <c r="D150" s="84">
        <v>79208392.680000007</v>
      </c>
      <c r="E150" s="123">
        <f>SUM(E147:E149)</f>
        <v>0.23000000000000004</v>
      </c>
      <c r="F150" s="86" t="s">
        <v>0</v>
      </c>
      <c r="G150" s="81"/>
    </row>
    <row r="151" spans="1:7">
      <c r="A151" s="110"/>
      <c r="B151" s="107"/>
      <c r="C151" s="95"/>
      <c r="D151" s="108"/>
      <c r="E151" s="128"/>
      <c r="F151" s="109"/>
      <c r="G151" s="110"/>
    </row>
    <row r="152" spans="1:7">
      <c r="A152" s="81" t="s">
        <v>274</v>
      </c>
      <c r="B152" s="111"/>
      <c r="C152" s="111"/>
      <c r="D152" s="111"/>
      <c r="E152" s="129"/>
      <c r="F152" s="112"/>
      <c r="G152" s="111"/>
    </row>
    <row r="153" spans="1:7" s="70" customFormat="1">
      <c r="A153" s="94"/>
      <c r="B153" s="94" t="s">
        <v>275</v>
      </c>
      <c r="C153" s="95" t="s">
        <v>204</v>
      </c>
      <c r="D153" s="96">
        <v>18367163.52</v>
      </c>
      <c r="E153" s="125">
        <f>0.16/3</f>
        <v>5.3333333333333337E-2</v>
      </c>
      <c r="F153" s="99">
        <v>38860</v>
      </c>
      <c r="G153" s="99">
        <v>39209</v>
      </c>
    </row>
    <row r="154" spans="1:7">
      <c r="A154" s="89"/>
      <c r="B154" s="89" t="s">
        <v>276</v>
      </c>
      <c r="C154" s="90" t="s">
        <v>204</v>
      </c>
      <c r="D154" s="91">
        <v>24746122.420000002</v>
      </c>
      <c r="E154" s="124">
        <f>0.215568375/3</f>
        <v>7.1856125000000007E-2</v>
      </c>
      <c r="F154" s="93">
        <v>38923</v>
      </c>
      <c r="G154" s="93">
        <v>39209</v>
      </c>
    </row>
    <row r="155" spans="1:7" s="70" customFormat="1">
      <c r="A155" s="94"/>
      <c r="B155" s="94" t="s">
        <v>277</v>
      </c>
      <c r="C155" s="95" t="s">
        <v>204</v>
      </c>
      <c r="D155" s="96">
        <v>27550745.280000001</v>
      </c>
      <c r="E155" s="125">
        <f>0.24/3</f>
        <v>0.08</v>
      </c>
      <c r="F155" s="99">
        <v>39034</v>
      </c>
      <c r="G155" s="99">
        <v>39209</v>
      </c>
    </row>
    <row r="156" spans="1:7" s="70" customFormat="1">
      <c r="A156" s="89"/>
      <c r="B156" s="89" t="s">
        <v>278</v>
      </c>
      <c r="C156" s="90" t="s">
        <v>204</v>
      </c>
      <c r="D156" s="91">
        <v>20023838.66</v>
      </c>
      <c r="E156" s="124">
        <f>0.174431625/3</f>
        <v>5.8143875000000005E-2</v>
      </c>
      <c r="F156" s="93">
        <v>39175</v>
      </c>
      <c r="G156" s="93">
        <v>39209</v>
      </c>
    </row>
    <row r="157" spans="1:7" s="70" customFormat="1" ht="24">
      <c r="A157" s="81" t="s">
        <v>279</v>
      </c>
      <c r="B157" s="82"/>
      <c r="C157" s="83"/>
      <c r="D157" s="84">
        <v>90687869.879999995</v>
      </c>
      <c r="E157" s="123">
        <f>SUM(E153:E156)</f>
        <v>0.26333333333333336</v>
      </c>
      <c r="F157" s="86" t="s">
        <v>0</v>
      </c>
      <c r="G157" s="81" t="s">
        <v>0</v>
      </c>
    </row>
    <row r="158" spans="1:7">
      <c r="A158" s="80"/>
      <c r="B158" s="75"/>
      <c r="C158" s="76"/>
      <c r="D158" s="77"/>
      <c r="E158" s="78"/>
      <c r="F158" s="79"/>
      <c r="G158" s="80"/>
    </row>
    <row r="159" spans="1:7">
      <c r="A159" s="80"/>
      <c r="B159" s="75"/>
      <c r="C159" s="76"/>
      <c r="D159" s="77"/>
      <c r="E159" s="78"/>
      <c r="F159" s="79"/>
      <c r="G159" s="80"/>
    </row>
    <row r="160" spans="1:7" s="7" customFormat="1">
      <c r="A160" s="259" t="s">
        <v>280</v>
      </c>
      <c r="B160" s="260"/>
      <c r="C160" s="260"/>
      <c r="D160" s="260"/>
      <c r="E160" s="260"/>
      <c r="F160" s="260"/>
      <c r="G160" s="261"/>
    </row>
    <row r="161" spans="1:7">
      <c r="A161" s="262" t="s">
        <v>281</v>
      </c>
      <c r="B161" s="263"/>
      <c r="C161" s="263"/>
      <c r="D161" s="263"/>
      <c r="E161" s="263"/>
      <c r="F161" s="263"/>
      <c r="G161" s="264"/>
    </row>
    <row r="162" spans="1:7" ht="30" customHeight="1">
      <c r="A162" s="265" t="s">
        <v>282</v>
      </c>
      <c r="B162" s="266"/>
      <c r="C162" s="266"/>
      <c r="D162" s="266"/>
      <c r="E162" s="266"/>
      <c r="F162" s="266"/>
      <c r="G162" s="267"/>
    </row>
  </sheetData>
  <mergeCells count="4">
    <mergeCell ref="C1:G1"/>
    <mergeCell ref="A160:G160"/>
    <mergeCell ref="A161:G161"/>
    <mergeCell ref="A162:G162"/>
  </mergeCells>
  <hyperlinks>
    <hyperlink ref="B34" r:id="rId1" display="https://api.mziq.com/mzfilemanager/v2/d/8bdb3906-0618-4e78-bbe3-a0be9f02d8cc/1e030373-657f-da63-dcb3-56e1a052a923?origin=1" xr:uid="{00000000-0004-0000-0700-000000000000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AEAF-5B83-4902-8765-CB0799128E65}">
  <sheetPr>
    <pageSetUpPr fitToPage="1"/>
  </sheetPr>
  <dimension ref="A1:AA29"/>
  <sheetViews>
    <sheetView showGridLines="0" zoomScaleNormal="100" workbookViewId="0">
      <pane xSplit="1" ySplit="2" topLeftCell="H3" activePane="bottomRight" state="frozen"/>
      <selection pane="topRight" activeCell="B1" sqref="B1"/>
      <selection pane="bottomLeft" activeCell="A7" sqref="A7"/>
      <selection pane="bottomRight"/>
    </sheetView>
  </sheetViews>
  <sheetFormatPr defaultColWidth="8.7109375" defaultRowHeight="15"/>
  <cols>
    <col min="1" max="1" width="51.42578125" style="213" bestFit="1" customWidth="1"/>
    <col min="2" max="14" width="10.5703125" style="213" bestFit="1" customWidth="1"/>
    <col min="15" max="16" width="9.140625" style="213" bestFit="1" customWidth="1"/>
    <col min="17" max="17" width="10.5703125" style="213" bestFit="1" customWidth="1"/>
    <col min="18" max="19" width="9.140625" style="213" bestFit="1" customWidth="1"/>
    <col min="20" max="21" width="10.5703125" style="213" bestFit="1" customWidth="1"/>
    <col min="22" max="27" width="9.140625" style="213" bestFit="1" customWidth="1"/>
    <col min="28" max="30" width="8.7109375" style="213" customWidth="1"/>
    <col min="31" max="16384" width="8.7109375" style="213"/>
  </cols>
  <sheetData>
    <row r="1" spans="1:27" ht="7.5" customHeight="1"/>
    <row r="2" spans="1:27" s="228" customFormat="1" ht="18" customHeight="1">
      <c r="A2" s="227" t="s">
        <v>497</v>
      </c>
      <c r="B2" s="226" t="s">
        <v>441</v>
      </c>
      <c r="C2" s="226" t="s">
        <v>433</v>
      </c>
      <c r="D2" s="226" t="s">
        <v>424</v>
      </c>
      <c r="E2" s="226" t="s">
        <v>355</v>
      </c>
      <c r="F2" s="226" t="s">
        <v>350</v>
      </c>
      <c r="G2" s="226" t="s">
        <v>347</v>
      </c>
      <c r="H2" s="226" t="s">
        <v>344</v>
      </c>
      <c r="I2" s="226" t="s">
        <v>332</v>
      </c>
      <c r="J2" s="226" t="s">
        <v>328</v>
      </c>
      <c r="K2" s="226" t="s">
        <v>322</v>
      </c>
      <c r="L2" s="226" t="s">
        <v>310</v>
      </c>
      <c r="M2" s="226" t="s">
        <v>289</v>
      </c>
      <c r="N2" s="226" t="s">
        <v>286</v>
      </c>
      <c r="O2" s="226" t="s">
        <v>98</v>
      </c>
      <c r="P2" s="226" t="s">
        <v>95</v>
      </c>
      <c r="Q2" s="226" t="s">
        <v>93</v>
      </c>
      <c r="R2" s="226" t="s">
        <v>52</v>
      </c>
      <c r="S2" s="226" t="s">
        <v>51</v>
      </c>
      <c r="T2" s="226" t="s">
        <v>48</v>
      </c>
      <c r="U2" s="226" t="s">
        <v>49</v>
      </c>
      <c r="V2" s="226" t="s">
        <v>47</v>
      </c>
      <c r="W2" s="226" t="s">
        <v>46</v>
      </c>
      <c r="X2" s="226" t="s">
        <v>44</v>
      </c>
      <c r="Y2" s="226" t="s">
        <v>43</v>
      </c>
      <c r="Z2" s="226" t="s">
        <v>42</v>
      </c>
      <c r="AA2" s="226" t="s">
        <v>41</v>
      </c>
    </row>
    <row r="3" spans="1:27" ht="18.75" customHeight="1">
      <c r="A3" s="225" t="s">
        <v>414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</row>
    <row r="4" spans="1:27" ht="18" customHeight="1">
      <c r="A4" s="221" t="s">
        <v>5</v>
      </c>
      <c r="B4" s="220">
        <v>1278748</v>
      </c>
      <c r="C4" s="220">
        <v>1264189</v>
      </c>
      <c r="D4" s="220">
        <v>1248931</v>
      </c>
      <c r="E4" s="220">
        <v>1215571</v>
      </c>
      <c r="F4" s="220">
        <v>1182094</v>
      </c>
      <c r="G4" s="220">
        <v>1244615</v>
      </c>
      <c r="H4" s="220">
        <v>1180308</v>
      </c>
      <c r="I4" s="220">
        <v>1188630</v>
      </c>
      <c r="J4" s="220">
        <v>1156894</v>
      </c>
      <c r="K4" s="220">
        <v>1118091</v>
      </c>
      <c r="L4" s="220">
        <v>1171403</v>
      </c>
      <c r="M4" s="220">
        <v>1076238</v>
      </c>
      <c r="N4" s="220">
        <v>1046873</v>
      </c>
      <c r="O4" s="220">
        <v>1054328</v>
      </c>
      <c r="P4" s="220">
        <v>928961</v>
      </c>
      <c r="Q4" s="220">
        <v>926414</v>
      </c>
      <c r="R4" s="220">
        <v>895931</v>
      </c>
      <c r="S4" s="220">
        <v>846327</v>
      </c>
      <c r="T4" s="220">
        <v>861829</v>
      </c>
      <c r="U4" s="220">
        <v>868238</v>
      </c>
      <c r="V4" s="220">
        <v>832709</v>
      </c>
      <c r="W4" s="220">
        <v>824074</v>
      </c>
      <c r="X4" s="220">
        <v>863611</v>
      </c>
      <c r="Y4" s="220">
        <v>823492</v>
      </c>
      <c r="Z4" s="220">
        <v>758774</v>
      </c>
      <c r="AA4" s="220">
        <v>775901</v>
      </c>
    </row>
    <row r="5" spans="1:27" ht="18" customHeight="1">
      <c r="A5" s="219" t="s">
        <v>25</v>
      </c>
      <c r="B5" s="218">
        <v>672413</v>
      </c>
      <c r="C5" s="218">
        <v>661049</v>
      </c>
      <c r="D5" s="218">
        <v>647768</v>
      </c>
      <c r="E5" s="218">
        <v>634641</v>
      </c>
      <c r="F5" s="218">
        <v>609571</v>
      </c>
      <c r="G5" s="218">
        <v>634235</v>
      </c>
      <c r="H5" s="218">
        <v>595594</v>
      </c>
      <c r="I5" s="218">
        <v>602439</v>
      </c>
      <c r="J5" s="218">
        <v>598269</v>
      </c>
      <c r="K5" s="218">
        <v>585183</v>
      </c>
      <c r="L5" s="218">
        <v>605285</v>
      </c>
      <c r="M5" s="218">
        <v>558389</v>
      </c>
      <c r="N5" s="218">
        <v>539502</v>
      </c>
      <c r="O5" s="218">
        <v>535426</v>
      </c>
      <c r="P5" s="218">
        <v>471432</v>
      </c>
      <c r="Q5" s="218">
        <v>461553</v>
      </c>
      <c r="R5" s="218">
        <v>453176</v>
      </c>
      <c r="S5" s="218">
        <v>432888</v>
      </c>
      <c r="T5" s="218">
        <v>437651</v>
      </c>
      <c r="U5" s="218">
        <v>449124</v>
      </c>
      <c r="V5" s="218">
        <v>479649</v>
      </c>
      <c r="W5" s="218">
        <v>467629</v>
      </c>
      <c r="X5" s="218">
        <v>490533</v>
      </c>
      <c r="Y5" s="218">
        <v>460017</v>
      </c>
      <c r="Z5" s="218">
        <v>434684</v>
      </c>
      <c r="AA5" s="218">
        <v>441824</v>
      </c>
    </row>
    <row r="6" spans="1:27" ht="18" customHeight="1">
      <c r="A6" s="221" t="s">
        <v>15</v>
      </c>
      <c r="B6" s="220">
        <v>1329</v>
      </c>
      <c r="C6" s="220">
        <v>1379</v>
      </c>
      <c r="D6" s="220">
        <v>1240</v>
      </c>
      <c r="E6" s="220">
        <v>1182</v>
      </c>
      <c r="F6" s="220">
        <v>1315</v>
      </c>
      <c r="G6" s="220">
        <v>1327</v>
      </c>
      <c r="H6" s="220">
        <v>1123</v>
      </c>
      <c r="I6" s="220">
        <v>1188</v>
      </c>
      <c r="J6" s="220">
        <v>1317</v>
      </c>
      <c r="K6" s="220">
        <v>1278</v>
      </c>
      <c r="L6" s="220">
        <v>1231</v>
      </c>
      <c r="M6" s="220">
        <v>1163</v>
      </c>
      <c r="N6" s="220">
        <v>1554</v>
      </c>
      <c r="O6" s="220">
        <v>910</v>
      </c>
      <c r="P6" s="220">
        <v>656</v>
      </c>
      <c r="Q6" s="220">
        <v>506</v>
      </c>
      <c r="R6" s="220">
        <v>344</v>
      </c>
      <c r="S6" s="220">
        <v>593</v>
      </c>
      <c r="T6" s="220">
        <v>555</v>
      </c>
      <c r="U6" s="220">
        <v>537</v>
      </c>
      <c r="V6" s="220">
        <v>563</v>
      </c>
      <c r="W6" s="220">
        <v>610</v>
      </c>
      <c r="X6" s="220">
        <v>542</v>
      </c>
      <c r="Y6" s="220">
        <v>519</v>
      </c>
      <c r="Z6" s="220">
        <v>510</v>
      </c>
      <c r="AA6" s="220">
        <v>519</v>
      </c>
    </row>
    <row r="7" spans="1:27" ht="18" customHeight="1">
      <c r="A7" s="219" t="s">
        <v>492</v>
      </c>
      <c r="B7" s="218">
        <v>0</v>
      </c>
      <c r="C7" s="218">
        <v>0</v>
      </c>
      <c r="D7" s="218">
        <v>26</v>
      </c>
      <c r="E7" s="218">
        <v>0</v>
      </c>
      <c r="F7" s="218">
        <v>0</v>
      </c>
      <c r="G7" s="218">
        <v>0</v>
      </c>
      <c r="H7" s="218">
        <v>0</v>
      </c>
      <c r="I7" s="218" t="s">
        <v>0</v>
      </c>
      <c r="J7" s="218">
        <v>0</v>
      </c>
      <c r="K7" s="218">
        <v>0</v>
      </c>
      <c r="L7" s="218" t="s">
        <v>0</v>
      </c>
      <c r="M7" s="218" t="s">
        <v>0</v>
      </c>
      <c r="N7" s="218" t="s">
        <v>0</v>
      </c>
      <c r="O7" s="218" t="s">
        <v>0</v>
      </c>
      <c r="P7" s="218" t="s">
        <v>0</v>
      </c>
      <c r="Q7" s="218" t="s">
        <v>0</v>
      </c>
      <c r="R7" s="218" t="s">
        <v>0</v>
      </c>
      <c r="S7" s="218" t="s">
        <v>0</v>
      </c>
      <c r="T7" s="218">
        <v>0</v>
      </c>
      <c r="U7" s="218">
        <v>0</v>
      </c>
      <c r="V7" s="218">
        <v>0</v>
      </c>
      <c r="W7" s="218">
        <v>0</v>
      </c>
      <c r="X7" s="218">
        <v>0</v>
      </c>
      <c r="Y7" s="218">
        <v>0</v>
      </c>
      <c r="Z7" s="218">
        <v>0</v>
      </c>
      <c r="AA7" s="218">
        <v>0</v>
      </c>
    </row>
    <row r="8" spans="1:27" ht="18" customHeight="1">
      <c r="A8" s="221" t="s">
        <v>491</v>
      </c>
      <c r="B8" s="220">
        <v>0</v>
      </c>
      <c r="C8" s="220">
        <v>0</v>
      </c>
      <c r="D8" s="220" t="s">
        <v>0</v>
      </c>
      <c r="E8" s="220">
        <v>0</v>
      </c>
      <c r="F8" s="220">
        <v>0</v>
      </c>
      <c r="G8" s="220">
        <v>0</v>
      </c>
      <c r="H8" s="220">
        <v>0</v>
      </c>
      <c r="I8" s="220" t="s">
        <v>0</v>
      </c>
      <c r="J8" s="220">
        <v>0</v>
      </c>
      <c r="K8" s="220">
        <v>0</v>
      </c>
      <c r="L8" s="220" t="s">
        <v>0</v>
      </c>
      <c r="M8" s="220" t="s">
        <v>0</v>
      </c>
      <c r="N8" s="220" t="s">
        <v>0</v>
      </c>
      <c r="O8" s="220" t="s">
        <v>0</v>
      </c>
      <c r="P8" s="220" t="s">
        <v>0</v>
      </c>
      <c r="Q8" s="220" t="s">
        <v>0</v>
      </c>
      <c r="R8" s="220" t="s">
        <v>0</v>
      </c>
      <c r="S8" s="220" t="s">
        <v>0</v>
      </c>
      <c r="T8" s="220">
        <v>0</v>
      </c>
      <c r="U8" s="220">
        <v>0</v>
      </c>
      <c r="V8" s="220">
        <v>0</v>
      </c>
      <c r="W8" s="220">
        <v>0</v>
      </c>
      <c r="X8" s="220">
        <v>0</v>
      </c>
      <c r="Y8" s="220">
        <v>0</v>
      </c>
      <c r="Z8" s="220">
        <v>0</v>
      </c>
      <c r="AA8" s="220">
        <v>0</v>
      </c>
    </row>
    <row r="9" spans="1:27" ht="18" customHeight="1">
      <c r="A9" s="219" t="s">
        <v>34</v>
      </c>
      <c r="B9" s="218">
        <v>318912</v>
      </c>
      <c r="C9" s="218">
        <v>201518</v>
      </c>
      <c r="D9" s="218">
        <v>276455</v>
      </c>
      <c r="E9" s="218">
        <v>263197</v>
      </c>
      <c r="F9" s="218">
        <v>186836</v>
      </c>
      <c r="G9" s="218">
        <v>181184</v>
      </c>
      <c r="H9" s="218">
        <v>229185</v>
      </c>
      <c r="I9" s="218">
        <v>254135</v>
      </c>
      <c r="J9" s="218">
        <v>206597</v>
      </c>
      <c r="K9" s="218">
        <v>157775</v>
      </c>
      <c r="L9" s="218">
        <v>217450</v>
      </c>
      <c r="M9" s="218">
        <v>241785</v>
      </c>
      <c r="N9" s="218">
        <v>211871</v>
      </c>
      <c r="O9" s="218">
        <v>140971</v>
      </c>
      <c r="P9" s="218">
        <v>187123</v>
      </c>
      <c r="Q9" s="218">
        <v>233285</v>
      </c>
      <c r="R9" s="218">
        <v>184196</v>
      </c>
      <c r="S9" s="218">
        <v>153470</v>
      </c>
      <c r="T9" s="218">
        <v>256462</v>
      </c>
      <c r="U9" s="218">
        <v>192567</v>
      </c>
      <c r="V9" s="218">
        <v>136117</v>
      </c>
      <c r="W9" s="218">
        <v>86396</v>
      </c>
      <c r="X9" s="218">
        <v>90458</v>
      </c>
      <c r="Y9" s="218">
        <v>76857</v>
      </c>
      <c r="Z9" s="218">
        <v>63008</v>
      </c>
      <c r="AA9" s="218">
        <v>62089</v>
      </c>
    </row>
    <row r="10" spans="1:27" ht="19.5" customHeight="1">
      <c r="A10" s="217" t="s">
        <v>17</v>
      </c>
      <c r="B10" s="216">
        <f t="shared" ref="B10" si="0">SUM(B4:B9)</f>
        <v>2271402</v>
      </c>
      <c r="C10" s="216">
        <f t="shared" ref="C10" si="1">SUM(C4:C9)</f>
        <v>2128135</v>
      </c>
      <c r="D10" s="216">
        <f t="shared" ref="D10" si="2">SUM(D4:D9)</f>
        <v>2174420</v>
      </c>
      <c r="E10" s="216">
        <f t="shared" ref="E10" si="3">SUM(E4:E9)</f>
        <v>2114591</v>
      </c>
      <c r="F10" s="216">
        <f t="shared" ref="F10" si="4">SUM(F4:F9)</f>
        <v>1979816</v>
      </c>
      <c r="G10" s="216">
        <f t="shared" ref="G10" si="5">SUM(G4:G9)</f>
        <v>2061361</v>
      </c>
      <c r="H10" s="216">
        <f t="shared" ref="H10" si="6">SUM(H4:H9)</f>
        <v>2006210</v>
      </c>
      <c r="I10" s="216">
        <f t="shared" ref="I10" si="7">SUM(I4:I9)</f>
        <v>2046392</v>
      </c>
      <c r="J10" s="216">
        <f t="shared" ref="J10" si="8">SUM(J4:J9)</f>
        <v>1963077</v>
      </c>
      <c r="K10" s="216">
        <f t="shared" ref="K10" si="9">SUM(K4:K9)</f>
        <v>1862327</v>
      </c>
      <c r="L10" s="216">
        <f t="shared" ref="L10" si="10">SUM(L4:L9)</f>
        <v>1995369</v>
      </c>
      <c r="M10" s="216">
        <f t="shared" ref="M10" si="11">SUM(M4:M9)</f>
        <v>1877575</v>
      </c>
      <c r="N10" s="216">
        <f t="shared" ref="N10" si="12">SUM(N4:N9)</f>
        <v>1799800</v>
      </c>
      <c r="O10" s="216">
        <f t="shared" ref="O10" si="13">SUM(O4:O9)</f>
        <v>1731635</v>
      </c>
      <c r="P10" s="216">
        <f t="shared" ref="P10" si="14">SUM(P4:P9)</f>
        <v>1588172</v>
      </c>
      <c r="Q10" s="216">
        <f t="shared" ref="Q10" si="15">SUM(Q4:Q9)</f>
        <v>1621758</v>
      </c>
      <c r="R10" s="216">
        <f t="shared" ref="R10" si="16">SUM(R4:R9)</f>
        <v>1533647</v>
      </c>
      <c r="S10" s="216">
        <f t="shared" ref="S10" si="17">SUM(S4:S9)</f>
        <v>1433278</v>
      </c>
      <c r="T10" s="216">
        <f t="shared" ref="T10" si="18">SUM(T4:T9)</f>
        <v>1556497</v>
      </c>
      <c r="U10" s="216">
        <f t="shared" ref="U10" si="19">SUM(U4:U9)</f>
        <v>1510466</v>
      </c>
      <c r="V10" s="216">
        <f t="shared" ref="V10" si="20">SUM(V4:V9)</f>
        <v>1449038</v>
      </c>
      <c r="W10" s="216">
        <f t="shared" ref="W10" si="21">SUM(W4:W9)</f>
        <v>1378709</v>
      </c>
      <c r="X10" s="216">
        <f t="shared" ref="X10" si="22">SUM(X4:X9)</f>
        <v>1445144</v>
      </c>
      <c r="Y10" s="216">
        <f t="shared" ref="Y10" si="23">SUM(Y4:Y9)</f>
        <v>1360885</v>
      </c>
      <c r="Z10" s="216">
        <f t="shared" ref="Z10" si="24">SUM(Z4:Z9)</f>
        <v>1256976</v>
      </c>
      <c r="AA10" s="216">
        <f t="shared" ref="AA10" si="25">SUM(AA4:AA9)</f>
        <v>1280333</v>
      </c>
    </row>
    <row r="11" spans="1:27" ht="18" customHeight="1">
      <c r="A11" s="219" t="s">
        <v>36</v>
      </c>
      <c r="B11" s="218">
        <v>-1025101</v>
      </c>
      <c r="C11" s="218">
        <v>-1004446</v>
      </c>
      <c r="D11" s="218">
        <v>-1003104</v>
      </c>
      <c r="E11" s="218">
        <v>-983739</v>
      </c>
      <c r="F11" s="218">
        <v>-963001</v>
      </c>
      <c r="G11" s="218">
        <v>-940170</v>
      </c>
      <c r="H11" s="218">
        <v>-966214</v>
      </c>
      <c r="I11" s="218">
        <v>-925297</v>
      </c>
      <c r="J11" s="218">
        <v>-897422</v>
      </c>
      <c r="K11" s="218">
        <v>-867740</v>
      </c>
      <c r="L11" s="218">
        <v>-925163</v>
      </c>
      <c r="M11" s="218">
        <v>-870462</v>
      </c>
      <c r="N11" s="218">
        <v>-927608</v>
      </c>
      <c r="O11" s="218">
        <v>-807120</v>
      </c>
      <c r="P11" s="218">
        <v>-796329</v>
      </c>
      <c r="Q11" s="218">
        <v>-773311</v>
      </c>
      <c r="R11" s="218">
        <v>-773314</v>
      </c>
      <c r="S11" s="218">
        <v>-760311</v>
      </c>
      <c r="T11" s="218">
        <v>-842557</v>
      </c>
      <c r="U11" s="218">
        <v>-834460</v>
      </c>
      <c r="V11" s="218">
        <v>-713849</v>
      </c>
      <c r="W11" s="218">
        <v>-683083</v>
      </c>
      <c r="X11" s="218">
        <v>-690960</v>
      </c>
      <c r="Y11" s="218">
        <v>-661307</v>
      </c>
      <c r="Z11" s="218">
        <v>-649670</v>
      </c>
      <c r="AA11" s="218">
        <v>-644884</v>
      </c>
    </row>
    <row r="12" spans="1:27" ht="18" customHeight="1">
      <c r="A12" s="221" t="s">
        <v>26</v>
      </c>
      <c r="B12" s="220">
        <v>-318912</v>
      </c>
      <c r="C12" s="220">
        <v>-201518</v>
      </c>
      <c r="D12" s="220">
        <v>-276455</v>
      </c>
      <c r="E12" s="220">
        <v>-263197</v>
      </c>
      <c r="F12" s="220">
        <v>-186836</v>
      </c>
      <c r="G12" s="220">
        <v>-181184</v>
      </c>
      <c r="H12" s="220">
        <v>-229185</v>
      </c>
      <c r="I12" s="220">
        <v>-254135</v>
      </c>
      <c r="J12" s="220">
        <v>-206597</v>
      </c>
      <c r="K12" s="220">
        <v>-157775</v>
      </c>
      <c r="L12" s="220">
        <v>-217450</v>
      </c>
      <c r="M12" s="220">
        <v>-241785</v>
      </c>
      <c r="N12" s="220">
        <v>-211871</v>
      </c>
      <c r="O12" s="220">
        <v>-140971</v>
      </c>
      <c r="P12" s="220">
        <v>-187123</v>
      </c>
      <c r="Q12" s="220">
        <v>-233285</v>
      </c>
      <c r="R12" s="220">
        <v>-184196</v>
      </c>
      <c r="S12" s="220">
        <v>-153470</v>
      </c>
      <c r="T12" s="220">
        <v>-256462</v>
      </c>
      <c r="U12" s="220">
        <v>-192567</v>
      </c>
      <c r="V12" s="220">
        <v>-136117</v>
      </c>
      <c r="W12" s="220">
        <v>-86396</v>
      </c>
      <c r="X12" s="220">
        <v>-90458</v>
      </c>
      <c r="Y12" s="220">
        <v>-76857</v>
      </c>
      <c r="Z12" s="220">
        <v>-63008</v>
      </c>
      <c r="AA12" s="220">
        <v>-62089</v>
      </c>
    </row>
    <row r="13" spans="1:27" ht="18" customHeight="1">
      <c r="A13" s="223" t="s">
        <v>334</v>
      </c>
      <c r="B13" s="222">
        <f>SUM(B11:B12)</f>
        <v>-1344013</v>
      </c>
      <c r="C13" s="222">
        <f>SUM(C11:C12)</f>
        <v>-1205964</v>
      </c>
      <c r="D13" s="222">
        <v>-1279559</v>
      </c>
      <c r="E13" s="222">
        <f>SUM(E11:E12)</f>
        <v>-1246936</v>
      </c>
      <c r="F13" s="222">
        <f>SUM(F11:F12)</f>
        <v>-1149837</v>
      </c>
      <c r="G13" s="222">
        <f>SUM(G11:G12)</f>
        <v>-1121354</v>
      </c>
      <c r="H13" s="222">
        <f>SUM(H11:H12)</f>
        <v>-1195399</v>
      </c>
      <c r="I13" s="222">
        <v>-1179432</v>
      </c>
      <c r="J13" s="222">
        <f t="shared" ref="J13:K13" si="26">SUM(J11:J12)</f>
        <v>-1104019</v>
      </c>
      <c r="K13" s="222">
        <f t="shared" si="26"/>
        <v>-1025515</v>
      </c>
      <c r="L13" s="222">
        <v>-1142613</v>
      </c>
      <c r="M13" s="222">
        <v>-1112247</v>
      </c>
      <c r="N13" s="222">
        <v>-1139479</v>
      </c>
      <c r="O13" s="222">
        <v>-948091</v>
      </c>
      <c r="P13" s="222">
        <v>-983452</v>
      </c>
      <c r="Q13" s="222">
        <v>-1006596</v>
      </c>
      <c r="R13" s="222">
        <v>-957510</v>
      </c>
      <c r="S13" s="222">
        <v>-913781</v>
      </c>
      <c r="T13" s="222">
        <f t="shared" ref="T13:AA13" si="27">SUM(T11:T12)</f>
        <v>-1099019</v>
      </c>
      <c r="U13" s="222">
        <f t="shared" si="27"/>
        <v>-1027027</v>
      </c>
      <c r="V13" s="222">
        <f t="shared" si="27"/>
        <v>-849966</v>
      </c>
      <c r="W13" s="222">
        <f t="shared" si="27"/>
        <v>-769479</v>
      </c>
      <c r="X13" s="222">
        <f t="shared" si="27"/>
        <v>-781418</v>
      </c>
      <c r="Y13" s="222">
        <f t="shared" si="27"/>
        <v>-738164</v>
      </c>
      <c r="Z13" s="222">
        <f t="shared" si="27"/>
        <v>-712678</v>
      </c>
      <c r="AA13" s="222">
        <f t="shared" si="27"/>
        <v>-706973</v>
      </c>
    </row>
    <row r="14" spans="1:27" ht="19.5" customHeight="1">
      <c r="A14" s="217" t="s">
        <v>335</v>
      </c>
      <c r="B14" s="216">
        <f>B10+B13</f>
        <v>927389</v>
      </c>
      <c r="C14" s="216">
        <f t="shared" ref="C14:AA14" si="28">C10+C13</f>
        <v>922171</v>
      </c>
      <c r="D14" s="216">
        <f t="shared" si="28"/>
        <v>894861</v>
      </c>
      <c r="E14" s="216">
        <f t="shared" si="28"/>
        <v>867655</v>
      </c>
      <c r="F14" s="216">
        <f t="shared" si="28"/>
        <v>829979</v>
      </c>
      <c r="G14" s="216">
        <f t="shared" si="28"/>
        <v>940007</v>
      </c>
      <c r="H14" s="216">
        <f t="shared" si="28"/>
        <v>810811</v>
      </c>
      <c r="I14" s="216">
        <f t="shared" si="28"/>
        <v>866960</v>
      </c>
      <c r="J14" s="216">
        <f t="shared" si="28"/>
        <v>859058</v>
      </c>
      <c r="K14" s="216">
        <f t="shared" si="28"/>
        <v>836812</v>
      </c>
      <c r="L14" s="216">
        <f t="shared" ref="L14" si="29">L10+L13</f>
        <v>852756</v>
      </c>
      <c r="M14" s="216">
        <f t="shared" ref="M14" si="30">M10+M13</f>
        <v>765328</v>
      </c>
      <c r="N14" s="216">
        <f t="shared" ref="N14" si="31">N10+N13</f>
        <v>660321</v>
      </c>
      <c r="O14" s="216">
        <f t="shared" ref="O14" si="32">O10+O13</f>
        <v>783544</v>
      </c>
      <c r="P14" s="216">
        <f t="shared" ref="P14" si="33">P10+P13</f>
        <v>604720</v>
      </c>
      <c r="Q14" s="216">
        <f t="shared" ref="Q14" si="34">Q10+Q13</f>
        <v>615162</v>
      </c>
      <c r="R14" s="216">
        <f t="shared" ref="R14" si="35">R10+R13</f>
        <v>576137</v>
      </c>
      <c r="S14" s="216">
        <f t="shared" si="28"/>
        <v>519497</v>
      </c>
      <c r="T14" s="216">
        <f t="shared" si="28"/>
        <v>457478</v>
      </c>
      <c r="U14" s="216">
        <f t="shared" si="28"/>
        <v>483439</v>
      </c>
      <c r="V14" s="216">
        <f t="shared" si="28"/>
        <v>599072</v>
      </c>
      <c r="W14" s="216">
        <f t="shared" si="28"/>
        <v>609230</v>
      </c>
      <c r="X14" s="216">
        <f t="shared" si="28"/>
        <v>663726</v>
      </c>
      <c r="Y14" s="216">
        <f t="shared" si="28"/>
        <v>622721</v>
      </c>
      <c r="Z14" s="216">
        <f t="shared" si="28"/>
        <v>544298</v>
      </c>
      <c r="AA14" s="216">
        <f t="shared" si="28"/>
        <v>573360</v>
      </c>
    </row>
    <row r="15" spans="1:27" ht="18" customHeight="1">
      <c r="A15" s="219" t="s">
        <v>490</v>
      </c>
      <c r="B15" s="218">
        <v>-95779</v>
      </c>
      <c r="C15" s="218">
        <v>-100295</v>
      </c>
      <c r="D15" s="218">
        <v>-139849</v>
      </c>
      <c r="E15" s="218">
        <v>-71499</v>
      </c>
      <c r="F15" s="218">
        <v>-73857</v>
      </c>
      <c r="G15" s="218">
        <v>-71511</v>
      </c>
      <c r="H15" s="218">
        <v>-78396</v>
      </c>
      <c r="I15" s="218">
        <v>-72635</v>
      </c>
      <c r="J15" s="218">
        <v>-68494</v>
      </c>
      <c r="K15" s="218">
        <v>-68677</v>
      </c>
      <c r="L15" s="218">
        <v>-70024</v>
      </c>
      <c r="M15" s="218">
        <v>-73398</v>
      </c>
      <c r="N15" s="218">
        <v>-85156</v>
      </c>
      <c r="O15" s="218">
        <v>-69654</v>
      </c>
      <c r="P15" s="218">
        <v>-64162</v>
      </c>
      <c r="Q15" s="218">
        <v>-60023</v>
      </c>
      <c r="R15" s="218">
        <v>-58163</v>
      </c>
      <c r="S15" s="218">
        <v>-80380</v>
      </c>
      <c r="T15" s="218">
        <v>-53423</v>
      </c>
      <c r="U15" s="218">
        <v>-66239</v>
      </c>
      <c r="V15" s="218">
        <v>-55510</v>
      </c>
      <c r="W15" s="218">
        <v>-54798</v>
      </c>
      <c r="X15" s="218">
        <v>-56499</v>
      </c>
      <c r="Y15" s="218">
        <v>-56854</v>
      </c>
      <c r="Z15" s="218">
        <v>-56265</v>
      </c>
      <c r="AA15" s="218">
        <v>-54214</v>
      </c>
    </row>
    <row r="16" spans="1:27" ht="18" customHeight="1">
      <c r="A16" s="221" t="s">
        <v>489</v>
      </c>
      <c r="B16" s="220">
        <v>-65460</v>
      </c>
      <c r="C16" s="220">
        <v>-73577</v>
      </c>
      <c r="D16" s="220">
        <v>-59590</v>
      </c>
      <c r="E16" s="220">
        <v>-45834</v>
      </c>
      <c r="F16" s="220">
        <v>-64432</v>
      </c>
      <c r="G16" s="220">
        <v>-44251</v>
      </c>
      <c r="H16" s="220">
        <v>-39490</v>
      </c>
      <c r="I16" s="220">
        <v>-56045</v>
      </c>
      <c r="J16" s="220">
        <v>-55480</v>
      </c>
      <c r="K16" s="220">
        <v>-63847</v>
      </c>
      <c r="L16" s="220">
        <v>-47909</v>
      </c>
      <c r="M16" s="220">
        <v>-34139</v>
      </c>
      <c r="N16" s="220">
        <v>-50979</v>
      </c>
      <c r="O16" s="220">
        <v>-52469</v>
      </c>
      <c r="P16" s="220">
        <v>-54805</v>
      </c>
      <c r="Q16" s="220">
        <v>-52283</v>
      </c>
      <c r="R16" s="220">
        <v>-39419</v>
      </c>
      <c r="S16" s="220">
        <v>-59708</v>
      </c>
      <c r="T16" s="220">
        <v>-61194</v>
      </c>
      <c r="U16" s="220">
        <v>-53375</v>
      </c>
      <c r="V16" s="220">
        <v>-61714</v>
      </c>
      <c r="W16" s="220">
        <v>-49870</v>
      </c>
      <c r="X16" s="220">
        <v>-89982</v>
      </c>
      <c r="Y16" s="220">
        <v>-95562</v>
      </c>
      <c r="Z16" s="220">
        <v>-136786</v>
      </c>
      <c r="AA16" s="220">
        <v>-52152</v>
      </c>
    </row>
    <row r="17" spans="1:27" ht="18" customHeight="1">
      <c r="A17" s="219" t="s">
        <v>6</v>
      </c>
      <c r="B17" s="218">
        <v>-187004</v>
      </c>
      <c r="C17" s="218">
        <v>-163462</v>
      </c>
      <c r="D17" s="218">
        <v>-155293</v>
      </c>
      <c r="E17" s="218">
        <v>-215870</v>
      </c>
      <c r="F17" s="218">
        <v>-194799</v>
      </c>
      <c r="G17" s="218">
        <v>-187352</v>
      </c>
      <c r="H17" s="218">
        <v>-202881</v>
      </c>
      <c r="I17" s="218">
        <v>-174097</v>
      </c>
      <c r="J17" s="218">
        <v>-172496</v>
      </c>
      <c r="K17" s="218">
        <v>-167820</v>
      </c>
      <c r="L17" s="218">
        <v>-156233</v>
      </c>
      <c r="M17" s="218">
        <v>-183165</v>
      </c>
      <c r="N17" s="218">
        <v>-170940</v>
      </c>
      <c r="O17" s="218">
        <v>-141029</v>
      </c>
      <c r="P17" s="218">
        <v>-160441</v>
      </c>
      <c r="Q17" s="218">
        <v>-141899</v>
      </c>
      <c r="R17" s="218">
        <v>-148986</v>
      </c>
      <c r="S17" s="218">
        <v>-125636</v>
      </c>
      <c r="T17" s="218">
        <v>-160070</v>
      </c>
      <c r="U17" s="218">
        <v>-197202</v>
      </c>
      <c r="V17" s="218">
        <v>-138773</v>
      </c>
      <c r="W17" s="218">
        <v>-129757</v>
      </c>
      <c r="X17" s="218">
        <v>-134640</v>
      </c>
      <c r="Y17" s="218">
        <v>-122052</v>
      </c>
      <c r="Z17" s="218">
        <v>-114192</v>
      </c>
      <c r="AA17" s="218">
        <v>-128543</v>
      </c>
    </row>
    <row r="18" spans="1:27" ht="18" customHeight="1">
      <c r="A18" s="221" t="s">
        <v>99</v>
      </c>
      <c r="B18" s="220">
        <v>10960</v>
      </c>
      <c r="C18" s="220">
        <v>18686</v>
      </c>
      <c r="D18" s="220">
        <v>35893</v>
      </c>
      <c r="E18" s="220">
        <v>19323</v>
      </c>
      <c r="F18" s="220">
        <v>12628</v>
      </c>
      <c r="G18" s="220">
        <v>9833</v>
      </c>
      <c r="H18" s="220">
        <v>13751</v>
      </c>
      <c r="I18" s="220">
        <v>11356</v>
      </c>
      <c r="J18" s="220">
        <v>10533</v>
      </c>
      <c r="K18" s="220">
        <v>7890</v>
      </c>
      <c r="L18" s="220">
        <v>11641</v>
      </c>
      <c r="M18" s="220">
        <v>24055</v>
      </c>
      <c r="N18" s="220">
        <v>15027</v>
      </c>
      <c r="O18" s="220">
        <v>16980</v>
      </c>
      <c r="P18" s="220">
        <v>33498</v>
      </c>
      <c r="Q18" s="220">
        <v>32060</v>
      </c>
      <c r="R18" s="220">
        <v>34278</v>
      </c>
      <c r="S18" s="220">
        <v>37032</v>
      </c>
      <c r="T18" s="220">
        <v>87626</v>
      </c>
      <c r="U18" s="220">
        <v>37129</v>
      </c>
      <c r="V18" s="220">
        <v>28323</v>
      </c>
      <c r="W18" s="220">
        <v>26107</v>
      </c>
      <c r="X18" s="220">
        <v>56364</v>
      </c>
      <c r="Y18" s="220">
        <v>64911</v>
      </c>
      <c r="Z18" s="220">
        <v>26880</v>
      </c>
      <c r="AA18" s="220">
        <v>29678</v>
      </c>
    </row>
    <row r="19" spans="1:27" ht="18" customHeight="1">
      <c r="A19" s="219" t="s">
        <v>92</v>
      </c>
      <c r="B19" s="218">
        <v>-154013</v>
      </c>
      <c r="C19" s="218">
        <v>-71363</v>
      </c>
      <c r="D19" s="218">
        <v>-92513</v>
      </c>
      <c r="E19" s="218">
        <v>-70720</v>
      </c>
      <c r="F19" s="218">
        <v>-62806</v>
      </c>
      <c r="G19" s="218">
        <v>-52946</v>
      </c>
      <c r="H19" s="218">
        <v>-72821</v>
      </c>
      <c r="I19" s="218">
        <v>-53206</v>
      </c>
      <c r="J19" s="218">
        <v>-41206</v>
      </c>
      <c r="K19" s="218">
        <v>-35039</v>
      </c>
      <c r="L19" s="218">
        <v>-109934</v>
      </c>
      <c r="M19" s="218">
        <v>-5807</v>
      </c>
      <c r="N19" s="218">
        <v>-42973</v>
      </c>
      <c r="O19" s="218">
        <v>-46649</v>
      </c>
      <c r="P19" s="218">
        <v>-15754</v>
      </c>
      <c r="Q19" s="218">
        <v>-59128</v>
      </c>
      <c r="R19" s="218">
        <v>-49343</v>
      </c>
      <c r="S19" s="218">
        <v>-29918</v>
      </c>
      <c r="T19" s="218">
        <v>-160921</v>
      </c>
      <c r="U19" s="218">
        <v>-139350</v>
      </c>
      <c r="V19" s="218">
        <v>-50535</v>
      </c>
      <c r="W19" s="218">
        <v>-48917</v>
      </c>
      <c r="X19" s="218">
        <v>-57464</v>
      </c>
      <c r="Y19" s="218">
        <v>-47822</v>
      </c>
      <c r="Z19" s="218">
        <v>-45669</v>
      </c>
      <c r="AA19" s="218">
        <v>-52892</v>
      </c>
    </row>
    <row r="20" spans="1:27" ht="18" customHeight="1">
      <c r="A20" s="221" t="s">
        <v>301</v>
      </c>
      <c r="B20" s="220">
        <v>0</v>
      </c>
      <c r="C20" s="220">
        <v>0</v>
      </c>
      <c r="D20" s="220" t="s">
        <v>0</v>
      </c>
      <c r="E20" s="220">
        <v>0</v>
      </c>
      <c r="F20" s="220">
        <v>0</v>
      </c>
      <c r="G20" s="220">
        <v>0</v>
      </c>
      <c r="H20" s="220">
        <v>0</v>
      </c>
      <c r="I20" s="220" t="s">
        <v>0</v>
      </c>
      <c r="J20" s="220">
        <v>0</v>
      </c>
      <c r="K20" s="220">
        <v>0</v>
      </c>
      <c r="L20" s="220" t="s">
        <v>0</v>
      </c>
      <c r="M20" s="220" t="s">
        <v>0</v>
      </c>
      <c r="N20" s="220" t="s">
        <v>0</v>
      </c>
      <c r="O20" s="220">
        <v>0</v>
      </c>
      <c r="P20" s="220" t="s">
        <v>0</v>
      </c>
      <c r="Q20" s="220" t="s">
        <v>0</v>
      </c>
      <c r="R20" s="220" t="s">
        <v>0</v>
      </c>
      <c r="S20" s="220" t="s">
        <v>0</v>
      </c>
      <c r="T20" s="220">
        <v>0</v>
      </c>
      <c r="U20" s="220">
        <v>0</v>
      </c>
      <c r="V20" s="220">
        <v>0</v>
      </c>
      <c r="W20" s="220">
        <v>0</v>
      </c>
      <c r="X20" s="220">
        <v>0</v>
      </c>
      <c r="Y20" s="220">
        <v>0</v>
      </c>
      <c r="Z20" s="220">
        <v>0</v>
      </c>
      <c r="AA20" s="220">
        <v>0</v>
      </c>
    </row>
    <row r="21" spans="1:27" ht="18" hidden="1" customHeight="1">
      <c r="A21" s="219" t="s">
        <v>352</v>
      </c>
      <c r="B21" s="218">
        <v>0</v>
      </c>
      <c r="C21" s="218">
        <v>0</v>
      </c>
      <c r="D21" s="218" t="s">
        <v>0</v>
      </c>
      <c r="E21" s="218">
        <v>0</v>
      </c>
      <c r="F21" s="218">
        <v>0</v>
      </c>
      <c r="G21" s="218">
        <v>0</v>
      </c>
      <c r="H21" s="218">
        <v>0</v>
      </c>
      <c r="I21" s="218" t="s">
        <v>0</v>
      </c>
      <c r="J21" s="218">
        <v>0</v>
      </c>
      <c r="K21" s="218">
        <v>0</v>
      </c>
      <c r="L21" s="218" t="s">
        <v>0</v>
      </c>
      <c r="M21" s="218" t="s">
        <v>0</v>
      </c>
      <c r="N21" s="218" t="s">
        <v>0</v>
      </c>
      <c r="O21" s="218">
        <v>0</v>
      </c>
      <c r="P21" s="218" t="s">
        <v>0</v>
      </c>
      <c r="Q21" s="218" t="s">
        <v>0</v>
      </c>
      <c r="R21" s="218" t="s">
        <v>0</v>
      </c>
      <c r="S21" s="218" t="s">
        <v>0</v>
      </c>
      <c r="T21" s="218">
        <v>0</v>
      </c>
      <c r="U21" s="218">
        <v>0</v>
      </c>
      <c r="V21" s="218">
        <v>0</v>
      </c>
      <c r="W21" s="218">
        <v>0</v>
      </c>
      <c r="X21" s="218">
        <v>0</v>
      </c>
      <c r="Y21" s="218">
        <v>0</v>
      </c>
      <c r="Z21" s="218">
        <v>0</v>
      </c>
      <c r="AA21" s="218">
        <v>0</v>
      </c>
    </row>
    <row r="22" spans="1:27" ht="19.5" customHeight="1">
      <c r="A22" s="217" t="s">
        <v>100</v>
      </c>
      <c r="B22" s="216">
        <f t="shared" ref="B22" si="36">SUM(B15:B21)</f>
        <v>-491296</v>
      </c>
      <c r="C22" s="216">
        <f t="shared" ref="C22" si="37">SUM(C15:C21)</f>
        <v>-390011</v>
      </c>
      <c r="D22" s="216">
        <f t="shared" ref="D22" si="38">SUM(D15:D21)</f>
        <v>-411352</v>
      </c>
      <c r="E22" s="216">
        <f t="shared" ref="E22" si="39">SUM(E15:E21)</f>
        <v>-384600</v>
      </c>
      <c r="F22" s="216">
        <f t="shared" ref="F22" si="40">SUM(F15:F21)</f>
        <v>-383266</v>
      </c>
      <c r="G22" s="216">
        <f t="shared" ref="G22" si="41">SUM(G15:G21)</f>
        <v>-346227</v>
      </c>
      <c r="H22" s="216">
        <f t="shared" ref="H22" si="42">SUM(H15:H21)</f>
        <v>-379837</v>
      </c>
      <c r="I22" s="216">
        <f t="shared" ref="I22" si="43">SUM(I15:I21)</f>
        <v>-344627</v>
      </c>
      <c r="J22" s="216">
        <f t="shared" ref="J22" si="44">SUM(J15:J21)</f>
        <v>-327143</v>
      </c>
      <c r="K22" s="216">
        <f t="shared" ref="K22" si="45">SUM(K15:K21)</f>
        <v>-327493</v>
      </c>
      <c r="L22" s="216">
        <f t="shared" ref="L22" si="46">SUM(L15:L21)</f>
        <v>-372459</v>
      </c>
      <c r="M22" s="216">
        <f t="shared" ref="M22" si="47">SUM(M15:M21)</f>
        <v>-272454</v>
      </c>
      <c r="N22" s="216">
        <f t="shared" ref="N22" si="48">SUM(N15:N21)</f>
        <v>-335021</v>
      </c>
      <c r="O22" s="216">
        <f t="shared" ref="O22" si="49">SUM(O15:O21)</f>
        <v>-292821</v>
      </c>
      <c r="P22" s="216">
        <f t="shared" ref="P22" si="50">SUM(P15:P21)</f>
        <v>-261664</v>
      </c>
      <c r="Q22" s="216">
        <f t="shared" ref="Q22" si="51">SUM(Q15:Q21)</f>
        <v>-281273</v>
      </c>
      <c r="R22" s="216">
        <f t="shared" ref="R22" si="52">SUM(R15:R21)</f>
        <v>-261633</v>
      </c>
      <c r="S22" s="216">
        <f t="shared" ref="S22" si="53">SUM(S15:S21)</f>
        <v>-258610</v>
      </c>
      <c r="T22" s="216">
        <f t="shared" ref="T22" si="54">SUM(T15:T21)</f>
        <v>-347982</v>
      </c>
      <c r="U22" s="216">
        <f t="shared" ref="U22" si="55">SUM(U15:U21)</f>
        <v>-419037</v>
      </c>
      <c r="V22" s="216">
        <f t="shared" ref="V22" si="56">SUM(V15:V21)</f>
        <v>-278209</v>
      </c>
      <c r="W22" s="216">
        <f t="shared" ref="W22" si="57">SUM(W15:W21)</f>
        <v>-257235</v>
      </c>
      <c r="X22" s="216">
        <f t="shared" ref="X22" si="58">SUM(X15:X21)</f>
        <v>-282221</v>
      </c>
      <c r="Y22" s="216">
        <f t="shared" ref="Y22" si="59">SUM(Y15:Y21)</f>
        <v>-257379</v>
      </c>
      <c r="Z22" s="216">
        <f t="shared" ref="Z22" si="60">SUM(Z15:Z21)</f>
        <v>-326032</v>
      </c>
      <c r="AA22" s="216">
        <f t="shared" ref="AA22" si="61">SUM(AA15:AA21)</f>
        <v>-258123</v>
      </c>
    </row>
    <row r="23" spans="1:27" ht="19.5" customHeight="1">
      <c r="A23" s="217" t="s">
        <v>24</v>
      </c>
      <c r="B23" s="216">
        <f>B14+B22</f>
        <v>436093</v>
      </c>
      <c r="C23" s="216">
        <f t="shared" ref="C23:AA23" si="62">C14+C22</f>
        <v>532160</v>
      </c>
      <c r="D23" s="216">
        <f t="shared" si="62"/>
        <v>483509</v>
      </c>
      <c r="E23" s="216">
        <f t="shared" si="62"/>
        <v>483055</v>
      </c>
      <c r="F23" s="216">
        <f t="shared" si="62"/>
        <v>446713</v>
      </c>
      <c r="G23" s="216">
        <f t="shared" si="62"/>
        <v>593780</v>
      </c>
      <c r="H23" s="216">
        <f t="shared" si="62"/>
        <v>430974</v>
      </c>
      <c r="I23" s="216">
        <f t="shared" si="62"/>
        <v>522333</v>
      </c>
      <c r="J23" s="216">
        <f t="shared" si="62"/>
        <v>531915</v>
      </c>
      <c r="K23" s="216">
        <f t="shared" si="62"/>
        <v>509319</v>
      </c>
      <c r="L23" s="216">
        <f t="shared" si="62"/>
        <v>480297</v>
      </c>
      <c r="M23" s="216">
        <f t="shared" si="62"/>
        <v>492874</v>
      </c>
      <c r="N23" s="216">
        <f t="shared" si="62"/>
        <v>325300</v>
      </c>
      <c r="O23" s="216">
        <v>490723</v>
      </c>
      <c r="P23" s="216">
        <f t="shared" si="62"/>
        <v>343056</v>
      </c>
      <c r="Q23" s="216">
        <f t="shared" si="62"/>
        <v>333889</v>
      </c>
      <c r="R23" s="216">
        <f t="shared" si="62"/>
        <v>314504</v>
      </c>
      <c r="S23" s="216">
        <f t="shared" si="62"/>
        <v>260887</v>
      </c>
      <c r="T23" s="216">
        <f t="shared" si="62"/>
        <v>109496</v>
      </c>
      <c r="U23" s="216">
        <f t="shared" si="62"/>
        <v>64402</v>
      </c>
      <c r="V23" s="216">
        <f t="shared" si="62"/>
        <v>320863</v>
      </c>
      <c r="W23" s="216">
        <f t="shared" si="62"/>
        <v>351995</v>
      </c>
      <c r="X23" s="216">
        <f t="shared" si="62"/>
        <v>381505</v>
      </c>
      <c r="Y23" s="216">
        <f t="shared" si="62"/>
        <v>365342</v>
      </c>
      <c r="Z23" s="216">
        <f t="shared" si="62"/>
        <v>218266</v>
      </c>
      <c r="AA23" s="216">
        <f t="shared" si="62"/>
        <v>315237</v>
      </c>
    </row>
    <row r="24" spans="1:27" ht="18" customHeight="1">
      <c r="A24" s="221" t="s">
        <v>309</v>
      </c>
      <c r="B24" s="220">
        <v>-168090</v>
      </c>
      <c r="C24" s="220">
        <v>-72637</v>
      </c>
      <c r="D24" s="220">
        <v>-102414</v>
      </c>
      <c r="E24" s="220">
        <v>-31942</v>
      </c>
      <c r="F24" s="220">
        <v>-102388</v>
      </c>
      <c r="G24" s="220">
        <v>-21170</v>
      </c>
      <c r="H24" s="220">
        <v>-107795</v>
      </c>
      <c r="I24" s="220">
        <v>-49328</v>
      </c>
      <c r="J24" s="220">
        <v>-117144</v>
      </c>
      <c r="K24" s="220">
        <v>-47268</v>
      </c>
      <c r="L24" s="220">
        <v>-20464</v>
      </c>
      <c r="M24" s="220">
        <v>92279</v>
      </c>
      <c r="N24" s="220">
        <v>-20541</v>
      </c>
      <c r="O24" s="220">
        <v>-54196</v>
      </c>
      <c r="P24" s="220">
        <v>-75857</v>
      </c>
      <c r="Q24" s="220">
        <v>-30243</v>
      </c>
      <c r="R24" s="220">
        <v>-78679</v>
      </c>
      <c r="S24" s="220">
        <v>-21603</v>
      </c>
      <c r="T24" s="220">
        <v>-58793</v>
      </c>
      <c r="U24" s="220">
        <v>-89599</v>
      </c>
      <c r="V24" s="220">
        <v>3555</v>
      </c>
      <c r="W24" s="220">
        <v>-47470</v>
      </c>
      <c r="X24" s="220">
        <v>-25126</v>
      </c>
      <c r="Y24" s="220">
        <v>-37616</v>
      </c>
      <c r="Z24" s="220">
        <v>-19871</v>
      </c>
      <c r="AA24" s="220">
        <v>-92462</v>
      </c>
    </row>
    <row r="25" spans="1:27" ht="18" customHeight="1">
      <c r="A25" s="223" t="s">
        <v>308</v>
      </c>
      <c r="B25" s="222">
        <f>B23+B24</f>
        <v>268003</v>
      </c>
      <c r="C25" s="222">
        <f>C23+C24</f>
        <v>459523</v>
      </c>
      <c r="D25" s="222">
        <v>381095</v>
      </c>
      <c r="E25" s="222">
        <f>E23+E24</f>
        <v>451113</v>
      </c>
      <c r="F25" s="222">
        <f>F23+F24</f>
        <v>344325</v>
      </c>
      <c r="G25" s="222">
        <f>G23+G24</f>
        <v>572610</v>
      </c>
      <c r="H25" s="222">
        <f>H23+H24</f>
        <v>323179</v>
      </c>
      <c r="I25" s="222">
        <v>473005</v>
      </c>
      <c r="J25" s="222">
        <f>J23+J24</f>
        <v>414771</v>
      </c>
      <c r="K25" s="222">
        <v>462051</v>
      </c>
      <c r="L25" s="222">
        <v>459833</v>
      </c>
      <c r="M25" s="222">
        <v>585153</v>
      </c>
      <c r="N25" s="222">
        <v>304759</v>
      </c>
      <c r="O25" s="222">
        <v>436527</v>
      </c>
      <c r="P25" s="222">
        <v>267199</v>
      </c>
      <c r="Q25" s="222">
        <v>303646</v>
      </c>
      <c r="R25" s="222">
        <v>235825</v>
      </c>
      <c r="S25" s="222">
        <v>239284</v>
      </c>
      <c r="T25" s="222">
        <f t="shared" ref="T25:AA25" si="63">T23+T24</f>
        <v>50703</v>
      </c>
      <c r="U25" s="222">
        <f t="shared" si="63"/>
        <v>-25197</v>
      </c>
      <c r="V25" s="222">
        <f t="shared" si="63"/>
        <v>324418</v>
      </c>
      <c r="W25" s="222">
        <f t="shared" si="63"/>
        <v>304525</v>
      </c>
      <c r="X25" s="222">
        <f t="shared" si="63"/>
        <v>356379</v>
      </c>
      <c r="Y25" s="222">
        <f t="shared" si="63"/>
        <v>327726</v>
      </c>
      <c r="Z25" s="222">
        <f t="shared" si="63"/>
        <v>198395</v>
      </c>
      <c r="AA25" s="222">
        <f t="shared" si="63"/>
        <v>222775</v>
      </c>
    </row>
    <row r="26" spans="1:27" ht="18" customHeight="1">
      <c r="A26" s="221" t="s">
        <v>488</v>
      </c>
      <c r="B26" s="220">
        <v>-60093</v>
      </c>
      <c r="C26" s="220">
        <v>-132892</v>
      </c>
      <c r="D26" s="220">
        <v>-30549</v>
      </c>
      <c r="E26" s="220">
        <v>-109294</v>
      </c>
      <c r="F26" s="220">
        <v>-66307</v>
      </c>
      <c r="G26" s="220">
        <v>-154326</v>
      </c>
      <c r="H26" s="220">
        <v>3742</v>
      </c>
      <c r="I26" s="220">
        <v>-118654</v>
      </c>
      <c r="J26" s="220">
        <v>-134993</v>
      </c>
      <c r="K26" s="220">
        <v>-121543</v>
      </c>
      <c r="L26" s="220">
        <v>-81746</v>
      </c>
      <c r="M26" s="220">
        <v>-70959</v>
      </c>
      <c r="N26" s="220">
        <v>-50389</v>
      </c>
      <c r="O26" s="220">
        <v>-102519</v>
      </c>
      <c r="P26" s="220">
        <v>2880</v>
      </c>
      <c r="Q26" s="220">
        <v>-87280</v>
      </c>
      <c r="R26" s="220">
        <v>-58065</v>
      </c>
      <c r="S26" s="220" t="s">
        <v>0</v>
      </c>
      <c r="T26" s="220">
        <v>13599</v>
      </c>
      <c r="U26" s="220">
        <v>29121</v>
      </c>
      <c r="V26" s="220">
        <v>-80199</v>
      </c>
      <c r="W26" s="247">
        <v>-123105</v>
      </c>
      <c r="X26" s="220">
        <v>-123105</v>
      </c>
      <c r="Y26" s="220">
        <v>-95493</v>
      </c>
      <c r="Z26" s="220">
        <v>-83185</v>
      </c>
      <c r="AA26" s="220">
        <v>-90758</v>
      </c>
    </row>
    <row r="27" spans="1:27" ht="18" customHeight="1">
      <c r="A27" s="219" t="s">
        <v>487</v>
      </c>
      <c r="B27" s="218">
        <v>19228</v>
      </c>
      <c r="C27" s="218">
        <v>41473</v>
      </c>
      <c r="D27" s="218">
        <v>-13583</v>
      </c>
      <c r="E27" s="218">
        <v>19011</v>
      </c>
      <c r="F27" s="218">
        <v>11423</v>
      </c>
      <c r="G27" s="218">
        <v>10225</v>
      </c>
      <c r="H27" s="218">
        <v>-54991</v>
      </c>
      <c r="I27" s="218">
        <v>13916</v>
      </c>
      <c r="J27" s="218">
        <v>45395</v>
      </c>
      <c r="K27" s="218">
        <v>11042</v>
      </c>
      <c r="L27" s="218">
        <v>-22837</v>
      </c>
      <c r="M27" s="218">
        <v>-77080</v>
      </c>
      <c r="N27" s="218">
        <v>-5094</v>
      </c>
      <c r="O27" s="218">
        <v>3698</v>
      </c>
      <c r="P27" s="218">
        <v>-1797</v>
      </c>
      <c r="Q27" s="218">
        <v>10802</v>
      </c>
      <c r="R27" s="218">
        <v>2630</v>
      </c>
      <c r="S27" s="218">
        <v>-71762</v>
      </c>
      <c r="T27" s="218">
        <v>0</v>
      </c>
      <c r="U27" s="218">
        <v>12445</v>
      </c>
      <c r="V27" s="218">
        <v>-7426</v>
      </c>
      <c r="W27" s="248">
        <v>38367</v>
      </c>
      <c r="X27" s="218">
        <v>38367</v>
      </c>
      <c r="Y27" s="218">
        <v>8310</v>
      </c>
      <c r="Z27" s="218">
        <v>31135</v>
      </c>
      <c r="AA27" s="218">
        <v>28818</v>
      </c>
    </row>
    <row r="28" spans="1:27" ht="19.5" customHeight="1" thickBot="1">
      <c r="A28" s="217" t="s">
        <v>486</v>
      </c>
      <c r="B28" s="216">
        <f t="shared" ref="B28" si="64">SUM(B26:B27)</f>
        <v>-40865</v>
      </c>
      <c r="C28" s="216">
        <f t="shared" ref="C28" si="65">SUM(C26:C27)</f>
        <v>-91419</v>
      </c>
      <c r="D28" s="216">
        <f t="shared" ref="D28" si="66">SUM(D26:D27)</f>
        <v>-44132</v>
      </c>
      <c r="E28" s="216">
        <f t="shared" ref="E28" si="67">SUM(E26:E27)</f>
        <v>-90283</v>
      </c>
      <c r="F28" s="216">
        <f t="shared" ref="F28" si="68">SUM(F26:F27)</f>
        <v>-54884</v>
      </c>
      <c r="G28" s="216">
        <f t="shared" ref="G28" si="69">SUM(G26:G27)</f>
        <v>-144101</v>
      </c>
      <c r="H28" s="216">
        <f t="shared" ref="H28" si="70">SUM(H26:H27)</f>
        <v>-51249</v>
      </c>
      <c r="I28" s="216">
        <f t="shared" ref="I28" si="71">SUM(I26:I27)</f>
        <v>-104738</v>
      </c>
      <c r="J28" s="216">
        <f t="shared" ref="J28" si="72">SUM(J26:J27)</f>
        <v>-89598</v>
      </c>
      <c r="K28" s="216">
        <f t="shared" ref="K28" si="73">SUM(K26:K27)</f>
        <v>-110501</v>
      </c>
      <c r="L28" s="216">
        <f t="shared" ref="L28" si="74">SUM(L26:L27)</f>
        <v>-104583</v>
      </c>
      <c r="M28" s="216">
        <f t="shared" ref="M28" si="75">SUM(M26:M27)</f>
        <v>-148039</v>
      </c>
      <c r="N28" s="216">
        <f t="shared" ref="N28" si="76">SUM(N26:N27)</f>
        <v>-55483</v>
      </c>
      <c r="O28" s="216">
        <f t="shared" ref="O28" si="77">SUM(O26:O27)</f>
        <v>-98821</v>
      </c>
      <c r="P28" s="216">
        <f t="shared" ref="P28" si="78">SUM(P26:P27)</f>
        <v>1083</v>
      </c>
      <c r="Q28" s="216">
        <f t="shared" ref="Q28" si="79">SUM(Q26:Q27)</f>
        <v>-76478</v>
      </c>
      <c r="R28" s="216">
        <f t="shared" ref="R28" si="80">SUM(R26:R27)</f>
        <v>-55435</v>
      </c>
      <c r="S28" s="216">
        <f t="shared" ref="S28" si="81">SUM(S26:S27)</f>
        <v>-71762</v>
      </c>
      <c r="T28" s="216">
        <f t="shared" ref="T28" si="82">SUM(T26:T27)</f>
        <v>13599</v>
      </c>
      <c r="U28" s="216">
        <f t="shared" ref="U28" si="83">SUM(U26:U27)</f>
        <v>41566</v>
      </c>
      <c r="V28" s="216">
        <f t="shared" ref="V28" si="84">SUM(V26:V27)</f>
        <v>-87625</v>
      </c>
      <c r="W28" s="249">
        <f t="shared" ref="W28" si="85">SUM(W26:W27)</f>
        <v>-84738</v>
      </c>
      <c r="X28" s="216">
        <f t="shared" ref="X28" si="86">SUM(X26:X27)</f>
        <v>-84738</v>
      </c>
      <c r="Y28" s="216">
        <f t="shared" ref="Y28" si="87">SUM(Y26:Y27)</f>
        <v>-87183</v>
      </c>
      <c r="Z28" s="216">
        <f t="shared" ref="Z28" si="88">SUM(Z26:Z27)</f>
        <v>-52050</v>
      </c>
      <c r="AA28" s="216">
        <f t="shared" ref="AA28" si="89">SUM(AA26:AA27)</f>
        <v>-61940</v>
      </c>
    </row>
    <row r="29" spans="1:27" ht="19.5" customHeight="1" thickBot="1">
      <c r="A29" s="215" t="s">
        <v>307</v>
      </c>
      <c r="B29" s="214">
        <f>B25+B28</f>
        <v>227138</v>
      </c>
      <c r="C29" s="214">
        <f t="shared" ref="C29:AA29" si="90">C25+C28</f>
        <v>368104</v>
      </c>
      <c r="D29" s="214">
        <f t="shared" si="90"/>
        <v>336963</v>
      </c>
      <c r="E29" s="214">
        <f t="shared" si="90"/>
        <v>360830</v>
      </c>
      <c r="F29" s="214">
        <f t="shared" si="90"/>
        <v>289441</v>
      </c>
      <c r="G29" s="214">
        <f t="shared" si="90"/>
        <v>428509</v>
      </c>
      <c r="H29" s="214">
        <f t="shared" si="90"/>
        <v>271930</v>
      </c>
      <c r="I29" s="214">
        <f t="shared" si="90"/>
        <v>368267</v>
      </c>
      <c r="J29" s="214">
        <f t="shared" si="90"/>
        <v>325173</v>
      </c>
      <c r="K29" s="214">
        <f t="shared" si="90"/>
        <v>351550</v>
      </c>
      <c r="L29" s="214">
        <f t="shared" si="90"/>
        <v>355250</v>
      </c>
      <c r="M29" s="214">
        <f t="shared" si="90"/>
        <v>437114</v>
      </c>
      <c r="N29" s="214">
        <f t="shared" si="90"/>
        <v>249276</v>
      </c>
      <c r="O29" s="214">
        <f t="shared" si="90"/>
        <v>337706</v>
      </c>
      <c r="P29" s="214">
        <f t="shared" si="90"/>
        <v>268282</v>
      </c>
      <c r="Q29" s="214">
        <f t="shared" si="90"/>
        <v>227168</v>
      </c>
      <c r="R29" s="214">
        <f t="shared" si="90"/>
        <v>180390</v>
      </c>
      <c r="S29" s="214">
        <f t="shared" si="90"/>
        <v>167522</v>
      </c>
      <c r="T29" s="214">
        <f t="shared" si="90"/>
        <v>64302</v>
      </c>
      <c r="U29" s="214">
        <f t="shared" si="90"/>
        <v>16369</v>
      </c>
      <c r="V29" s="214">
        <f t="shared" si="90"/>
        <v>236793</v>
      </c>
      <c r="W29" s="214">
        <f t="shared" si="90"/>
        <v>219787</v>
      </c>
      <c r="X29" s="214">
        <f t="shared" si="90"/>
        <v>271641</v>
      </c>
      <c r="Y29" s="214">
        <f t="shared" si="90"/>
        <v>240543</v>
      </c>
      <c r="Z29" s="214">
        <f t="shared" si="90"/>
        <v>146345</v>
      </c>
      <c r="AA29" s="214">
        <f t="shared" si="90"/>
        <v>160835</v>
      </c>
    </row>
  </sheetData>
  <pageMargins left="0.75" right="0.75" top="1" bottom="1" header="0.511811023622047" footer="0.511811023622047"/>
  <pageSetup paperSize="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B4D8-65D8-4FE5-A463-EDDBE0FF2D5D}">
  <sheetPr>
    <pageSetUpPr fitToPage="1"/>
  </sheetPr>
  <dimension ref="A1:AA3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7" sqref="A7"/>
      <selection pane="bottomRight" activeCell="A2" sqref="A2:XFD29"/>
    </sheetView>
  </sheetViews>
  <sheetFormatPr defaultColWidth="8.7109375" defaultRowHeight="15"/>
  <cols>
    <col min="1" max="1" width="55" style="189" customWidth="1"/>
    <col min="2" max="14" width="10" style="189" bestFit="1" customWidth="1"/>
    <col min="15" max="19" width="8.85546875" style="189" bestFit="1" customWidth="1"/>
    <col min="20" max="21" width="10" style="189" bestFit="1" customWidth="1"/>
    <col min="22" max="27" width="8.85546875" style="189" bestFit="1" customWidth="1"/>
    <col min="28" max="16384" width="8.7109375" style="189"/>
  </cols>
  <sheetData>
    <row r="1" spans="1:27" ht="7.5" customHeight="1"/>
    <row r="2" spans="1:27" ht="18" customHeight="1">
      <c r="A2" s="190" t="s">
        <v>493</v>
      </c>
      <c r="B2" s="191" t="s">
        <v>441</v>
      </c>
      <c r="C2" s="191" t="s">
        <v>433</v>
      </c>
      <c r="D2" s="191" t="s">
        <v>424</v>
      </c>
      <c r="E2" s="191" t="s">
        <v>355</v>
      </c>
      <c r="F2" s="191" t="s">
        <v>350</v>
      </c>
      <c r="G2" s="191" t="s">
        <v>347</v>
      </c>
      <c r="H2" s="191" t="s">
        <v>344</v>
      </c>
      <c r="I2" s="191" t="s">
        <v>332</v>
      </c>
      <c r="J2" s="191" t="s">
        <v>328</v>
      </c>
      <c r="K2" s="191" t="s">
        <v>322</v>
      </c>
      <c r="L2" s="191" t="s">
        <v>310</v>
      </c>
      <c r="M2" s="191" t="s">
        <v>289</v>
      </c>
      <c r="N2" s="191" t="s">
        <v>286</v>
      </c>
      <c r="O2" s="191" t="s">
        <v>98</v>
      </c>
      <c r="P2" s="191" t="s">
        <v>95</v>
      </c>
      <c r="Q2" s="191" t="s">
        <v>93</v>
      </c>
      <c r="R2" s="191" t="s">
        <v>52</v>
      </c>
      <c r="S2" s="191" t="s">
        <v>51</v>
      </c>
      <c r="T2" s="191" t="s">
        <v>48</v>
      </c>
      <c r="U2" s="191" t="s">
        <v>49</v>
      </c>
      <c r="V2" s="191" t="s">
        <v>47</v>
      </c>
      <c r="W2" s="191" t="s">
        <v>46</v>
      </c>
      <c r="X2" s="191" t="s">
        <v>44</v>
      </c>
      <c r="Y2" s="191" t="s">
        <v>43</v>
      </c>
      <c r="Z2" s="191" t="s">
        <v>42</v>
      </c>
      <c r="AA2" s="191" t="s">
        <v>41</v>
      </c>
    </row>
    <row r="3" spans="1:27" ht="18.75" customHeight="1">
      <c r="A3" s="192" t="s">
        <v>414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</row>
    <row r="4" spans="1:27" ht="18" customHeight="1">
      <c r="A4" s="194" t="s">
        <v>5</v>
      </c>
      <c r="B4" s="195">
        <v>1251518</v>
      </c>
      <c r="C4" s="195">
        <v>1237592</v>
      </c>
      <c r="D4" s="195">
        <v>1248931</v>
      </c>
      <c r="E4" s="195">
        <v>1187868</v>
      </c>
      <c r="F4" s="195">
        <v>1156737</v>
      </c>
      <c r="G4" s="195">
        <v>1231818</v>
      </c>
      <c r="H4" s="195">
        <v>1167774</v>
      </c>
      <c r="I4" s="195">
        <v>1176220</v>
      </c>
      <c r="J4" s="195">
        <v>1145463</v>
      </c>
      <c r="K4" s="195">
        <v>1107381</v>
      </c>
      <c r="L4" s="195">
        <v>1157016</v>
      </c>
      <c r="M4" s="195">
        <v>1064283</v>
      </c>
      <c r="N4" s="195">
        <v>1035855</v>
      </c>
      <c r="O4" s="195">
        <v>1042113</v>
      </c>
      <c r="P4" s="195">
        <v>919643</v>
      </c>
      <c r="Q4" s="195">
        <v>917073</v>
      </c>
      <c r="R4" s="195">
        <v>886976</v>
      </c>
      <c r="S4" s="195">
        <v>838035</v>
      </c>
      <c r="T4" s="195">
        <v>853535</v>
      </c>
      <c r="U4" s="195">
        <v>860103</v>
      </c>
      <c r="V4" s="195">
        <v>825426</v>
      </c>
      <c r="W4" s="195">
        <v>816161</v>
      </c>
      <c r="X4" s="195">
        <v>855883</v>
      </c>
      <c r="Y4" s="195">
        <v>816269</v>
      </c>
      <c r="Z4" s="195">
        <v>752367</v>
      </c>
      <c r="AA4" s="195">
        <v>769225</v>
      </c>
    </row>
    <row r="5" spans="1:27" ht="18" customHeight="1">
      <c r="A5" s="196" t="s">
        <v>25</v>
      </c>
      <c r="B5" s="197">
        <v>656918</v>
      </c>
      <c r="C5" s="197">
        <v>645979</v>
      </c>
      <c r="D5" s="197">
        <v>647768</v>
      </c>
      <c r="E5" s="197">
        <v>618779</v>
      </c>
      <c r="F5" s="197">
        <v>595364</v>
      </c>
      <c r="G5" s="197">
        <v>630087</v>
      </c>
      <c r="H5" s="197">
        <v>591622</v>
      </c>
      <c r="I5" s="197">
        <v>598628</v>
      </c>
      <c r="J5" s="197">
        <v>594688</v>
      </c>
      <c r="K5" s="197">
        <v>581717</v>
      </c>
      <c r="L5" s="197">
        <v>600816</v>
      </c>
      <c r="M5" s="197">
        <v>554590</v>
      </c>
      <c r="N5" s="197">
        <v>536025</v>
      </c>
      <c r="O5" s="197">
        <v>531514</v>
      </c>
      <c r="P5" s="197">
        <v>468460</v>
      </c>
      <c r="Q5" s="197">
        <v>458624</v>
      </c>
      <c r="R5" s="197">
        <v>450354</v>
      </c>
      <c r="S5" s="197">
        <v>430225</v>
      </c>
      <c r="T5" s="197">
        <v>434947</v>
      </c>
      <c r="U5" s="197">
        <v>446561</v>
      </c>
      <c r="V5" s="197">
        <v>477371</v>
      </c>
      <c r="W5" s="197">
        <v>465417</v>
      </c>
      <c r="X5" s="197">
        <v>488260</v>
      </c>
      <c r="Y5" s="197">
        <v>458044</v>
      </c>
      <c r="Z5" s="197">
        <v>432945</v>
      </c>
      <c r="AA5" s="197">
        <v>439994</v>
      </c>
    </row>
    <row r="6" spans="1:27" ht="18" customHeight="1">
      <c r="A6" s="194" t="s">
        <v>15</v>
      </c>
      <c r="B6" s="195">
        <v>1329</v>
      </c>
      <c r="C6" s="195">
        <v>1379</v>
      </c>
      <c r="D6" s="195">
        <v>1240</v>
      </c>
      <c r="E6" s="195">
        <v>1182</v>
      </c>
      <c r="F6" s="195">
        <v>1315</v>
      </c>
      <c r="G6" s="195">
        <v>1327</v>
      </c>
      <c r="H6" s="195">
        <v>1123</v>
      </c>
      <c r="I6" s="195">
        <v>1188</v>
      </c>
      <c r="J6" s="195">
        <v>1317</v>
      </c>
      <c r="K6" s="195">
        <v>1278</v>
      </c>
      <c r="L6" s="195">
        <v>1231</v>
      </c>
      <c r="M6" s="195">
        <v>1163</v>
      </c>
      <c r="N6" s="195">
        <v>1554</v>
      </c>
      <c r="O6" s="195">
        <v>910</v>
      </c>
      <c r="P6" s="195">
        <v>656</v>
      </c>
      <c r="Q6" s="195">
        <v>506</v>
      </c>
      <c r="R6" s="195">
        <v>344</v>
      </c>
      <c r="S6" s="195">
        <v>593</v>
      </c>
      <c r="T6" s="195">
        <v>555</v>
      </c>
      <c r="U6" s="195">
        <v>537</v>
      </c>
      <c r="V6" s="195">
        <v>563</v>
      </c>
      <c r="W6" s="195">
        <v>610</v>
      </c>
      <c r="X6" s="195">
        <v>542</v>
      </c>
      <c r="Y6" s="195">
        <v>519</v>
      </c>
      <c r="Z6" s="195">
        <v>510</v>
      </c>
      <c r="AA6" s="195">
        <v>519</v>
      </c>
    </row>
    <row r="7" spans="1:27" ht="18" customHeight="1">
      <c r="A7" s="196" t="s">
        <v>492</v>
      </c>
      <c r="B7" s="197" t="s">
        <v>0</v>
      </c>
      <c r="C7" s="197">
        <v>0</v>
      </c>
      <c r="D7" s="197">
        <v>26</v>
      </c>
      <c r="E7" s="197">
        <v>0</v>
      </c>
      <c r="F7" s="197">
        <v>0</v>
      </c>
      <c r="G7" s="197">
        <v>0</v>
      </c>
      <c r="H7" s="197">
        <v>0</v>
      </c>
      <c r="I7" s="197">
        <v>0</v>
      </c>
      <c r="J7" s="197">
        <v>0</v>
      </c>
      <c r="K7" s="197">
        <v>0</v>
      </c>
      <c r="L7" s="197">
        <v>0</v>
      </c>
      <c r="M7" s="197">
        <v>0</v>
      </c>
      <c r="N7" s="197">
        <v>0</v>
      </c>
      <c r="O7" s="197">
        <v>0</v>
      </c>
      <c r="P7" s="197">
        <v>0</v>
      </c>
      <c r="Q7" s="197">
        <v>0</v>
      </c>
      <c r="R7" s="197">
        <v>0</v>
      </c>
      <c r="S7" s="197">
        <v>0</v>
      </c>
      <c r="T7" s="197">
        <v>0</v>
      </c>
      <c r="U7" s="197">
        <v>0</v>
      </c>
      <c r="V7" s="197">
        <v>0</v>
      </c>
      <c r="W7" s="197">
        <v>0</v>
      </c>
      <c r="X7" s="197">
        <v>0</v>
      </c>
      <c r="Y7" s="197">
        <v>0</v>
      </c>
      <c r="Z7" s="197">
        <v>0</v>
      </c>
      <c r="AA7" s="197">
        <v>0</v>
      </c>
    </row>
    <row r="8" spans="1:27" ht="18" customHeight="1">
      <c r="A8" s="194" t="s">
        <v>491</v>
      </c>
      <c r="B8" s="195">
        <v>739</v>
      </c>
      <c r="C8" s="195">
        <v>802</v>
      </c>
      <c r="D8" s="195">
        <v>0</v>
      </c>
      <c r="E8" s="195">
        <v>588</v>
      </c>
      <c r="F8" s="195">
        <v>447</v>
      </c>
      <c r="G8" s="195">
        <v>0</v>
      </c>
      <c r="H8" s="195">
        <v>0</v>
      </c>
      <c r="I8" s="195">
        <v>0</v>
      </c>
      <c r="J8" s="195">
        <v>0</v>
      </c>
      <c r="K8" s="195">
        <v>0</v>
      </c>
      <c r="L8" s="195">
        <v>0</v>
      </c>
      <c r="M8" s="195">
        <v>0</v>
      </c>
      <c r="N8" s="195">
        <v>0</v>
      </c>
      <c r="O8" s="195">
        <v>0</v>
      </c>
      <c r="P8" s="195">
        <v>0</v>
      </c>
      <c r="Q8" s="195">
        <v>0</v>
      </c>
      <c r="R8" s="195">
        <v>0</v>
      </c>
      <c r="S8" s="195">
        <v>0</v>
      </c>
      <c r="T8" s="195">
        <v>0</v>
      </c>
      <c r="U8" s="195">
        <v>0</v>
      </c>
      <c r="V8" s="195">
        <v>0</v>
      </c>
      <c r="W8" s="195">
        <v>0</v>
      </c>
      <c r="X8" s="195">
        <v>0</v>
      </c>
      <c r="Y8" s="195">
        <v>0</v>
      </c>
      <c r="Z8" s="195">
        <v>0</v>
      </c>
      <c r="AA8" s="195">
        <v>0</v>
      </c>
    </row>
    <row r="9" spans="1:27" ht="18" customHeight="1">
      <c r="A9" s="196" t="s">
        <v>34</v>
      </c>
      <c r="B9" s="197">
        <v>310845</v>
      </c>
      <c r="C9" s="197">
        <v>196484</v>
      </c>
      <c r="D9" s="197">
        <v>276455</v>
      </c>
      <c r="E9" s="197">
        <v>257363</v>
      </c>
      <c r="F9" s="197">
        <v>183058</v>
      </c>
      <c r="G9" s="197">
        <v>175103</v>
      </c>
      <c r="H9" s="197">
        <v>222009</v>
      </c>
      <c r="I9" s="197">
        <v>245250</v>
      </c>
      <c r="J9" s="197">
        <v>197504</v>
      </c>
      <c r="K9" s="197">
        <v>153295</v>
      </c>
      <c r="L9" s="197">
        <v>212064</v>
      </c>
      <c r="M9" s="197">
        <v>239081</v>
      </c>
      <c r="N9" s="197">
        <v>209551</v>
      </c>
      <c r="O9" s="197">
        <v>137949</v>
      </c>
      <c r="P9" s="197">
        <v>180637</v>
      </c>
      <c r="Q9" s="197">
        <v>225910</v>
      </c>
      <c r="R9" s="197">
        <v>182989</v>
      </c>
      <c r="S9" s="197">
        <v>151498</v>
      </c>
      <c r="T9" s="197">
        <v>243090</v>
      </c>
      <c r="U9" s="197">
        <v>187533</v>
      </c>
      <c r="V9" s="197">
        <v>133647</v>
      </c>
      <c r="W9" s="197">
        <v>84138</v>
      </c>
      <c r="X9" s="197">
        <v>85154</v>
      </c>
      <c r="Y9" s="197">
        <v>71331</v>
      </c>
      <c r="Z9" s="197">
        <v>59816</v>
      </c>
      <c r="AA9" s="197">
        <v>57565</v>
      </c>
    </row>
    <row r="10" spans="1:27" ht="19.5" customHeight="1">
      <c r="A10" s="198" t="s">
        <v>17</v>
      </c>
      <c r="B10" s="199">
        <f t="shared" ref="B10:AA10" si="0">SUM(B4:B9)</f>
        <v>2221349</v>
      </c>
      <c r="C10" s="199">
        <f t="shared" si="0"/>
        <v>2082236</v>
      </c>
      <c r="D10" s="199">
        <f t="shared" si="0"/>
        <v>2174420</v>
      </c>
      <c r="E10" s="199">
        <f t="shared" si="0"/>
        <v>2065780</v>
      </c>
      <c r="F10" s="199">
        <f t="shared" si="0"/>
        <v>1936921</v>
      </c>
      <c r="G10" s="199">
        <f t="shared" si="0"/>
        <v>2038335</v>
      </c>
      <c r="H10" s="199">
        <f t="shared" si="0"/>
        <v>1982528</v>
      </c>
      <c r="I10" s="199">
        <f t="shared" si="0"/>
        <v>2021286</v>
      </c>
      <c r="J10" s="199">
        <f t="shared" si="0"/>
        <v>1938972</v>
      </c>
      <c r="K10" s="199">
        <f t="shared" si="0"/>
        <v>1843671</v>
      </c>
      <c r="L10" s="199">
        <f t="shared" si="0"/>
        <v>1971127</v>
      </c>
      <c r="M10" s="199">
        <f t="shared" si="0"/>
        <v>1859117</v>
      </c>
      <c r="N10" s="199">
        <f t="shared" si="0"/>
        <v>1782985</v>
      </c>
      <c r="O10" s="199">
        <f t="shared" si="0"/>
        <v>1712486</v>
      </c>
      <c r="P10" s="199">
        <f t="shared" si="0"/>
        <v>1569396</v>
      </c>
      <c r="Q10" s="199">
        <f t="shared" si="0"/>
        <v>1602113</v>
      </c>
      <c r="R10" s="199">
        <f t="shared" si="0"/>
        <v>1520663</v>
      </c>
      <c r="S10" s="199">
        <f t="shared" si="0"/>
        <v>1420351</v>
      </c>
      <c r="T10" s="199">
        <f t="shared" si="0"/>
        <v>1532127</v>
      </c>
      <c r="U10" s="199">
        <f t="shared" si="0"/>
        <v>1494734</v>
      </c>
      <c r="V10" s="199">
        <f t="shared" si="0"/>
        <v>1437007</v>
      </c>
      <c r="W10" s="199">
        <f t="shared" si="0"/>
        <v>1366326</v>
      </c>
      <c r="X10" s="199">
        <f t="shared" si="0"/>
        <v>1429839</v>
      </c>
      <c r="Y10" s="199">
        <f t="shared" si="0"/>
        <v>1346163</v>
      </c>
      <c r="Z10" s="199">
        <f t="shared" si="0"/>
        <v>1245638</v>
      </c>
      <c r="AA10" s="199">
        <f t="shared" si="0"/>
        <v>1267303</v>
      </c>
    </row>
    <row r="11" spans="1:27" ht="18" customHeight="1">
      <c r="A11" s="196" t="s">
        <v>36</v>
      </c>
      <c r="B11" s="184">
        <v>-995124</v>
      </c>
      <c r="C11" s="184">
        <v>-976823</v>
      </c>
      <c r="D11" s="184">
        <v>-1003104</v>
      </c>
      <c r="E11" s="184">
        <v>-954394</v>
      </c>
      <c r="F11" s="184">
        <v>-935695</v>
      </c>
      <c r="G11" s="184">
        <v>-923748</v>
      </c>
      <c r="H11" s="184">
        <v>-948633</v>
      </c>
      <c r="I11" s="184">
        <v>-909824</v>
      </c>
      <c r="J11" s="184">
        <v>-879488</v>
      </c>
      <c r="K11" s="184">
        <v>-852500</v>
      </c>
      <c r="L11" s="184">
        <v>-908034</v>
      </c>
      <c r="M11" s="184">
        <v>-853062</v>
      </c>
      <c r="N11" s="184">
        <v>-912579</v>
      </c>
      <c r="O11" s="184">
        <v>-793501</v>
      </c>
      <c r="P11" s="184">
        <v>-780381</v>
      </c>
      <c r="Q11" s="184">
        <v>-762508</v>
      </c>
      <c r="R11" s="184">
        <v>-758574</v>
      </c>
      <c r="S11" s="184">
        <v>-748995</v>
      </c>
      <c r="T11" s="184">
        <v>-829325</v>
      </c>
      <c r="U11" s="184">
        <v>-823570</v>
      </c>
      <c r="V11" s="184">
        <v>-703272</v>
      </c>
      <c r="W11" s="184">
        <v>-672803</v>
      </c>
      <c r="X11" s="184">
        <v>-679936</v>
      </c>
      <c r="Y11" s="184">
        <v>-651402</v>
      </c>
      <c r="Z11" s="184">
        <v>-640782</v>
      </c>
      <c r="AA11" s="184">
        <v>-634921</v>
      </c>
    </row>
    <row r="12" spans="1:27" ht="18" customHeight="1">
      <c r="A12" s="194" t="s">
        <v>26</v>
      </c>
      <c r="B12" s="185">
        <v>-310845</v>
      </c>
      <c r="C12" s="185">
        <v>-196484</v>
      </c>
      <c r="D12" s="185">
        <v>-276455</v>
      </c>
      <c r="E12" s="185">
        <v>-257363</v>
      </c>
      <c r="F12" s="185">
        <v>-183058</v>
      </c>
      <c r="G12" s="185">
        <v>-175103</v>
      </c>
      <c r="H12" s="185">
        <v>-222009</v>
      </c>
      <c r="I12" s="185">
        <v>-245250</v>
      </c>
      <c r="J12" s="185">
        <v>-197504</v>
      </c>
      <c r="K12" s="185">
        <v>-153295</v>
      </c>
      <c r="L12" s="185">
        <v>-212064</v>
      </c>
      <c r="M12" s="185">
        <v>-239081</v>
      </c>
      <c r="N12" s="185">
        <v>-209551</v>
      </c>
      <c r="O12" s="185">
        <v>-137949</v>
      </c>
      <c r="P12" s="185">
        <v>-180637</v>
      </c>
      <c r="Q12" s="185">
        <v>-225910</v>
      </c>
      <c r="R12" s="185">
        <v>-182989</v>
      </c>
      <c r="S12" s="185">
        <v>-151498</v>
      </c>
      <c r="T12" s="185">
        <v>-243090</v>
      </c>
      <c r="U12" s="185">
        <v>-187533</v>
      </c>
      <c r="V12" s="185">
        <v>-133647</v>
      </c>
      <c r="W12" s="185">
        <v>-84138</v>
      </c>
      <c r="X12" s="185">
        <v>-85154</v>
      </c>
      <c r="Y12" s="185">
        <v>-71331</v>
      </c>
      <c r="Z12" s="185">
        <v>-59816</v>
      </c>
      <c r="AA12" s="185">
        <v>-57565</v>
      </c>
    </row>
    <row r="13" spans="1:27" ht="18" customHeight="1">
      <c r="A13" s="200" t="s">
        <v>334</v>
      </c>
      <c r="B13" s="186">
        <v>-1305969</v>
      </c>
      <c r="C13" s="186">
        <f t="shared" ref="C13:AA13" si="1">SUM(C11:C12)</f>
        <v>-1173307</v>
      </c>
      <c r="D13" s="186">
        <f t="shared" si="1"/>
        <v>-1279559</v>
      </c>
      <c r="E13" s="186">
        <f t="shared" si="1"/>
        <v>-1211757</v>
      </c>
      <c r="F13" s="186">
        <f t="shared" si="1"/>
        <v>-1118753</v>
      </c>
      <c r="G13" s="186">
        <f t="shared" si="1"/>
        <v>-1098851</v>
      </c>
      <c r="H13" s="186">
        <f t="shared" si="1"/>
        <v>-1170642</v>
      </c>
      <c r="I13" s="186">
        <f t="shared" si="1"/>
        <v>-1155074</v>
      </c>
      <c r="J13" s="186">
        <f t="shared" si="1"/>
        <v>-1076992</v>
      </c>
      <c r="K13" s="186">
        <f t="shared" si="1"/>
        <v>-1005795</v>
      </c>
      <c r="L13" s="186">
        <f t="shared" si="1"/>
        <v>-1120098</v>
      </c>
      <c r="M13" s="186">
        <f t="shared" si="1"/>
        <v>-1092143</v>
      </c>
      <c r="N13" s="186">
        <f t="shared" si="1"/>
        <v>-1122130</v>
      </c>
      <c r="O13" s="186">
        <f t="shared" si="1"/>
        <v>-931450</v>
      </c>
      <c r="P13" s="186">
        <f t="shared" si="1"/>
        <v>-961018</v>
      </c>
      <c r="Q13" s="186">
        <f t="shared" si="1"/>
        <v>-988418</v>
      </c>
      <c r="R13" s="186">
        <f t="shared" si="1"/>
        <v>-941563</v>
      </c>
      <c r="S13" s="186">
        <f t="shared" si="1"/>
        <v>-900493</v>
      </c>
      <c r="T13" s="186">
        <f t="shared" si="1"/>
        <v>-1072415</v>
      </c>
      <c r="U13" s="186">
        <f t="shared" si="1"/>
        <v>-1011103</v>
      </c>
      <c r="V13" s="186">
        <f t="shared" si="1"/>
        <v>-836919</v>
      </c>
      <c r="W13" s="186">
        <f t="shared" si="1"/>
        <v>-756941</v>
      </c>
      <c r="X13" s="186">
        <f t="shared" si="1"/>
        <v>-765090</v>
      </c>
      <c r="Y13" s="186">
        <f t="shared" si="1"/>
        <v>-722733</v>
      </c>
      <c r="Z13" s="186">
        <f t="shared" si="1"/>
        <v>-700598</v>
      </c>
      <c r="AA13" s="186">
        <f t="shared" si="1"/>
        <v>-692486</v>
      </c>
    </row>
    <row r="14" spans="1:27" ht="19.5" customHeight="1">
      <c r="A14" s="198" t="s">
        <v>335</v>
      </c>
      <c r="B14" s="187">
        <f t="shared" ref="B14:AA14" si="2">B10+B13</f>
        <v>915380</v>
      </c>
      <c r="C14" s="187">
        <f t="shared" si="2"/>
        <v>908929</v>
      </c>
      <c r="D14" s="187">
        <f t="shared" si="2"/>
        <v>894861</v>
      </c>
      <c r="E14" s="187">
        <f t="shared" si="2"/>
        <v>854023</v>
      </c>
      <c r="F14" s="187">
        <f t="shared" si="2"/>
        <v>818168</v>
      </c>
      <c r="G14" s="187">
        <f t="shared" si="2"/>
        <v>939484</v>
      </c>
      <c r="H14" s="187">
        <f t="shared" si="2"/>
        <v>811886</v>
      </c>
      <c r="I14" s="187">
        <f t="shared" si="2"/>
        <v>866212</v>
      </c>
      <c r="J14" s="187">
        <f t="shared" si="2"/>
        <v>861980</v>
      </c>
      <c r="K14" s="187">
        <f t="shared" si="2"/>
        <v>837876</v>
      </c>
      <c r="L14" s="187">
        <f t="shared" si="2"/>
        <v>851029</v>
      </c>
      <c r="M14" s="187">
        <f t="shared" si="2"/>
        <v>766974</v>
      </c>
      <c r="N14" s="187">
        <f t="shared" si="2"/>
        <v>660855</v>
      </c>
      <c r="O14" s="187">
        <f t="shared" si="2"/>
        <v>781036</v>
      </c>
      <c r="P14" s="187">
        <f t="shared" si="2"/>
        <v>608378</v>
      </c>
      <c r="Q14" s="187">
        <f t="shared" si="2"/>
        <v>613695</v>
      </c>
      <c r="R14" s="187">
        <f t="shared" si="2"/>
        <v>579100</v>
      </c>
      <c r="S14" s="187">
        <f t="shared" si="2"/>
        <v>519858</v>
      </c>
      <c r="T14" s="187">
        <f t="shared" si="2"/>
        <v>459712</v>
      </c>
      <c r="U14" s="187">
        <f t="shared" si="2"/>
        <v>483631</v>
      </c>
      <c r="V14" s="187">
        <f t="shared" si="2"/>
        <v>600088</v>
      </c>
      <c r="W14" s="187">
        <f t="shared" si="2"/>
        <v>609385</v>
      </c>
      <c r="X14" s="187">
        <f t="shared" si="2"/>
        <v>664749</v>
      </c>
      <c r="Y14" s="187">
        <f t="shared" si="2"/>
        <v>623430</v>
      </c>
      <c r="Z14" s="187">
        <f t="shared" si="2"/>
        <v>545040</v>
      </c>
      <c r="AA14" s="187">
        <f t="shared" si="2"/>
        <v>574817</v>
      </c>
    </row>
    <row r="15" spans="1:27" ht="18" customHeight="1">
      <c r="A15" s="196" t="s">
        <v>490</v>
      </c>
      <c r="B15" s="184">
        <v>-95006</v>
      </c>
      <c r="C15" s="184">
        <v>-99542</v>
      </c>
      <c r="D15" s="184">
        <v>-139849</v>
      </c>
      <c r="E15" s="184">
        <v>-71116</v>
      </c>
      <c r="F15" s="184">
        <v>-73523</v>
      </c>
      <c r="G15" s="184">
        <v>-71416</v>
      </c>
      <c r="H15" s="184">
        <v>-78292</v>
      </c>
      <c r="I15" s="184">
        <v>-72543</v>
      </c>
      <c r="J15" s="184">
        <v>-68410</v>
      </c>
      <c r="K15" s="184">
        <v>-68604</v>
      </c>
      <c r="L15" s="184">
        <v>-69776</v>
      </c>
      <c r="M15" s="184">
        <v>-72772</v>
      </c>
      <c r="N15" s="184">
        <v>-84511</v>
      </c>
      <c r="O15" s="184">
        <v>-69095</v>
      </c>
      <c r="P15" s="184">
        <v>-63648</v>
      </c>
      <c r="Q15" s="184">
        <v>-59539</v>
      </c>
      <c r="R15" s="184">
        <v>-57668</v>
      </c>
      <c r="S15" s="184">
        <v>-79896</v>
      </c>
      <c r="T15" s="184">
        <v>-52934</v>
      </c>
      <c r="U15" s="184">
        <v>-65871</v>
      </c>
      <c r="V15" s="184">
        <v>-55068</v>
      </c>
      <c r="W15" s="184">
        <v>-54340</v>
      </c>
      <c r="X15" s="184">
        <v>-56040</v>
      </c>
      <c r="Y15" s="184">
        <v>-56493</v>
      </c>
      <c r="Z15" s="184">
        <v>-56221</v>
      </c>
      <c r="AA15" s="184">
        <v>-54176</v>
      </c>
    </row>
    <row r="16" spans="1:27" ht="18" customHeight="1">
      <c r="A16" s="194" t="s">
        <v>489</v>
      </c>
      <c r="B16" s="185">
        <v>-64889</v>
      </c>
      <c r="C16" s="185">
        <v>-73136</v>
      </c>
      <c r="D16" s="185">
        <v>-59590</v>
      </c>
      <c r="E16" s="185">
        <v>-45945</v>
      </c>
      <c r="F16" s="185">
        <v>-64184</v>
      </c>
      <c r="G16" s="185">
        <v>-43827</v>
      </c>
      <c r="H16" s="185">
        <v>-39486</v>
      </c>
      <c r="I16" s="185">
        <v>-55737</v>
      </c>
      <c r="J16" s="185">
        <v>-55584</v>
      </c>
      <c r="K16" s="185">
        <v>-63365</v>
      </c>
      <c r="L16" s="185">
        <v>-47309</v>
      </c>
      <c r="M16" s="185">
        <v>-33660</v>
      </c>
      <c r="N16" s="185">
        <v>-51220</v>
      </c>
      <c r="O16" s="185">
        <v>-51469</v>
      </c>
      <c r="P16" s="185">
        <v>-53980</v>
      </c>
      <c r="Q16" s="185">
        <v>-51113</v>
      </c>
      <c r="R16" s="185">
        <v>-38286</v>
      </c>
      <c r="S16" s="185">
        <v>-58556</v>
      </c>
      <c r="T16" s="185">
        <v>-59866</v>
      </c>
      <c r="U16" s="185">
        <v>-51866</v>
      </c>
      <c r="V16" s="185">
        <v>-60656</v>
      </c>
      <c r="W16" s="185">
        <v>-49028</v>
      </c>
      <c r="X16" s="185">
        <v>-88781</v>
      </c>
      <c r="Y16" s="185">
        <v>-93414</v>
      </c>
      <c r="Z16" s="185">
        <v>-136093</v>
      </c>
      <c r="AA16" s="185">
        <v>-51592</v>
      </c>
    </row>
    <row r="17" spans="1:27" ht="18" customHeight="1">
      <c r="A17" s="196" t="s">
        <v>6</v>
      </c>
      <c r="B17" s="184">
        <v>-181752</v>
      </c>
      <c r="C17" s="184">
        <v>-158273</v>
      </c>
      <c r="D17" s="184">
        <v>-155293</v>
      </c>
      <c r="E17" s="184">
        <v>-210115</v>
      </c>
      <c r="F17" s="184">
        <v>-188840</v>
      </c>
      <c r="G17" s="184">
        <v>-185062</v>
      </c>
      <c r="H17" s="184">
        <v>-200653</v>
      </c>
      <c r="I17" s="184">
        <v>-171739</v>
      </c>
      <c r="J17" s="184">
        <v>-170239</v>
      </c>
      <c r="K17" s="184">
        <v>-166016</v>
      </c>
      <c r="L17" s="184">
        <v>-155085</v>
      </c>
      <c r="M17" s="184">
        <v>-182041</v>
      </c>
      <c r="N17" s="184">
        <v>-169850</v>
      </c>
      <c r="O17" s="184">
        <v>-139968</v>
      </c>
      <c r="P17" s="184">
        <v>-160877</v>
      </c>
      <c r="Q17" s="184">
        <v>-141069</v>
      </c>
      <c r="R17" s="184">
        <v>-147636</v>
      </c>
      <c r="S17" s="184">
        <v>-123792</v>
      </c>
      <c r="T17" s="184">
        <v>-160290</v>
      </c>
      <c r="U17" s="184">
        <v>-195415</v>
      </c>
      <c r="V17" s="184">
        <v>-137687</v>
      </c>
      <c r="W17" s="184">
        <v>-128822</v>
      </c>
      <c r="X17" s="184">
        <v>-134107</v>
      </c>
      <c r="Y17" s="184">
        <v>-121519</v>
      </c>
      <c r="Z17" s="184">
        <v>-113215</v>
      </c>
      <c r="AA17" s="184">
        <v>-126631</v>
      </c>
    </row>
    <row r="18" spans="1:27" ht="18" customHeight="1">
      <c r="A18" s="194" t="s">
        <v>99</v>
      </c>
      <c r="B18" s="185">
        <v>10860</v>
      </c>
      <c r="C18" s="185">
        <v>18669</v>
      </c>
      <c r="D18" s="185">
        <v>35893</v>
      </c>
      <c r="E18" s="185">
        <v>19302</v>
      </c>
      <c r="F18" s="185">
        <v>12431</v>
      </c>
      <c r="G18" s="185">
        <v>9652</v>
      </c>
      <c r="H18" s="185">
        <v>13614</v>
      </c>
      <c r="I18" s="185">
        <v>11332</v>
      </c>
      <c r="J18" s="185">
        <v>10369</v>
      </c>
      <c r="K18" s="185">
        <v>7885</v>
      </c>
      <c r="L18" s="185">
        <v>11599</v>
      </c>
      <c r="M18" s="185">
        <v>23526</v>
      </c>
      <c r="N18" s="185">
        <v>15496</v>
      </c>
      <c r="O18" s="185">
        <v>16439</v>
      </c>
      <c r="P18" s="185">
        <v>33119</v>
      </c>
      <c r="Q18" s="185">
        <v>32229</v>
      </c>
      <c r="R18" s="185">
        <v>33732</v>
      </c>
      <c r="S18" s="185">
        <v>35937</v>
      </c>
      <c r="T18" s="185">
        <v>87485</v>
      </c>
      <c r="U18" s="185">
        <v>36753</v>
      </c>
      <c r="V18" s="185">
        <v>27674</v>
      </c>
      <c r="W18" s="185">
        <v>25468</v>
      </c>
      <c r="X18" s="185">
        <v>50989</v>
      </c>
      <c r="Y18" s="185">
        <v>64667</v>
      </c>
      <c r="Z18" s="185">
        <v>26408</v>
      </c>
      <c r="AA18" s="185">
        <v>29277</v>
      </c>
    </row>
    <row r="19" spans="1:27" ht="18" customHeight="1">
      <c r="A19" s="196" t="s">
        <v>92</v>
      </c>
      <c r="B19" s="184">
        <v>-152890</v>
      </c>
      <c r="C19" s="184">
        <v>-70479</v>
      </c>
      <c r="D19" s="184">
        <v>-92513</v>
      </c>
      <c r="E19" s="184">
        <v>-70085</v>
      </c>
      <c r="F19" s="184">
        <v>-61029</v>
      </c>
      <c r="G19" s="184">
        <v>-52246</v>
      </c>
      <c r="H19" s="184">
        <v>-72440</v>
      </c>
      <c r="I19" s="184">
        <v>-52794</v>
      </c>
      <c r="J19" s="184">
        <v>-40859</v>
      </c>
      <c r="K19" s="184">
        <v>-34404</v>
      </c>
      <c r="L19" s="184">
        <v>-108839</v>
      </c>
      <c r="M19" s="184">
        <v>-5025</v>
      </c>
      <c r="N19" s="184">
        <v>-41517</v>
      </c>
      <c r="O19" s="184">
        <v>-38109</v>
      </c>
      <c r="P19" s="184">
        <v>-13859</v>
      </c>
      <c r="Q19" s="184">
        <v>-58884</v>
      </c>
      <c r="R19" s="184">
        <v>-49004</v>
      </c>
      <c r="S19" s="184">
        <v>-29565</v>
      </c>
      <c r="T19" s="184">
        <v>-159439</v>
      </c>
      <c r="U19" s="184">
        <v>-138827</v>
      </c>
      <c r="V19" s="184">
        <v>-50089</v>
      </c>
      <c r="W19" s="184">
        <v>-48276</v>
      </c>
      <c r="X19" s="184">
        <v>-57276</v>
      </c>
      <c r="Y19" s="184">
        <v>-47305</v>
      </c>
      <c r="Z19" s="184">
        <v>-45431</v>
      </c>
      <c r="AA19" s="184">
        <v>-47248</v>
      </c>
    </row>
    <row r="20" spans="1:27" ht="18" customHeight="1">
      <c r="A20" s="194" t="s">
        <v>301</v>
      </c>
      <c r="B20" s="185" t="s">
        <v>0</v>
      </c>
      <c r="C20" s="185">
        <v>0</v>
      </c>
      <c r="D20" s="185">
        <v>0</v>
      </c>
      <c r="E20" s="185">
        <v>0</v>
      </c>
      <c r="F20" s="185">
        <v>0</v>
      </c>
      <c r="G20" s="185">
        <v>0</v>
      </c>
      <c r="H20" s="185">
        <v>0</v>
      </c>
      <c r="I20" s="185">
        <v>0</v>
      </c>
      <c r="J20" s="185">
        <v>0</v>
      </c>
      <c r="K20" s="185">
        <v>0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5">
        <v>0</v>
      </c>
      <c r="W20" s="185">
        <v>0</v>
      </c>
      <c r="X20" s="185">
        <v>0</v>
      </c>
      <c r="Y20" s="185">
        <v>0</v>
      </c>
      <c r="Z20" s="185">
        <v>0</v>
      </c>
      <c r="AA20" s="185">
        <v>0</v>
      </c>
    </row>
    <row r="21" spans="1:27" ht="18" customHeight="1">
      <c r="A21" s="196" t="s">
        <v>352</v>
      </c>
      <c r="B21" s="184">
        <v>3367</v>
      </c>
      <c r="C21" s="184">
        <v>4778</v>
      </c>
      <c r="D21" s="184">
        <v>0</v>
      </c>
      <c r="E21" s="184">
        <v>4559</v>
      </c>
      <c r="F21" s="184">
        <v>2586</v>
      </c>
      <c r="G21" s="184">
        <v>-1563</v>
      </c>
      <c r="H21" s="184">
        <v>-2109</v>
      </c>
      <c r="I21" s="184">
        <v>-812</v>
      </c>
      <c r="J21" s="184">
        <v>-3787</v>
      </c>
      <c r="K21" s="184">
        <v>-2797</v>
      </c>
      <c r="L21" s="184">
        <v>247</v>
      </c>
      <c r="M21" s="184">
        <v>-2603</v>
      </c>
      <c r="N21" s="184">
        <v>-2754</v>
      </c>
      <c r="O21" s="184">
        <v>-13238</v>
      </c>
      <c r="P21" s="184">
        <v>-4536</v>
      </c>
      <c r="Q21" s="184">
        <v>107</v>
      </c>
      <c r="R21" s="184">
        <v>-4387</v>
      </c>
      <c r="S21" s="184">
        <v>-2347</v>
      </c>
      <c r="T21" s="184">
        <v>-4248</v>
      </c>
      <c r="U21" s="184">
        <v>-3437</v>
      </c>
      <c r="V21" s="184">
        <v>-2913</v>
      </c>
      <c r="W21" s="184">
        <v>-2093</v>
      </c>
      <c r="X21" s="184">
        <v>2241</v>
      </c>
      <c r="Y21" s="184">
        <v>-3802</v>
      </c>
      <c r="Z21" s="184">
        <v>-2042</v>
      </c>
      <c r="AA21" s="184">
        <v>-8984</v>
      </c>
    </row>
    <row r="22" spans="1:27" ht="19.5" customHeight="1">
      <c r="A22" s="198" t="s">
        <v>100</v>
      </c>
      <c r="B22" s="187">
        <f t="shared" ref="B22:AA22" si="3">SUM(B15:B21)</f>
        <v>-480310</v>
      </c>
      <c r="C22" s="187">
        <f t="shared" si="3"/>
        <v>-377983</v>
      </c>
      <c r="D22" s="187">
        <f t="shared" si="3"/>
        <v>-411352</v>
      </c>
      <c r="E22" s="187">
        <f t="shared" si="3"/>
        <v>-373400</v>
      </c>
      <c r="F22" s="187">
        <f t="shared" si="3"/>
        <v>-372559</v>
      </c>
      <c r="G22" s="187">
        <f t="shared" si="3"/>
        <v>-344462</v>
      </c>
      <c r="H22" s="187">
        <f t="shared" si="3"/>
        <v>-379366</v>
      </c>
      <c r="I22" s="187">
        <f t="shared" si="3"/>
        <v>-342293</v>
      </c>
      <c r="J22" s="187">
        <f t="shared" si="3"/>
        <v>-328510</v>
      </c>
      <c r="K22" s="187">
        <f t="shared" si="3"/>
        <v>-327301</v>
      </c>
      <c r="L22" s="187">
        <f t="shared" si="3"/>
        <v>-369163</v>
      </c>
      <c r="M22" s="187">
        <f t="shared" si="3"/>
        <v>-272575</v>
      </c>
      <c r="N22" s="187">
        <f t="shared" si="3"/>
        <v>-334356</v>
      </c>
      <c r="O22" s="187">
        <f t="shared" si="3"/>
        <v>-295440</v>
      </c>
      <c r="P22" s="187">
        <f t="shared" si="3"/>
        <v>-263781</v>
      </c>
      <c r="Q22" s="187">
        <f t="shared" si="3"/>
        <v>-278269</v>
      </c>
      <c r="R22" s="187">
        <f t="shared" si="3"/>
        <v>-263249</v>
      </c>
      <c r="S22" s="187">
        <f t="shared" si="3"/>
        <v>-258219</v>
      </c>
      <c r="T22" s="187">
        <f t="shared" si="3"/>
        <v>-349292</v>
      </c>
      <c r="U22" s="187">
        <f t="shared" si="3"/>
        <v>-418663</v>
      </c>
      <c r="V22" s="187">
        <f t="shared" si="3"/>
        <v>-278739</v>
      </c>
      <c r="W22" s="187">
        <f t="shared" si="3"/>
        <v>-257091</v>
      </c>
      <c r="X22" s="187">
        <f t="shared" si="3"/>
        <v>-282974</v>
      </c>
      <c r="Y22" s="187">
        <f t="shared" si="3"/>
        <v>-257866</v>
      </c>
      <c r="Z22" s="187">
        <f t="shared" si="3"/>
        <v>-326594</v>
      </c>
      <c r="AA22" s="187">
        <f t="shared" si="3"/>
        <v>-259354</v>
      </c>
    </row>
    <row r="23" spans="1:27" ht="19.5" customHeight="1">
      <c r="A23" s="198" t="s">
        <v>24</v>
      </c>
      <c r="B23" s="187">
        <v>435070</v>
      </c>
      <c r="C23" s="187">
        <f t="shared" ref="C23:AA23" si="4">C14+C22</f>
        <v>530946</v>
      </c>
      <c r="D23" s="187">
        <f t="shared" si="4"/>
        <v>483509</v>
      </c>
      <c r="E23" s="187">
        <f t="shared" si="4"/>
        <v>480623</v>
      </c>
      <c r="F23" s="187">
        <f t="shared" si="4"/>
        <v>445609</v>
      </c>
      <c r="G23" s="187">
        <f t="shared" si="4"/>
        <v>595022</v>
      </c>
      <c r="H23" s="187">
        <f t="shared" si="4"/>
        <v>432520</v>
      </c>
      <c r="I23" s="187">
        <f t="shared" si="4"/>
        <v>523919</v>
      </c>
      <c r="J23" s="187">
        <f t="shared" si="4"/>
        <v>533470</v>
      </c>
      <c r="K23" s="187">
        <f t="shared" si="4"/>
        <v>510575</v>
      </c>
      <c r="L23" s="187">
        <f t="shared" si="4"/>
        <v>481866</v>
      </c>
      <c r="M23" s="187">
        <f t="shared" si="4"/>
        <v>494399</v>
      </c>
      <c r="N23" s="187">
        <f t="shared" si="4"/>
        <v>326499</v>
      </c>
      <c r="O23" s="187">
        <f t="shared" si="4"/>
        <v>485596</v>
      </c>
      <c r="P23" s="187">
        <f t="shared" si="4"/>
        <v>344597</v>
      </c>
      <c r="Q23" s="187">
        <f t="shared" si="4"/>
        <v>335426</v>
      </c>
      <c r="R23" s="187">
        <f t="shared" si="4"/>
        <v>315851</v>
      </c>
      <c r="S23" s="187">
        <f t="shared" si="4"/>
        <v>261639</v>
      </c>
      <c r="T23" s="187">
        <f t="shared" si="4"/>
        <v>110420</v>
      </c>
      <c r="U23" s="187">
        <f t="shared" si="4"/>
        <v>64968</v>
      </c>
      <c r="V23" s="187">
        <f t="shared" si="4"/>
        <v>321349</v>
      </c>
      <c r="W23" s="187">
        <f t="shared" si="4"/>
        <v>352294</v>
      </c>
      <c r="X23" s="187">
        <f t="shared" si="4"/>
        <v>381775</v>
      </c>
      <c r="Y23" s="187">
        <f t="shared" si="4"/>
        <v>365564</v>
      </c>
      <c r="Z23" s="187">
        <f t="shared" si="4"/>
        <v>218446</v>
      </c>
      <c r="AA23" s="187">
        <f t="shared" si="4"/>
        <v>315463</v>
      </c>
    </row>
    <row r="24" spans="1:27" ht="18" customHeight="1">
      <c r="A24" s="194" t="s">
        <v>309</v>
      </c>
      <c r="B24" s="185">
        <v>-171334</v>
      </c>
      <c r="C24" s="185">
        <v>-75460</v>
      </c>
      <c r="D24" s="185">
        <v>-102414</v>
      </c>
      <c r="E24" s="185">
        <v>-34691</v>
      </c>
      <c r="F24" s="185">
        <v>-104463</v>
      </c>
      <c r="G24" s="185">
        <v>-22412</v>
      </c>
      <c r="H24" s="185">
        <v>-109341</v>
      </c>
      <c r="I24" s="185">
        <v>-50914</v>
      </c>
      <c r="J24" s="185">
        <v>-118699</v>
      </c>
      <c r="K24" s="185">
        <v>-48524</v>
      </c>
      <c r="L24" s="185">
        <v>-22033</v>
      </c>
      <c r="M24" s="185">
        <v>90754</v>
      </c>
      <c r="N24" s="185">
        <v>-21740</v>
      </c>
      <c r="O24" s="185">
        <v>-49069</v>
      </c>
      <c r="P24" s="185">
        <v>-77398</v>
      </c>
      <c r="Q24" s="185">
        <v>-31780</v>
      </c>
      <c r="R24" s="185">
        <v>-80026</v>
      </c>
      <c r="S24" s="185">
        <v>-22355</v>
      </c>
      <c r="T24" s="185">
        <v>-59717</v>
      </c>
      <c r="U24" s="185">
        <v>-90165</v>
      </c>
      <c r="V24" s="185">
        <v>3069</v>
      </c>
      <c r="W24" s="185">
        <v>-47769</v>
      </c>
      <c r="X24" s="185">
        <v>-25396</v>
      </c>
      <c r="Y24" s="185">
        <v>-37838</v>
      </c>
      <c r="Z24" s="185">
        <v>-20051</v>
      </c>
      <c r="AA24" s="185">
        <v>-92688</v>
      </c>
    </row>
    <row r="25" spans="1:27" ht="18" customHeight="1">
      <c r="A25" s="200" t="s">
        <v>308</v>
      </c>
      <c r="B25" s="186">
        <f t="shared" ref="B25:AA25" si="5">B23+B24</f>
        <v>263736</v>
      </c>
      <c r="C25" s="186">
        <f t="shared" si="5"/>
        <v>455486</v>
      </c>
      <c r="D25" s="186">
        <f t="shared" si="5"/>
        <v>381095</v>
      </c>
      <c r="E25" s="186">
        <f t="shared" si="5"/>
        <v>445932</v>
      </c>
      <c r="F25" s="186">
        <f t="shared" si="5"/>
        <v>341146</v>
      </c>
      <c r="G25" s="186">
        <f t="shared" si="5"/>
        <v>572610</v>
      </c>
      <c r="H25" s="186">
        <f t="shared" si="5"/>
        <v>323179</v>
      </c>
      <c r="I25" s="186">
        <f t="shared" si="5"/>
        <v>473005</v>
      </c>
      <c r="J25" s="186">
        <f t="shared" si="5"/>
        <v>414771</v>
      </c>
      <c r="K25" s="186">
        <f t="shared" si="5"/>
        <v>462051</v>
      </c>
      <c r="L25" s="186">
        <f t="shared" si="5"/>
        <v>459833</v>
      </c>
      <c r="M25" s="186">
        <f t="shared" si="5"/>
        <v>585153</v>
      </c>
      <c r="N25" s="186">
        <f t="shared" si="5"/>
        <v>304759</v>
      </c>
      <c r="O25" s="186">
        <f t="shared" si="5"/>
        <v>436527</v>
      </c>
      <c r="P25" s="186">
        <f t="shared" si="5"/>
        <v>267199</v>
      </c>
      <c r="Q25" s="186">
        <f t="shared" si="5"/>
        <v>303646</v>
      </c>
      <c r="R25" s="186">
        <f t="shared" si="5"/>
        <v>235825</v>
      </c>
      <c r="S25" s="186">
        <f t="shared" si="5"/>
        <v>239284</v>
      </c>
      <c r="T25" s="186">
        <f t="shared" si="5"/>
        <v>50703</v>
      </c>
      <c r="U25" s="186">
        <f t="shared" si="5"/>
        <v>-25197</v>
      </c>
      <c r="V25" s="186">
        <f t="shared" si="5"/>
        <v>324418</v>
      </c>
      <c r="W25" s="186">
        <f t="shared" si="5"/>
        <v>304525</v>
      </c>
      <c r="X25" s="186">
        <f t="shared" si="5"/>
        <v>356379</v>
      </c>
      <c r="Y25" s="186">
        <f t="shared" si="5"/>
        <v>327726</v>
      </c>
      <c r="Z25" s="186">
        <f t="shared" si="5"/>
        <v>198395</v>
      </c>
      <c r="AA25" s="186">
        <f t="shared" si="5"/>
        <v>222775</v>
      </c>
    </row>
    <row r="26" spans="1:27" ht="18" customHeight="1">
      <c r="A26" s="194" t="s">
        <v>488</v>
      </c>
      <c r="B26" s="185">
        <v>-55762</v>
      </c>
      <c r="C26" s="185">
        <v>-128758</v>
      </c>
      <c r="D26" s="185">
        <v>-30549</v>
      </c>
      <c r="E26" s="185">
        <v>-103624</v>
      </c>
      <c r="F26" s="185">
        <v>-63128</v>
      </c>
      <c r="G26" s="185">
        <v>-154326</v>
      </c>
      <c r="H26" s="185">
        <v>3743</v>
      </c>
      <c r="I26" s="185">
        <v>-118654</v>
      </c>
      <c r="J26" s="185">
        <v>-134993</v>
      </c>
      <c r="K26" s="185">
        <v>-121543</v>
      </c>
      <c r="L26" s="185">
        <v>-81746</v>
      </c>
      <c r="M26" s="185">
        <v>-70959</v>
      </c>
      <c r="N26" s="185">
        <v>-50389</v>
      </c>
      <c r="O26" s="185">
        <v>-102519</v>
      </c>
      <c r="P26" s="185">
        <v>18393</v>
      </c>
      <c r="Q26" s="185">
        <v>-87280</v>
      </c>
      <c r="R26" s="185">
        <v>-58065</v>
      </c>
      <c r="S26" s="185">
        <v>0</v>
      </c>
      <c r="T26" s="185">
        <v>-57964</v>
      </c>
      <c r="U26" s="185">
        <v>29121</v>
      </c>
      <c r="V26" s="185">
        <v>-105556</v>
      </c>
      <c r="W26" s="185">
        <v>-123105</v>
      </c>
      <c r="X26" s="185">
        <v>-80199</v>
      </c>
      <c r="Y26" s="185">
        <v>-95493</v>
      </c>
      <c r="Z26" s="185">
        <v>-83185</v>
      </c>
      <c r="AA26" s="185">
        <v>-90758</v>
      </c>
    </row>
    <row r="27" spans="1:27" ht="18" customHeight="1">
      <c r="A27" s="196" t="s">
        <v>487</v>
      </c>
      <c r="B27" s="184">
        <v>19164</v>
      </c>
      <c r="C27" s="184">
        <v>41376</v>
      </c>
      <c r="D27" s="184">
        <v>-13583</v>
      </c>
      <c r="E27" s="184">
        <v>18522</v>
      </c>
      <c r="F27" s="184">
        <v>11423</v>
      </c>
      <c r="G27" s="184">
        <v>10225</v>
      </c>
      <c r="H27" s="184">
        <v>-54992</v>
      </c>
      <c r="I27" s="184">
        <v>13916</v>
      </c>
      <c r="J27" s="184">
        <v>45395</v>
      </c>
      <c r="K27" s="184">
        <v>11042</v>
      </c>
      <c r="L27" s="184">
        <v>-22837</v>
      </c>
      <c r="M27" s="184">
        <v>-77080</v>
      </c>
      <c r="N27" s="184">
        <v>-5094</v>
      </c>
      <c r="O27" s="184">
        <v>3698</v>
      </c>
      <c r="P27" s="184">
        <v>-17310</v>
      </c>
      <c r="Q27" s="184">
        <v>10802</v>
      </c>
      <c r="R27" s="184">
        <v>2630</v>
      </c>
      <c r="S27" s="184">
        <v>-71762</v>
      </c>
      <c r="T27" s="184">
        <v>71563</v>
      </c>
      <c r="U27" s="184">
        <v>12445</v>
      </c>
      <c r="V27" s="184">
        <v>18267</v>
      </c>
      <c r="W27" s="184">
        <v>38367</v>
      </c>
      <c r="X27" s="184">
        <v>-7426</v>
      </c>
      <c r="Y27" s="184">
        <v>8310</v>
      </c>
      <c r="Z27" s="184">
        <v>31135</v>
      </c>
      <c r="AA27" s="184">
        <v>28818</v>
      </c>
    </row>
    <row r="28" spans="1:27" ht="19.5" customHeight="1" thickBot="1">
      <c r="A28" s="198" t="s">
        <v>486</v>
      </c>
      <c r="B28" s="187">
        <f t="shared" ref="B28:AA28" si="6">SUM(B26:B27)</f>
        <v>-36598</v>
      </c>
      <c r="C28" s="187">
        <f t="shared" si="6"/>
        <v>-87382</v>
      </c>
      <c r="D28" s="187">
        <f>SUM(D26:D27)+0.2</f>
        <v>-44131.8</v>
      </c>
      <c r="E28" s="187">
        <f t="shared" si="6"/>
        <v>-85102</v>
      </c>
      <c r="F28" s="187">
        <f t="shared" si="6"/>
        <v>-51705</v>
      </c>
      <c r="G28" s="187">
        <f t="shared" si="6"/>
        <v>-144101</v>
      </c>
      <c r="H28" s="187">
        <f t="shared" si="6"/>
        <v>-51249</v>
      </c>
      <c r="I28" s="187">
        <f t="shared" si="6"/>
        <v>-104738</v>
      </c>
      <c r="J28" s="187">
        <f t="shared" si="6"/>
        <v>-89598</v>
      </c>
      <c r="K28" s="187">
        <f t="shared" si="6"/>
        <v>-110501</v>
      </c>
      <c r="L28" s="187">
        <f t="shared" si="6"/>
        <v>-104583</v>
      </c>
      <c r="M28" s="187">
        <f t="shared" si="6"/>
        <v>-148039</v>
      </c>
      <c r="N28" s="187">
        <f t="shared" si="6"/>
        <v>-55483</v>
      </c>
      <c r="O28" s="187">
        <f t="shared" si="6"/>
        <v>-98821</v>
      </c>
      <c r="P28" s="187">
        <f t="shared" si="6"/>
        <v>1083</v>
      </c>
      <c r="Q28" s="187">
        <f t="shared" si="6"/>
        <v>-76478</v>
      </c>
      <c r="R28" s="187">
        <f t="shared" si="6"/>
        <v>-55435</v>
      </c>
      <c r="S28" s="187">
        <f t="shared" si="6"/>
        <v>-71762</v>
      </c>
      <c r="T28" s="187">
        <f t="shared" si="6"/>
        <v>13599</v>
      </c>
      <c r="U28" s="187">
        <f t="shared" si="6"/>
        <v>41566</v>
      </c>
      <c r="V28" s="187">
        <f t="shared" si="6"/>
        <v>-87289</v>
      </c>
      <c r="W28" s="187">
        <f t="shared" si="6"/>
        <v>-84738</v>
      </c>
      <c r="X28" s="187">
        <f t="shared" si="6"/>
        <v>-87625</v>
      </c>
      <c r="Y28" s="187">
        <f t="shared" si="6"/>
        <v>-87183</v>
      </c>
      <c r="Z28" s="187">
        <f t="shared" si="6"/>
        <v>-52050</v>
      </c>
      <c r="AA28" s="187">
        <f t="shared" si="6"/>
        <v>-61940</v>
      </c>
    </row>
    <row r="29" spans="1:27" ht="19.5" customHeight="1" thickBot="1">
      <c r="A29" s="201" t="s">
        <v>307</v>
      </c>
      <c r="B29" s="188">
        <f t="shared" ref="B29:AA29" si="7">B25+B28</f>
        <v>227138</v>
      </c>
      <c r="C29" s="188">
        <f t="shared" si="7"/>
        <v>368104</v>
      </c>
      <c r="D29" s="188">
        <f>D25+D28+0.4</f>
        <v>336963.60000000003</v>
      </c>
      <c r="E29" s="188">
        <f t="shared" si="7"/>
        <v>360830</v>
      </c>
      <c r="F29" s="188">
        <f t="shared" si="7"/>
        <v>289441</v>
      </c>
      <c r="G29" s="188">
        <f t="shared" si="7"/>
        <v>428509</v>
      </c>
      <c r="H29" s="188">
        <f t="shared" si="7"/>
        <v>271930</v>
      </c>
      <c r="I29" s="188">
        <f t="shared" si="7"/>
        <v>368267</v>
      </c>
      <c r="J29" s="188">
        <f t="shared" si="7"/>
        <v>325173</v>
      </c>
      <c r="K29" s="188">
        <f t="shared" si="7"/>
        <v>351550</v>
      </c>
      <c r="L29" s="188">
        <f t="shared" si="7"/>
        <v>355250</v>
      </c>
      <c r="M29" s="188">
        <f t="shared" si="7"/>
        <v>437114</v>
      </c>
      <c r="N29" s="188">
        <f t="shared" si="7"/>
        <v>249276</v>
      </c>
      <c r="O29" s="188">
        <f t="shared" si="7"/>
        <v>337706</v>
      </c>
      <c r="P29" s="188">
        <f t="shared" si="7"/>
        <v>268282</v>
      </c>
      <c r="Q29" s="188">
        <f t="shared" si="7"/>
        <v>227168</v>
      </c>
      <c r="R29" s="188">
        <f t="shared" si="7"/>
        <v>180390</v>
      </c>
      <c r="S29" s="188">
        <f t="shared" si="7"/>
        <v>167522</v>
      </c>
      <c r="T29" s="188">
        <f t="shared" si="7"/>
        <v>64302</v>
      </c>
      <c r="U29" s="188">
        <f t="shared" si="7"/>
        <v>16369</v>
      </c>
      <c r="V29" s="188">
        <f t="shared" si="7"/>
        <v>237129</v>
      </c>
      <c r="W29" s="188">
        <f t="shared" si="7"/>
        <v>219787</v>
      </c>
      <c r="X29" s="188">
        <f t="shared" si="7"/>
        <v>268754</v>
      </c>
      <c r="Y29" s="188">
        <f t="shared" si="7"/>
        <v>240543</v>
      </c>
      <c r="Z29" s="188">
        <f t="shared" si="7"/>
        <v>146345</v>
      </c>
      <c r="AA29" s="188">
        <f t="shared" si="7"/>
        <v>160835</v>
      </c>
    </row>
    <row r="30" spans="1:27"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</row>
  </sheetData>
  <phoneticPr fontId="12" type="noConversion"/>
  <pageMargins left="0.75" right="0.75" top="1" bottom="1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C7CC-CF87-4211-AF93-CA388F445F63}">
  <dimension ref="A1:X74"/>
  <sheetViews>
    <sheetView showGridLines="0" tabSelected="1" topLeftCell="A21" zoomScaleNormal="100" workbookViewId="0">
      <selection activeCell="D31" sqref="D31"/>
    </sheetView>
  </sheetViews>
  <sheetFormatPr defaultColWidth="8.7109375" defaultRowHeight="15"/>
  <cols>
    <col min="1" max="1" width="59.28515625" style="189" customWidth="1"/>
    <col min="2" max="24" width="13" style="189" customWidth="1"/>
    <col min="25" max="16384" width="8.7109375" style="189"/>
  </cols>
  <sheetData>
    <row r="1" spans="1:24" ht="21.75" customHeight="1">
      <c r="A1" s="252" t="s">
        <v>484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</row>
    <row r="2" spans="1:24" ht="15" customHeight="1">
      <c r="A2" s="203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</row>
    <row r="3" spans="1:24" ht="15" customHeight="1">
      <c r="A3" s="205" t="s">
        <v>417</v>
      </c>
      <c r="B3" s="206" t="s">
        <v>441</v>
      </c>
      <c r="C3" s="206" t="s">
        <v>433</v>
      </c>
      <c r="D3" s="206" t="s">
        <v>424</v>
      </c>
      <c r="E3" s="206" t="s">
        <v>355</v>
      </c>
      <c r="F3" s="206" t="s">
        <v>350</v>
      </c>
      <c r="G3" s="206" t="s">
        <v>347</v>
      </c>
      <c r="H3" s="206" t="s">
        <v>344</v>
      </c>
      <c r="I3" s="206" t="s">
        <v>332</v>
      </c>
      <c r="J3" s="206" t="s">
        <v>328</v>
      </c>
      <c r="K3" s="206" t="s">
        <v>322</v>
      </c>
      <c r="L3" s="206" t="s">
        <v>310</v>
      </c>
      <c r="M3" s="206" t="s">
        <v>289</v>
      </c>
      <c r="N3" s="206" t="s">
        <v>286</v>
      </c>
      <c r="O3" s="206" t="s">
        <v>98</v>
      </c>
      <c r="P3" s="206" t="s">
        <v>95</v>
      </c>
      <c r="Q3" s="206" t="s">
        <v>93</v>
      </c>
      <c r="R3" s="206" t="s">
        <v>52</v>
      </c>
      <c r="S3" s="206" t="s">
        <v>51</v>
      </c>
      <c r="T3" s="206" t="s">
        <v>48</v>
      </c>
      <c r="U3" s="206" t="s">
        <v>49</v>
      </c>
      <c r="V3" s="206" t="s">
        <v>47</v>
      </c>
      <c r="W3" s="206" t="s">
        <v>46</v>
      </c>
      <c r="X3" s="206" t="s">
        <v>44</v>
      </c>
    </row>
    <row r="4" spans="1:24" ht="15" customHeight="1">
      <c r="A4" s="207" t="s">
        <v>473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</row>
    <row r="5" spans="1:24" ht="15" customHeight="1">
      <c r="A5" s="209" t="s">
        <v>483</v>
      </c>
      <c r="B5" s="210">
        <v>1093016</v>
      </c>
      <c r="C5" s="210">
        <v>2193242</v>
      </c>
      <c r="D5" s="210">
        <v>456892</v>
      </c>
      <c r="E5" s="210">
        <v>500967</v>
      </c>
      <c r="F5" s="210">
        <v>870540</v>
      </c>
      <c r="G5" s="210">
        <v>501140</v>
      </c>
      <c r="H5" s="210">
        <v>614732</v>
      </c>
      <c r="I5" s="210">
        <v>843159</v>
      </c>
      <c r="J5" s="210">
        <v>280201</v>
      </c>
      <c r="K5" s="210">
        <v>737964</v>
      </c>
      <c r="L5" s="210">
        <v>994581</v>
      </c>
      <c r="M5" s="210">
        <v>27078</v>
      </c>
      <c r="N5" s="210">
        <v>30408</v>
      </c>
      <c r="O5" s="210">
        <v>21061</v>
      </c>
      <c r="P5" s="210">
        <v>19679</v>
      </c>
      <c r="Q5" s="210">
        <v>19713</v>
      </c>
      <c r="R5" s="210">
        <v>18347</v>
      </c>
      <c r="S5" s="210">
        <v>18008</v>
      </c>
      <c r="T5" s="210">
        <v>29789</v>
      </c>
      <c r="U5" s="210">
        <v>19772</v>
      </c>
      <c r="V5" s="210">
        <v>26465</v>
      </c>
      <c r="W5" s="210">
        <v>26472</v>
      </c>
      <c r="X5" s="210">
        <v>786377</v>
      </c>
    </row>
    <row r="6" spans="1:24" ht="15" customHeight="1">
      <c r="A6" s="203" t="s">
        <v>482</v>
      </c>
      <c r="B6" s="204">
        <v>214310</v>
      </c>
      <c r="C6" s="204">
        <v>267154</v>
      </c>
      <c r="D6" s="204">
        <v>311379</v>
      </c>
      <c r="E6" s="204">
        <v>71876</v>
      </c>
      <c r="F6" s="204">
        <v>123927</v>
      </c>
      <c r="G6" s="204">
        <v>164896</v>
      </c>
      <c r="H6" s="204">
        <v>177972</v>
      </c>
      <c r="I6" s="204">
        <v>204243</v>
      </c>
      <c r="J6" s="204">
        <v>230474</v>
      </c>
      <c r="K6" s="204"/>
      <c r="L6" s="204">
        <v>0</v>
      </c>
      <c r="M6" s="204">
        <v>1176448</v>
      </c>
      <c r="N6" s="204">
        <v>710155</v>
      </c>
      <c r="O6" s="204">
        <v>1023262</v>
      </c>
      <c r="P6" s="204">
        <v>1071401</v>
      </c>
      <c r="Q6" s="204">
        <v>336629</v>
      </c>
      <c r="R6" s="204">
        <v>738004</v>
      </c>
      <c r="S6" s="204">
        <v>764997</v>
      </c>
      <c r="T6" s="204">
        <v>1249680</v>
      </c>
      <c r="U6" s="204">
        <v>1396518</v>
      </c>
      <c r="V6" s="204">
        <v>827117</v>
      </c>
      <c r="W6" s="204">
        <v>879426</v>
      </c>
      <c r="X6" s="204">
        <v>0</v>
      </c>
    </row>
    <row r="7" spans="1:24" ht="15" customHeight="1">
      <c r="A7" s="209" t="s">
        <v>295</v>
      </c>
      <c r="B7" s="210">
        <v>1468904</v>
      </c>
      <c r="C7" s="210">
        <v>1449349</v>
      </c>
      <c r="D7" s="210">
        <v>1426302</v>
      </c>
      <c r="E7" s="210">
        <v>1421872</v>
      </c>
      <c r="F7" s="210">
        <v>1345469</v>
      </c>
      <c r="G7" s="210">
        <v>1401691</v>
      </c>
      <c r="H7" s="210">
        <v>1274961</v>
      </c>
      <c r="I7" s="210">
        <v>1297670</v>
      </c>
      <c r="J7" s="210">
        <v>1300864</v>
      </c>
      <c r="K7" s="210">
        <v>1294567</v>
      </c>
      <c r="L7" s="210">
        <v>1264375</v>
      </c>
      <c r="M7" s="210">
        <v>1233234</v>
      </c>
      <c r="N7" s="210">
        <v>1194348</v>
      </c>
      <c r="O7" s="210">
        <v>1213073</v>
      </c>
      <c r="P7" s="210">
        <v>1040394</v>
      </c>
      <c r="Q7" s="210">
        <v>1038506</v>
      </c>
      <c r="R7" s="210">
        <v>1008616</v>
      </c>
      <c r="S7" s="210">
        <v>1005736</v>
      </c>
      <c r="T7" s="210">
        <v>989272</v>
      </c>
      <c r="U7" s="210">
        <v>1060433</v>
      </c>
      <c r="V7" s="210">
        <v>1063297</v>
      </c>
      <c r="W7" s="210">
        <v>1043442</v>
      </c>
      <c r="X7" s="210">
        <v>1034710</v>
      </c>
    </row>
    <row r="8" spans="1:24" ht="15" customHeight="1">
      <c r="A8" s="203" t="s">
        <v>481</v>
      </c>
      <c r="B8" s="204">
        <v>6537</v>
      </c>
      <c r="C8" s="204">
        <v>6887</v>
      </c>
      <c r="D8" s="204">
        <v>7728</v>
      </c>
      <c r="E8" s="204">
        <v>7810</v>
      </c>
      <c r="F8" s="204">
        <v>6766</v>
      </c>
      <c r="G8" s="204">
        <v>7577</v>
      </c>
      <c r="H8" s="204">
        <v>7625</v>
      </c>
      <c r="I8" s="204">
        <v>7029</v>
      </c>
      <c r="J8" s="204">
        <v>4359</v>
      </c>
      <c r="K8" s="204">
        <v>197</v>
      </c>
      <c r="L8" s="204">
        <v>0</v>
      </c>
      <c r="M8" s="204">
        <v>345</v>
      </c>
      <c r="N8" s="204">
        <v>2429</v>
      </c>
      <c r="O8" s="204">
        <v>3827</v>
      </c>
      <c r="P8" s="204">
        <v>11791</v>
      </c>
      <c r="Q8" s="204">
        <v>4876</v>
      </c>
      <c r="R8" s="204">
        <v>3303</v>
      </c>
      <c r="S8" s="204">
        <v>4845</v>
      </c>
      <c r="T8" s="204">
        <v>3273</v>
      </c>
      <c r="U8" s="204">
        <v>8666</v>
      </c>
      <c r="V8" s="204">
        <v>13387</v>
      </c>
      <c r="W8" s="204">
        <v>16118</v>
      </c>
      <c r="X8" s="204">
        <v>24452</v>
      </c>
    </row>
    <row r="9" spans="1:24" ht="15" customHeight="1">
      <c r="A9" s="209" t="s">
        <v>27</v>
      </c>
      <c r="B9" s="210">
        <v>95928</v>
      </c>
      <c r="C9" s="210">
        <v>97507</v>
      </c>
      <c r="D9" s="210">
        <v>99818</v>
      </c>
      <c r="E9" s="210">
        <v>100158</v>
      </c>
      <c r="F9" s="210">
        <v>96275</v>
      </c>
      <c r="G9" s="210">
        <v>99400</v>
      </c>
      <c r="H9" s="210">
        <v>98738</v>
      </c>
      <c r="I9" s="210">
        <v>99825</v>
      </c>
      <c r="J9" s="210">
        <v>101783</v>
      </c>
      <c r="K9" s="210">
        <v>102222</v>
      </c>
      <c r="L9" s="210">
        <v>106706</v>
      </c>
      <c r="M9" s="210">
        <v>112244</v>
      </c>
      <c r="N9" s="210">
        <v>119583</v>
      </c>
      <c r="O9" s="210">
        <v>122311</v>
      </c>
      <c r="P9" s="210">
        <v>112118</v>
      </c>
      <c r="Q9" s="210">
        <v>109911</v>
      </c>
      <c r="R9" s="210">
        <v>108124</v>
      </c>
      <c r="S9" s="210">
        <v>94395</v>
      </c>
      <c r="T9" s="210">
        <v>83322</v>
      </c>
      <c r="U9" s="210">
        <v>78232</v>
      </c>
      <c r="V9" s="210">
        <v>70917</v>
      </c>
      <c r="W9" s="210">
        <v>65352</v>
      </c>
      <c r="X9" s="210">
        <v>62603</v>
      </c>
    </row>
    <row r="10" spans="1:24" ht="15" customHeight="1">
      <c r="A10" s="203" t="s">
        <v>28</v>
      </c>
      <c r="B10" s="204">
        <v>138944</v>
      </c>
      <c r="C10" s="204">
        <v>91226</v>
      </c>
      <c r="D10" s="204">
        <v>88020</v>
      </c>
      <c r="E10" s="204">
        <v>24887</v>
      </c>
      <c r="F10" s="204">
        <v>108805</v>
      </c>
      <c r="G10" s="204">
        <v>103107</v>
      </c>
      <c r="H10" s="204">
        <v>100231</v>
      </c>
      <c r="I10" s="204">
        <v>753</v>
      </c>
      <c r="J10" s="204">
        <v>36234</v>
      </c>
      <c r="K10" s="204">
        <v>36234</v>
      </c>
      <c r="L10" s="204">
        <v>36234</v>
      </c>
      <c r="M10" s="204">
        <v>12637</v>
      </c>
      <c r="N10" s="204">
        <v>246213</v>
      </c>
      <c r="O10" s="204">
        <v>186297</v>
      </c>
      <c r="P10" s="204">
        <v>90325</v>
      </c>
      <c r="Q10" s="204">
        <v>230435</v>
      </c>
      <c r="R10" s="204">
        <v>156054</v>
      </c>
      <c r="S10" s="204">
        <v>138076</v>
      </c>
      <c r="T10" s="204">
        <v>100568</v>
      </c>
      <c r="U10" s="204">
        <v>115923</v>
      </c>
      <c r="V10" s="204">
        <v>18381</v>
      </c>
      <c r="W10" s="204">
        <v>18381</v>
      </c>
      <c r="X10" s="204">
        <v>18381</v>
      </c>
    </row>
    <row r="11" spans="1:24" ht="15" customHeight="1">
      <c r="A11" s="209" t="s">
        <v>311</v>
      </c>
      <c r="B11" s="210">
        <v>36781</v>
      </c>
      <c r="C11" s="210">
        <v>27536</v>
      </c>
      <c r="D11" s="210">
        <v>27609</v>
      </c>
      <c r="E11" s="210">
        <v>27684</v>
      </c>
      <c r="F11" s="210">
        <v>27651</v>
      </c>
      <c r="G11" s="210">
        <v>47812</v>
      </c>
      <c r="H11" s="210">
        <v>54963</v>
      </c>
      <c r="I11" s="210">
        <v>54892</v>
      </c>
      <c r="J11" s="210">
        <v>52423</v>
      </c>
      <c r="K11" s="210">
        <v>51502</v>
      </c>
      <c r="L11" s="210">
        <v>51368</v>
      </c>
      <c r="M11" s="210">
        <v>55496</v>
      </c>
      <c r="N11" s="210">
        <v>41023</v>
      </c>
      <c r="O11" s="210">
        <v>38903</v>
      </c>
      <c r="P11" s="210">
        <v>30170</v>
      </c>
      <c r="Q11" s="210">
        <v>42565</v>
      </c>
      <c r="R11" s="210">
        <v>39382</v>
      </c>
      <c r="S11" s="210">
        <v>37816</v>
      </c>
      <c r="T11" s="210">
        <v>38271</v>
      </c>
      <c r="U11" s="210">
        <v>35515</v>
      </c>
      <c r="V11" s="210">
        <v>37747</v>
      </c>
      <c r="W11" s="210">
        <v>13374</v>
      </c>
      <c r="X11" s="210">
        <v>16152</v>
      </c>
    </row>
    <row r="12" spans="1:24" ht="15" customHeight="1">
      <c r="A12" s="203" t="s">
        <v>312</v>
      </c>
      <c r="B12" s="204">
        <v>76236</v>
      </c>
      <c r="C12" s="204">
        <v>62756</v>
      </c>
      <c r="D12" s="204">
        <v>42153</v>
      </c>
      <c r="E12" s="204">
        <v>38681</v>
      </c>
      <c r="F12" s="204">
        <v>39892</v>
      </c>
      <c r="G12" s="204">
        <v>36935</v>
      </c>
      <c r="H12" s="204">
        <v>30200</v>
      </c>
      <c r="I12" s="204">
        <v>38169</v>
      </c>
      <c r="J12" s="204">
        <v>38345</v>
      </c>
      <c r="K12" s="204">
        <v>36346</v>
      </c>
      <c r="L12" s="204">
        <v>36944</v>
      </c>
      <c r="M12" s="204">
        <v>35765</v>
      </c>
      <c r="N12" s="204">
        <v>33095</v>
      </c>
      <c r="O12" s="204">
        <v>23678</v>
      </c>
      <c r="P12" s="204">
        <v>31679</v>
      </c>
      <c r="Q12" s="204">
        <v>28828</v>
      </c>
      <c r="R12" s="204">
        <v>26628</v>
      </c>
      <c r="S12" s="204">
        <v>22745</v>
      </c>
      <c r="T12" s="204">
        <v>26776</v>
      </c>
      <c r="U12" s="204">
        <v>28160</v>
      </c>
      <c r="V12" s="204">
        <v>35148</v>
      </c>
      <c r="W12" s="204">
        <v>31906</v>
      </c>
      <c r="X12" s="204">
        <v>31818</v>
      </c>
    </row>
    <row r="13" spans="1:24" ht="15" customHeight="1">
      <c r="A13" s="207" t="s">
        <v>480</v>
      </c>
      <c r="B13" s="208">
        <f t="shared" ref="B13:X13" si="0">SUM(B5:B12)</f>
        <v>3130656</v>
      </c>
      <c r="C13" s="208">
        <f t="shared" si="0"/>
        <v>4195657</v>
      </c>
      <c r="D13" s="208">
        <f t="shared" si="0"/>
        <v>2459901</v>
      </c>
      <c r="E13" s="208">
        <f t="shared" si="0"/>
        <v>2193935</v>
      </c>
      <c r="F13" s="208">
        <f t="shared" si="0"/>
        <v>2619325</v>
      </c>
      <c r="G13" s="208">
        <f t="shared" si="0"/>
        <v>2362558</v>
      </c>
      <c r="H13" s="208">
        <f t="shared" si="0"/>
        <v>2359422</v>
      </c>
      <c r="I13" s="208">
        <f t="shared" si="0"/>
        <v>2545740</v>
      </c>
      <c r="J13" s="208">
        <f t="shared" si="0"/>
        <v>2044683</v>
      </c>
      <c r="K13" s="208">
        <f t="shared" si="0"/>
        <v>2259032</v>
      </c>
      <c r="L13" s="208">
        <f t="shared" si="0"/>
        <v>2490208</v>
      </c>
      <c r="M13" s="208">
        <f t="shared" si="0"/>
        <v>2653247</v>
      </c>
      <c r="N13" s="208">
        <f t="shared" si="0"/>
        <v>2377254</v>
      </c>
      <c r="O13" s="208">
        <f t="shared" si="0"/>
        <v>2632412</v>
      </c>
      <c r="P13" s="208">
        <f t="shared" si="0"/>
        <v>2407557</v>
      </c>
      <c r="Q13" s="208">
        <f t="shared" si="0"/>
        <v>1811463</v>
      </c>
      <c r="R13" s="208">
        <f t="shared" si="0"/>
        <v>2098458</v>
      </c>
      <c r="S13" s="208">
        <f t="shared" si="0"/>
        <v>2086618</v>
      </c>
      <c r="T13" s="208">
        <f t="shared" si="0"/>
        <v>2520951</v>
      </c>
      <c r="U13" s="208">
        <f t="shared" si="0"/>
        <v>2743219</v>
      </c>
      <c r="V13" s="208">
        <f t="shared" si="0"/>
        <v>2092459</v>
      </c>
      <c r="W13" s="208">
        <f t="shared" si="0"/>
        <v>2094471</v>
      </c>
      <c r="X13" s="208">
        <f t="shared" si="0"/>
        <v>1974493</v>
      </c>
    </row>
    <row r="14" spans="1:24" ht="15" customHeight="1">
      <c r="A14" s="203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</row>
    <row r="15" spans="1:24" ht="15" customHeight="1">
      <c r="A15" s="207" t="s">
        <v>470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</row>
    <row r="16" spans="1:24" ht="15" customHeight="1">
      <c r="A16" s="203" t="s">
        <v>479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</row>
    <row r="17" spans="1:24" ht="15" customHeight="1">
      <c r="A17" s="209" t="s">
        <v>295</v>
      </c>
      <c r="B17" s="210">
        <v>47756</v>
      </c>
      <c r="C17" s="210">
        <v>59514</v>
      </c>
      <c r="D17" s="210">
        <v>47623</v>
      </c>
      <c r="E17" s="210">
        <v>51307</v>
      </c>
      <c r="F17" s="210">
        <v>49360</v>
      </c>
      <c r="G17" s="210">
        <v>104073</v>
      </c>
      <c r="H17" s="210">
        <v>75034</v>
      </c>
      <c r="I17" s="210">
        <v>69649</v>
      </c>
      <c r="J17" s="210">
        <v>47186</v>
      </c>
      <c r="K17" s="210">
        <v>48772</v>
      </c>
      <c r="L17" s="210">
        <v>56017</v>
      </c>
      <c r="M17" s="210">
        <v>43731</v>
      </c>
      <c r="N17" s="210">
        <v>37732</v>
      </c>
      <c r="O17" s="210">
        <v>37775</v>
      </c>
      <c r="P17" s="210">
        <v>34678</v>
      </c>
      <c r="Q17" s="210">
        <v>31471</v>
      </c>
      <c r="R17" s="210">
        <v>33265</v>
      </c>
      <c r="S17" s="210">
        <v>34164</v>
      </c>
      <c r="T17" s="210">
        <v>37092</v>
      </c>
      <c r="U17" s="210">
        <v>0</v>
      </c>
      <c r="V17" s="210">
        <v>0</v>
      </c>
      <c r="W17" s="210">
        <v>0</v>
      </c>
      <c r="X17" s="210">
        <v>0</v>
      </c>
    </row>
    <row r="18" spans="1:24" ht="15" customHeight="1">
      <c r="A18" s="203" t="s">
        <v>296</v>
      </c>
      <c r="B18" s="204">
        <v>35409</v>
      </c>
      <c r="C18" s="204">
        <v>40603</v>
      </c>
      <c r="D18" s="204">
        <v>34515</v>
      </c>
      <c r="E18" s="204">
        <v>34799</v>
      </c>
      <c r="F18" s="204">
        <v>34327</v>
      </c>
      <c r="G18" s="204">
        <v>33370</v>
      </c>
      <c r="H18" s="204">
        <v>37712</v>
      </c>
      <c r="I18" s="204">
        <v>33231</v>
      </c>
      <c r="J18" s="204">
        <v>32793</v>
      </c>
      <c r="K18" s="204">
        <v>31788</v>
      </c>
      <c r="L18" s="204">
        <v>61883</v>
      </c>
      <c r="M18" s="204">
        <v>61926</v>
      </c>
      <c r="N18" s="204">
        <v>62432</v>
      </c>
      <c r="O18" s="204">
        <v>61458</v>
      </c>
      <c r="P18" s="204">
        <v>61033</v>
      </c>
      <c r="Q18" s="204">
        <v>59424</v>
      </c>
      <c r="R18" s="204">
        <v>60501</v>
      </c>
      <c r="S18" s="204">
        <v>59719</v>
      </c>
      <c r="T18" s="204">
        <v>65853</v>
      </c>
      <c r="U18" s="204">
        <v>65559</v>
      </c>
      <c r="V18" s="204">
        <v>63305</v>
      </c>
      <c r="W18" s="204">
        <v>68664</v>
      </c>
      <c r="X18" s="204">
        <v>191642</v>
      </c>
    </row>
    <row r="19" spans="1:24" ht="15" customHeight="1">
      <c r="A19" s="209" t="s">
        <v>306</v>
      </c>
      <c r="B19" s="210">
        <v>124574</v>
      </c>
      <c r="C19" s="210">
        <v>111208</v>
      </c>
      <c r="D19" s="210">
        <v>96295</v>
      </c>
      <c r="E19" s="210">
        <v>90186</v>
      </c>
      <c r="F19" s="210">
        <v>84832</v>
      </c>
      <c r="G19" s="210">
        <v>80561</v>
      </c>
      <c r="H19" s="210">
        <v>75185</v>
      </c>
      <c r="I19" s="210">
        <v>83101</v>
      </c>
      <c r="J19" s="210">
        <v>80246</v>
      </c>
      <c r="K19" s="210">
        <v>77521</v>
      </c>
      <c r="L19" s="210">
        <v>75285</v>
      </c>
      <c r="M19" s="210">
        <v>74616</v>
      </c>
      <c r="N19" s="210">
        <v>70753</v>
      </c>
      <c r="O19" s="210">
        <v>70066</v>
      </c>
      <c r="P19" s="210">
        <v>71706</v>
      </c>
      <c r="Q19" s="210">
        <v>76958</v>
      </c>
      <c r="R19" s="210">
        <v>80338</v>
      </c>
      <c r="S19" s="210">
        <v>77916</v>
      </c>
      <c r="T19" s="210">
        <v>77228</v>
      </c>
      <c r="U19" s="210">
        <v>76120</v>
      </c>
      <c r="V19" s="210">
        <v>75219</v>
      </c>
      <c r="W19" s="210">
        <v>75992</v>
      </c>
      <c r="X19" s="210">
        <v>75715</v>
      </c>
    </row>
    <row r="20" spans="1:24" ht="15" customHeight="1">
      <c r="A20" s="203" t="s">
        <v>101</v>
      </c>
      <c r="B20" s="204">
        <v>323137</v>
      </c>
      <c r="C20" s="204">
        <v>303973</v>
      </c>
      <c r="D20" s="204">
        <v>262597</v>
      </c>
      <c r="E20" s="204">
        <v>259774</v>
      </c>
      <c r="F20" s="204">
        <v>241252</v>
      </c>
      <c r="G20" s="204">
        <v>229829</v>
      </c>
      <c r="H20" s="204">
        <v>219604</v>
      </c>
      <c r="I20" s="204">
        <v>307177</v>
      </c>
      <c r="J20" s="204">
        <v>293261</v>
      </c>
      <c r="K20" s="204">
        <v>247866</v>
      </c>
      <c r="L20" s="204">
        <v>236824</v>
      </c>
      <c r="M20" s="204">
        <v>234007</v>
      </c>
      <c r="N20" s="204">
        <v>311087</v>
      </c>
      <c r="O20" s="204">
        <v>316181</v>
      </c>
      <c r="P20" s="204">
        <v>312483</v>
      </c>
      <c r="Q20" s="204">
        <v>350710</v>
      </c>
      <c r="R20" s="204">
        <v>339907</v>
      </c>
      <c r="S20" s="204">
        <v>337278</v>
      </c>
      <c r="T20" s="204">
        <v>409039</v>
      </c>
      <c r="U20" s="204">
        <v>358914</v>
      </c>
      <c r="V20" s="204">
        <v>346469</v>
      </c>
      <c r="W20" s="204">
        <v>331716</v>
      </c>
      <c r="X20" s="204">
        <v>293349</v>
      </c>
    </row>
    <row r="21" spans="1:24" ht="15" customHeight="1">
      <c r="A21" s="209" t="s">
        <v>297</v>
      </c>
      <c r="B21" s="210">
        <v>1943853</v>
      </c>
      <c r="C21" s="210">
        <v>1846670</v>
      </c>
      <c r="D21" s="210">
        <v>1946537</v>
      </c>
      <c r="E21" s="210">
        <v>1767284</v>
      </c>
      <c r="F21" s="210">
        <v>1651534</v>
      </c>
      <c r="G21" s="210">
        <v>1576029</v>
      </c>
      <c r="H21" s="210">
        <v>1362892</v>
      </c>
      <c r="I21" s="210">
        <v>1286798</v>
      </c>
      <c r="J21" s="210">
        <v>1210315</v>
      </c>
      <c r="K21" s="210">
        <v>1087036</v>
      </c>
      <c r="L21" s="210">
        <v>999639</v>
      </c>
      <c r="M21" s="210">
        <v>937103</v>
      </c>
      <c r="N21" s="210">
        <v>886949</v>
      </c>
      <c r="O21" s="210">
        <v>839188</v>
      </c>
      <c r="P21" s="210">
        <v>873541</v>
      </c>
      <c r="Q21" s="210">
        <v>845168</v>
      </c>
      <c r="R21" s="210">
        <v>779608</v>
      </c>
      <c r="S21" s="210">
        <v>748093</v>
      </c>
      <c r="T21" s="210">
        <v>733328</v>
      </c>
      <c r="U21" s="210">
        <v>712363</v>
      </c>
      <c r="V21" s="210">
        <v>698928</v>
      </c>
      <c r="W21" s="210">
        <v>690709</v>
      </c>
      <c r="X21" s="210">
        <v>762164</v>
      </c>
    </row>
    <row r="22" spans="1:24" ht="15" customHeight="1">
      <c r="A22" s="203" t="s">
        <v>311</v>
      </c>
      <c r="B22" s="204">
        <v>0</v>
      </c>
      <c r="C22" s="204">
        <v>0</v>
      </c>
      <c r="D22" s="204">
        <v>0</v>
      </c>
      <c r="E22" s="204">
        <v>0</v>
      </c>
      <c r="F22" s="204">
        <v>0</v>
      </c>
      <c r="G22" s="204">
        <v>2535</v>
      </c>
      <c r="H22" s="204">
        <v>2546</v>
      </c>
      <c r="I22" s="204">
        <v>2556</v>
      </c>
      <c r="J22" s="204">
        <v>4479</v>
      </c>
      <c r="K22" s="204">
        <v>4478</v>
      </c>
      <c r="L22" s="204">
        <v>4479</v>
      </c>
      <c r="M22" s="204">
        <v>0</v>
      </c>
      <c r="N22" s="204">
        <v>0</v>
      </c>
      <c r="O22" s="204">
        <v>2617</v>
      </c>
      <c r="P22" s="204">
        <v>2629</v>
      </c>
      <c r="Q22" s="204">
        <v>0</v>
      </c>
      <c r="R22" s="204">
        <v>3144</v>
      </c>
      <c r="S22" s="204">
        <v>6096</v>
      </c>
      <c r="T22" s="204">
        <v>5165</v>
      </c>
      <c r="U22" s="204">
        <v>9808</v>
      </c>
      <c r="V22" s="204">
        <v>4658</v>
      </c>
      <c r="W22" s="204">
        <v>29133</v>
      </c>
      <c r="X22" s="204">
        <v>26188</v>
      </c>
    </row>
    <row r="23" spans="1:24" ht="15" customHeight="1">
      <c r="A23" s="209" t="s">
        <v>312</v>
      </c>
      <c r="B23" s="210">
        <v>47379</v>
      </c>
      <c r="C23" s="210">
        <v>48912</v>
      </c>
      <c r="D23" s="210">
        <v>48234</v>
      </c>
      <c r="E23" s="210">
        <v>44675</v>
      </c>
      <c r="F23" s="210">
        <v>50202</v>
      </c>
      <c r="G23" s="210">
        <v>50333</v>
      </c>
      <c r="H23" s="210">
        <v>52222</v>
      </c>
      <c r="I23" s="210">
        <v>51730</v>
      </c>
      <c r="J23" s="210">
        <v>36127</v>
      </c>
      <c r="K23" s="210">
        <v>40020</v>
      </c>
      <c r="L23" s="210">
        <v>48083</v>
      </c>
      <c r="M23" s="210">
        <v>43247</v>
      </c>
      <c r="N23" s="210">
        <v>46326</v>
      </c>
      <c r="O23" s="210">
        <v>54846</v>
      </c>
      <c r="P23" s="210">
        <v>50472</v>
      </c>
      <c r="Q23" s="210">
        <v>52899</v>
      </c>
      <c r="R23" s="210">
        <v>80680</v>
      </c>
      <c r="S23" s="210">
        <v>83232</v>
      </c>
      <c r="T23" s="210">
        <v>85240</v>
      </c>
      <c r="U23" s="210">
        <v>147357</v>
      </c>
      <c r="V23" s="210">
        <v>148738</v>
      </c>
      <c r="W23" s="210">
        <v>141665</v>
      </c>
      <c r="X23" s="210">
        <v>68887</v>
      </c>
    </row>
    <row r="24" spans="1:24" ht="15" customHeight="1">
      <c r="A24" s="203" t="s">
        <v>313</v>
      </c>
      <c r="B24" s="204">
        <v>3250565</v>
      </c>
      <c r="C24" s="204">
        <v>3575255</v>
      </c>
      <c r="D24" s="204">
        <v>3464541</v>
      </c>
      <c r="E24" s="204">
        <v>3258596</v>
      </c>
      <c r="F24" s="204">
        <v>2895580</v>
      </c>
      <c r="G24" s="204">
        <v>2571400</v>
      </c>
      <c r="H24" s="204">
        <v>3040712</v>
      </c>
      <c r="I24" s="204">
        <v>2739135</v>
      </c>
      <c r="J24" s="204">
        <v>2432653</v>
      </c>
      <c r="K24" s="204">
        <v>2534571</v>
      </c>
      <c r="L24" s="204">
        <v>2511680</v>
      </c>
      <c r="M24" s="204">
        <v>2609858</v>
      </c>
      <c r="N24" s="204">
        <v>2393267</v>
      </c>
      <c r="O24" s="204">
        <v>2327270</v>
      </c>
      <c r="P24" s="204">
        <v>2057435</v>
      </c>
      <c r="Q24" s="204">
        <v>2049272</v>
      </c>
      <c r="R24" s="204">
        <v>1797333</v>
      </c>
      <c r="S24" s="204">
        <v>1596868</v>
      </c>
      <c r="T24" s="204">
        <v>1424870</v>
      </c>
      <c r="U24" s="204">
        <v>1223537</v>
      </c>
      <c r="V24" s="204">
        <v>1021579</v>
      </c>
      <c r="W24" s="204">
        <v>859693</v>
      </c>
      <c r="X24" s="204">
        <v>756545</v>
      </c>
    </row>
    <row r="25" spans="1:24" ht="15" customHeight="1">
      <c r="A25" s="209" t="s">
        <v>478</v>
      </c>
      <c r="B25" s="210">
        <v>130263</v>
      </c>
      <c r="C25" s="210">
        <v>63471</v>
      </c>
      <c r="D25" s="210">
        <v>89189</v>
      </c>
      <c r="E25" s="210">
        <v>86013</v>
      </c>
      <c r="F25" s="210">
        <v>90456</v>
      </c>
      <c r="G25" s="210">
        <v>99622</v>
      </c>
      <c r="H25" s="210">
        <v>86200</v>
      </c>
      <c r="I25" s="210">
        <v>79622</v>
      </c>
      <c r="J25" s="210">
        <v>84492</v>
      </c>
      <c r="K25" s="210">
        <v>86515</v>
      </c>
      <c r="L25" s="210">
        <v>86852</v>
      </c>
      <c r="M25" s="210">
        <v>86393</v>
      </c>
      <c r="N25" s="210">
        <v>96602</v>
      </c>
      <c r="O25" s="210">
        <v>103774</v>
      </c>
      <c r="P25" s="210">
        <v>94275</v>
      </c>
      <c r="Q25" s="210">
        <v>93598</v>
      </c>
      <c r="R25" s="210">
        <v>87219</v>
      </c>
      <c r="S25" s="210">
        <v>89998</v>
      </c>
      <c r="T25" s="210">
        <v>72699</v>
      </c>
      <c r="U25" s="210">
        <v>75063</v>
      </c>
      <c r="V25" s="210">
        <v>76208</v>
      </c>
      <c r="W25" s="210">
        <v>81702</v>
      </c>
      <c r="X25" s="210">
        <v>61716</v>
      </c>
    </row>
    <row r="26" spans="1:24" ht="15" customHeight="1">
      <c r="A26" s="203" t="s">
        <v>314</v>
      </c>
      <c r="B26" s="204">
        <v>735868</v>
      </c>
      <c r="C26" s="204">
        <v>694651</v>
      </c>
      <c r="D26" s="204">
        <v>659332</v>
      </c>
      <c r="E26" s="204">
        <v>555574</v>
      </c>
      <c r="F26" s="204">
        <v>527220</v>
      </c>
      <c r="G26" s="204">
        <v>334766</v>
      </c>
      <c r="H26" s="204">
        <v>312535</v>
      </c>
      <c r="I26" s="204">
        <v>314904</v>
      </c>
      <c r="J26" s="204">
        <v>291911</v>
      </c>
      <c r="K26" s="204">
        <v>295698</v>
      </c>
      <c r="L26" s="204">
        <v>274699</v>
      </c>
      <c r="M26" s="204">
        <v>274452</v>
      </c>
      <c r="N26" s="204">
        <v>253260</v>
      </c>
      <c r="O26" s="204">
        <v>256014</v>
      </c>
      <c r="P26" s="204">
        <v>245457</v>
      </c>
      <c r="Q26" s="204">
        <v>249993</v>
      </c>
      <c r="R26" s="204">
        <v>222797</v>
      </c>
      <c r="S26" s="204">
        <v>227184</v>
      </c>
      <c r="T26" s="204">
        <v>202441</v>
      </c>
      <c r="U26" s="204">
        <v>206689</v>
      </c>
      <c r="V26" s="204">
        <v>186331</v>
      </c>
      <c r="W26" s="204">
        <v>189244</v>
      </c>
      <c r="X26" s="204">
        <v>165392</v>
      </c>
    </row>
    <row r="27" spans="1:24" ht="15" customHeight="1">
      <c r="A27" s="209" t="s">
        <v>477</v>
      </c>
      <c r="B27" s="210">
        <v>9473568</v>
      </c>
      <c r="C27" s="210">
        <v>8795979</v>
      </c>
      <c r="D27" s="210">
        <v>6863077</v>
      </c>
      <c r="E27" s="210">
        <v>6669146</v>
      </c>
      <c r="F27" s="210">
        <v>6590429</v>
      </c>
      <c r="G27" s="210">
        <v>6724396</v>
      </c>
      <c r="H27" s="210">
        <v>6145857</v>
      </c>
      <c r="I27" s="210">
        <v>6100388</v>
      </c>
      <c r="J27" s="210">
        <v>5999854</v>
      </c>
      <c r="K27" s="210">
        <v>5671499</v>
      </c>
      <c r="L27" s="210">
        <v>5570519</v>
      </c>
      <c r="M27" s="210">
        <v>5539800</v>
      </c>
      <c r="N27" s="210">
        <v>5529230</v>
      </c>
      <c r="O27" s="210">
        <v>5402368</v>
      </c>
      <c r="P27" s="210">
        <v>5497318</v>
      </c>
      <c r="Q27" s="210">
        <v>5421953</v>
      </c>
      <c r="R27" s="210">
        <v>5467580</v>
      </c>
      <c r="S27" s="210">
        <v>5512653</v>
      </c>
      <c r="T27" s="210">
        <v>5592762</v>
      </c>
      <c r="U27" s="210">
        <v>5601658</v>
      </c>
      <c r="V27" s="210">
        <v>5661969</v>
      </c>
      <c r="W27" s="210">
        <v>5746038</v>
      </c>
      <c r="X27" s="210">
        <v>5867484</v>
      </c>
    </row>
    <row r="28" spans="1:24" ht="15" customHeight="1">
      <c r="A28" s="203" t="s">
        <v>476</v>
      </c>
      <c r="B28" s="204">
        <v>1853158</v>
      </c>
      <c r="C28" s="204">
        <v>1739471</v>
      </c>
      <c r="D28" s="204">
        <v>1745329</v>
      </c>
      <c r="E28" s="204">
        <v>1748827</v>
      </c>
      <c r="F28" s="204">
        <v>1729848</v>
      </c>
      <c r="G28" s="204">
        <v>1753295</v>
      </c>
      <c r="H28" s="204">
        <v>1729020</v>
      </c>
      <c r="I28" s="204">
        <v>1728233</v>
      </c>
      <c r="J28" s="204">
        <v>1742665</v>
      </c>
      <c r="K28" s="204">
        <v>1747059</v>
      </c>
      <c r="L28" s="204">
        <v>1757823</v>
      </c>
      <c r="M28" s="204">
        <v>1442914</v>
      </c>
      <c r="N28" s="204">
        <v>1433944</v>
      </c>
      <c r="O28" s="204">
        <v>1437806</v>
      </c>
      <c r="P28" s="204">
        <v>1467396</v>
      </c>
      <c r="Q28" s="204">
        <v>1411791</v>
      </c>
      <c r="R28" s="204">
        <v>1425088</v>
      </c>
      <c r="S28" s="204">
        <v>1444608</v>
      </c>
      <c r="T28" s="204">
        <v>1470124</v>
      </c>
      <c r="U28" s="204">
        <v>1485673</v>
      </c>
      <c r="V28" s="204">
        <v>1511523</v>
      </c>
      <c r="W28" s="204">
        <v>1538248</v>
      </c>
      <c r="X28" s="204">
        <v>1518979</v>
      </c>
    </row>
    <row r="29" spans="1:24" ht="15" customHeight="1">
      <c r="A29" s="207" t="s">
        <v>475</v>
      </c>
      <c r="B29" s="208">
        <f t="shared" ref="B29:X29" si="1">SUM(B17:B28)</f>
        <v>17965530</v>
      </c>
      <c r="C29" s="208">
        <f t="shared" si="1"/>
        <v>17279707</v>
      </c>
      <c r="D29" s="208">
        <f t="shared" si="1"/>
        <v>15257269</v>
      </c>
      <c r="E29" s="208">
        <f t="shared" si="1"/>
        <v>14566181</v>
      </c>
      <c r="F29" s="208">
        <f t="shared" si="1"/>
        <v>13945040</v>
      </c>
      <c r="G29" s="208">
        <f t="shared" si="1"/>
        <v>13560209</v>
      </c>
      <c r="H29" s="208">
        <f t="shared" si="1"/>
        <v>13139519</v>
      </c>
      <c r="I29" s="208">
        <f t="shared" si="1"/>
        <v>12796524</v>
      </c>
      <c r="J29" s="208">
        <f t="shared" si="1"/>
        <v>12255982</v>
      </c>
      <c r="K29" s="208">
        <f t="shared" si="1"/>
        <v>11872823</v>
      </c>
      <c r="L29" s="208">
        <f t="shared" si="1"/>
        <v>11683783</v>
      </c>
      <c r="M29" s="208">
        <f t="shared" si="1"/>
        <v>11348047</v>
      </c>
      <c r="N29" s="208">
        <f t="shared" si="1"/>
        <v>11121582</v>
      </c>
      <c r="O29" s="208">
        <f t="shared" si="1"/>
        <v>10909363</v>
      </c>
      <c r="P29" s="208">
        <f t="shared" si="1"/>
        <v>10768423</v>
      </c>
      <c r="Q29" s="208">
        <f t="shared" si="1"/>
        <v>10643237</v>
      </c>
      <c r="R29" s="208">
        <f t="shared" si="1"/>
        <v>10377460</v>
      </c>
      <c r="S29" s="208">
        <f t="shared" si="1"/>
        <v>10217809</v>
      </c>
      <c r="T29" s="208">
        <f t="shared" si="1"/>
        <v>10175841</v>
      </c>
      <c r="U29" s="208">
        <f t="shared" si="1"/>
        <v>9962741</v>
      </c>
      <c r="V29" s="208">
        <f t="shared" si="1"/>
        <v>9794927</v>
      </c>
      <c r="W29" s="208">
        <f t="shared" si="1"/>
        <v>9752804</v>
      </c>
      <c r="X29" s="208">
        <f t="shared" si="1"/>
        <v>9788061</v>
      </c>
    </row>
    <row r="30" spans="1:24" ht="15" customHeight="1">
      <c r="A30" s="203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</row>
    <row r="31" spans="1:24" ht="15" customHeight="1">
      <c r="A31" s="207" t="s">
        <v>474</v>
      </c>
      <c r="B31" s="208">
        <f t="shared" ref="B31:X31" si="2">B13+B29</f>
        <v>21096186</v>
      </c>
      <c r="C31" s="208">
        <f t="shared" si="2"/>
        <v>21475364</v>
      </c>
      <c r="D31" s="208">
        <f t="shared" si="2"/>
        <v>17717170</v>
      </c>
      <c r="E31" s="208">
        <f t="shared" si="2"/>
        <v>16760116</v>
      </c>
      <c r="F31" s="208">
        <f t="shared" si="2"/>
        <v>16564365</v>
      </c>
      <c r="G31" s="208">
        <f t="shared" si="2"/>
        <v>15922767</v>
      </c>
      <c r="H31" s="208">
        <f t="shared" si="2"/>
        <v>15498941</v>
      </c>
      <c r="I31" s="208">
        <f t="shared" si="2"/>
        <v>15342264</v>
      </c>
      <c r="J31" s="208">
        <f t="shared" si="2"/>
        <v>14300665</v>
      </c>
      <c r="K31" s="208">
        <f t="shared" si="2"/>
        <v>14131855</v>
      </c>
      <c r="L31" s="208">
        <f t="shared" si="2"/>
        <v>14173991</v>
      </c>
      <c r="M31" s="208">
        <f t="shared" si="2"/>
        <v>14001294</v>
      </c>
      <c r="N31" s="208">
        <f t="shared" si="2"/>
        <v>13498836</v>
      </c>
      <c r="O31" s="208">
        <f t="shared" si="2"/>
        <v>13541775</v>
      </c>
      <c r="P31" s="208">
        <f t="shared" si="2"/>
        <v>13175980</v>
      </c>
      <c r="Q31" s="208">
        <f t="shared" si="2"/>
        <v>12454700</v>
      </c>
      <c r="R31" s="208">
        <f t="shared" si="2"/>
        <v>12475918</v>
      </c>
      <c r="S31" s="208">
        <f t="shared" si="2"/>
        <v>12304427</v>
      </c>
      <c r="T31" s="208">
        <f t="shared" si="2"/>
        <v>12696792</v>
      </c>
      <c r="U31" s="208">
        <f t="shared" si="2"/>
        <v>12705960</v>
      </c>
      <c r="V31" s="208">
        <f t="shared" si="2"/>
        <v>11887386</v>
      </c>
      <c r="W31" s="208">
        <f t="shared" si="2"/>
        <v>11847275</v>
      </c>
      <c r="X31" s="208">
        <f t="shared" si="2"/>
        <v>11762554</v>
      </c>
    </row>
    <row r="32" spans="1:24" ht="15" customHeight="1">
      <c r="A32" s="203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</row>
    <row r="33" spans="1:24" ht="15" customHeight="1">
      <c r="A33" s="209"/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</row>
    <row r="34" spans="1:24" ht="15" customHeight="1">
      <c r="A34" s="205" t="s">
        <v>415</v>
      </c>
      <c r="B34" s="206" t="s">
        <v>441</v>
      </c>
      <c r="C34" s="206" t="s">
        <v>433</v>
      </c>
      <c r="D34" s="206" t="s">
        <v>424</v>
      </c>
      <c r="E34" s="206" t="s">
        <v>355</v>
      </c>
      <c r="F34" s="206" t="s">
        <v>350</v>
      </c>
      <c r="G34" s="206" t="s">
        <v>347</v>
      </c>
      <c r="H34" s="206" t="s">
        <v>344</v>
      </c>
      <c r="I34" s="206" t="s">
        <v>332</v>
      </c>
      <c r="J34" s="206" t="s">
        <v>328</v>
      </c>
      <c r="K34" s="206" t="s">
        <v>322</v>
      </c>
      <c r="L34" s="206" t="s">
        <v>310</v>
      </c>
      <c r="M34" s="206" t="s">
        <v>289</v>
      </c>
      <c r="N34" s="206" t="s">
        <v>286</v>
      </c>
      <c r="O34" s="206" t="s">
        <v>98</v>
      </c>
      <c r="P34" s="206" t="s">
        <v>95</v>
      </c>
      <c r="Q34" s="206" t="s">
        <v>93</v>
      </c>
      <c r="R34" s="206" t="s">
        <v>52</v>
      </c>
      <c r="S34" s="206" t="s">
        <v>51</v>
      </c>
      <c r="T34" s="206" t="s">
        <v>48</v>
      </c>
      <c r="U34" s="206" t="s">
        <v>49</v>
      </c>
      <c r="V34" s="206" t="s">
        <v>47</v>
      </c>
      <c r="W34" s="206" t="s">
        <v>46</v>
      </c>
      <c r="X34" s="206" t="s">
        <v>44</v>
      </c>
    </row>
    <row r="35" spans="1:24" ht="15" customHeight="1">
      <c r="A35" s="207" t="s">
        <v>473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</row>
    <row r="36" spans="1:24" ht="15" customHeight="1">
      <c r="A36" s="203" t="s">
        <v>29</v>
      </c>
      <c r="B36" s="204">
        <v>154471</v>
      </c>
      <c r="C36" s="204">
        <v>168367</v>
      </c>
      <c r="D36" s="204">
        <v>147421</v>
      </c>
      <c r="E36" s="204">
        <v>144797</v>
      </c>
      <c r="F36" s="204">
        <v>130269</v>
      </c>
      <c r="G36" s="204">
        <v>131268</v>
      </c>
      <c r="H36" s="204">
        <v>120791</v>
      </c>
      <c r="I36" s="204">
        <v>122914</v>
      </c>
      <c r="J36" s="204">
        <v>123189</v>
      </c>
      <c r="K36" s="204">
        <v>113207</v>
      </c>
      <c r="L36" s="204">
        <v>113975</v>
      </c>
      <c r="M36" s="204">
        <v>119066</v>
      </c>
      <c r="N36" s="204">
        <v>116462</v>
      </c>
      <c r="O36" s="204">
        <v>140586</v>
      </c>
      <c r="P36" s="204">
        <v>150328</v>
      </c>
      <c r="Q36" s="204">
        <v>162604</v>
      </c>
      <c r="R36" s="204">
        <v>179285</v>
      </c>
      <c r="S36" s="204">
        <v>178133</v>
      </c>
      <c r="T36" s="204">
        <v>190315</v>
      </c>
      <c r="U36" s="204">
        <v>190146</v>
      </c>
      <c r="V36" s="204">
        <v>184415</v>
      </c>
      <c r="W36" s="204">
        <v>222433</v>
      </c>
      <c r="X36" s="204">
        <v>201851</v>
      </c>
    </row>
    <row r="37" spans="1:24" ht="15" customHeight="1">
      <c r="A37" s="209" t="s">
        <v>30</v>
      </c>
      <c r="B37" s="210">
        <v>623850</v>
      </c>
      <c r="C37" s="210">
        <v>622084</v>
      </c>
      <c r="D37" s="210">
        <v>602232</v>
      </c>
      <c r="E37" s="210">
        <v>633764</v>
      </c>
      <c r="F37" s="210">
        <v>604664</v>
      </c>
      <c r="G37" s="210">
        <v>584379</v>
      </c>
      <c r="H37" s="210">
        <v>586987</v>
      </c>
      <c r="I37" s="210">
        <v>536460</v>
      </c>
      <c r="J37" s="210">
        <v>524723</v>
      </c>
      <c r="K37" s="210">
        <v>524090</v>
      </c>
      <c r="L37" s="210">
        <v>567681</v>
      </c>
      <c r="M37" s="210">
        <v>565445</v>
      </c>
      <c r="N37" s="210">
        <v>737606</v>
      </c>
      <c r="O37" s="210">
        <v>686549</v>
      </c>
      <c r="P37" s="210">
        <v>790543</v>
      </c>
      <c r="Q37" s="210">
        <v>729194</v>
      </c>
      <c r="R37" s="210">
        <v>729125</v>
      </c>
      <c r="S37" s="210">
        <v>657010</v>
      </c>
      <c r="T37" s="210">
        <v>609822</v>
      </c>
      <c r="U37" s="210">
        <v>538683</v>
      </c>
      <c r="V37" s="210">
        <v>505526</v>
      </c>
      <c r="W37" s="210">
        <v>613937</v>
      </c>
      <c r="X37" s="210">
        <v>393905</v>
      </c>
    </row>
    <row r="38" spans="1:24" ht="15" customHeight="1">
      <c r="A38" s="203" t="s">
        <v>35</v>
      </c>
      <c r="B38" s="204">
        <v>48304</v>
      </c>
      <c r="C38" s="204">
        <v>43131</v>
      </c>
      <c r="D38" s="204">
        <v>45139</v>
      </c>
      <c r="E38" s="204">
        <v>47524</v>
      </c>
      <c r="F38" s="204">
        <v>49910</v>
      </c>
      <c r="G38" s="204">
        <v>42363</v>
      </c>
      <c r="H38" s="204">
        <v>44631</v>
      </c>
      <c r="I38" s="204">
        <v>46926</v>
      </c>
      <c r="J38" s="204">
        <v>49220</v>
      </c>
      <c r="K38" s="204">
        <v>42380</v>
      </c>
      <c r="L38" s="204">
        <v>45752</v>
      </c>
      <c r="M38" s="204">
        <v>48243</v>
      </c>
      <c r="N38" s="204">
        <v>50733</v>
      </c>
      <c r="O38" s="204">
        <v>38266</v>
      </c>
      <c r="P38" s="204">
        <v>36792</v>
      </c>
      <c r="Q38" s="204">
        <v>36915</v>
      </c>
      <c r="R38" s="204">
        <v>37038</v>
      </c>
      <c r="S38" s="204">
        <v>50281</v>
      </c>
      <c r="T38" s="204">
        <v>52331</v>
      </c>
      <c r="U38" s="204">
        <v>54557</v>
      </c>
      <c r="V38" s="204">
        <v>56782</v>
      </c>
      <c r="W38" s="204">
        <v>59008</v>
      </c>
      <c r="X38" s="204">
        <v>47975</v>
      </c>
    </row>
    <row r="39" spans="1:24" ht="15" customHeight="1">
      <c r="A39" s="209" t="s">
        <v>298</v>
      </c>
      <c r="B39" s="210">
        <v>405810</v>
      </c>
      <c r="C39" s="210">
        <v>385082</v>
      </c>
      <c r="D39" s="210">
        <v>418717</v>
      </c>
      <c r="E39" s="210">
        <v>428049</v>
      </c>
      <c r="F39" s="210">
        <v>345332</v>
      </c>
      <c r="G39" s="210">
        <v>347031</v>
      </c>
      <c r="H39" s="210">
        <v>351129</v>
      </c>
      <c r="I39" s="210">
        <v>333501</v>
      </c>
      <c r="J39" s="210">
        <v>334164</v>
      </c>
      <c r="K39" s="210">
        <v>301889</v>
      </c>
      <c r="L39" s="210">
        <v>377766</v>
      </c>
      <c r="M39" s="210">
        <v>326247</v>
      </c>
      <c r="N39" s="210">
        <v>306347</v>
      </c>
      <c r="O39" s="210">
        <v>289113</v>
      </c>
      <c r="P39" s="210">
        <v>289620</v>
      </c>
      <c r="Q39" s="210">
        <v>257497</v>
      </c>
      <c r="R39" s="210">
        <v>278565</v>
      </c>
      <c r="S39" s="210">
        <v>239585</v>
      </c>
      <c r="T39" s="210">
        <v>287977</v>
      </c>
      <c r="U39" s="210">
        <v>230946</v>
      </c>
      <c r="V39" s="210">
        <v>215676</v>
      </c>
      <c r="W39" s="210">
        <v>175550</v>
      </c>
      <c r="X39" s="210">
        <v>206177</v>
      </c>
    </row>
    <row r="40" spans="1:24" ht="15" customHeight="1">
      <c r="A40" s="203" t="s">
        <v>299</v>
      </c>
      <c r="B40" s="204">
        <v>54626</v>
      </c>
      <c r="C40" s="204">
        <v>55364</v>
      </c>
      <c r="D40" s="204">
        <v>24603</v>
      </c>
      <c r="E40" s="204">
        <v>31297</v>
      </c>
      <c r="F40" s="204">
        <v>40320</v>
      </c>
      <c r="G40" s="204">
        <v>52853</v>
      </c>
      <c r="H40" s="204">
        <v>48489</v>
      </c>
      <c r="I40" s="204">
        <v>47620</v>
      </c>
      <c r="J40" s="204">
        <v>48207</v>
      </c>
      <c r="K40" s="204">
        <v>48350</v>
      </c>
      <c r="L40" s="204">
        <v>47457</v>
      </c>
      <c r="M40" s="204">
        <v>40539</v>
      </c>
      <c r="N40" s="204">
        <v>40259</v>
      </c>
      <c r="O40" s="204">
        <v>39986</v>
      </c>
      <c r="P40" s="204">
        <v>35112</v>
      </c>
      <c r="Q40" s="204">
        <v>32009</v>
      </c>
      <c r="R40" s="204">
        <v>30332</v>
      </c>
      <c r="S40" s="204">
        <v>30669</v>
      </c>
      <c r="T40" s="204">
        <v>26308</v>
      </c>
      <c r="U40" s="204">
        <v>26678</v>
      </c>
      <c r="V40" s="204">
        <v>27234</v>
      </c>
      <c r="W40" s="204">
        <v>28177</v>
      </c>
      <c r="X40" s="204">
        <v>32623</v>
      </c>
    </row>
    <row r="41" spans="1:24" ht="15" customHeight="1">
      <c r="A41" s="209" t="s">
        <v>300</v>
      </c>
      <c r="B41" s="210">
        <v>70450</v>
      </c>
      <c r="C41" s="210">
        <v>121654</v>
      </c>
      <c r="D41" s="210">
        <v>113939</v>
      </c>
      <c r="E41" s="210">
        <v>109153</v>
      </c>
      <c r="F41" s="210">
        <v>65916</v>
      </c>
      <c r="G41" s="210">
        <v>143903</v>
      </c>
      <c r="H41" s="210">
        <v>72795</v>
      </c>
      <c r="I41" s="210">
        <v>67444</v>
      </c>
      <c r="J41" s="210">
        <v>103035</v>
      </c>
      <c r="K41" s="210">
        <v>126502</v>
      </c>
      <c r="L41" s="210">
        <v>111914</v>
      </c>
      <c r="M41" s="210">
        <v>97180</v>
      </c>
      <c r="N41" s="210">
        <v>242689</v>
      </c>
      <c r="O41" s="210">
        <v>197049</v>
      </c>
      <c r="P41" s="210">
        <v>98125</v>
      </c>
      <c r="Q41" s="210">
        <v>227829</v>
      </c>
      <c r="R41" s="210">
        <v>136236</v>
      </c>
      <c r="S41" s="210">
        <v>122755</v>
      </c>
      <c r="T41" s="210">
        <v>81723</v>
      </c>
      <c r="U41" s="210">
        <v>75721</v>
      </c>
      <c r="V41" s="210">
        <v>79288</v>
      </c>
      <c r="W41" s="210">
        <v>92913</v>
      </c>
      <c r="X41" s="210">
        <v>79680</v>
      </c>
    </row>
    <row r="42" spans="1:24" ht="15" customHeight="1">
      <c r="A42" s="203" t="s">
        <v>345</v>
      </c>
      <c r="B42" s="204">
        <v>202010</v>
      </c>
      <c r="C42" s="204">
        <v>167775</v>
      </c>
      <c r="D42" s="204">
        <v>149803</v>
      </c>
      <c r="E42" s="204">
        <v>215031</v>
      </c>
      <c r="F42" s="204">
        <v>195159</v>
      </c>
      <c r="G42" s="204">
        <v>162585</v>
      </c>
      <c r="H42" s="204">
        <v>149010</v>
      </c>
      <c r="I42" s="204">
        <v>207393</v>
      </c>
      <c r="J42" s="204">
        <v>186463</v>
      </c>
      <c r="K42" s="204">
        <v>154069</v>
      </c>
      <c r="L42" s="204">
        <v>140157</v>
      </c>
      <c r="M42" s="204">
        <v>199010</v>
      </c>
      <c r="N42" s="204">
        <v>181776</v>
      </c>
      <c r="O42" s="204">
        <v>148289</v>
      </c>
      <c r="P42" s="204">
        <v>135235</v>
      </c>
      <c r="Q42" s="204">
        <v>185093</v>
      </c>
      <c r="R42" s="204">
        <v>168096</v>
      </c>
      <c r="S42" s="204">
        <v>137993</v>
      </c>
      <c r="T42" s="204">
        <v>119302</v>
      </c>
      <c r="U42" s="204">
        <v>183060</v>
      </c>
      <c r="V42" s="204">
        <v>163336</v>
      </c>
      <c r="W42" s="204">
        <v>136276</v>
      </c>
      <c r="X42" s="204">
        <v>125194</v>
      </c>
    </row>
    <row r="43" spans="1:24" ht="15" customHeight="1">
      <c r="A43" s="209" t="s">
        <v>311</v>
      </c>
      <c r="B43" s="210">
        <v>160</v>
      </c>
      <c r="C43" s="210">
        <v>150</v>
      </c>
      <c r="D43" s="210">
        <v>138</v>
      </c>
      <c r="E43" s="210">
        <v>129</v>
      </c>
      <c r="F43" s="210">
        <v>116</v>
      </c>
      <c r="G43" s="210">
        <v>108</v>
      </c>
      <c r="H43" s="210">
        <v>98</v>
      </c>
      <c r="I43" s="210">
        <v>92</v>
      </c>
      <c r="J43" s="210">
        <v>84</v>
      </c>
      <c r="K43" s="210">
        <v>479</v>
      </c>
      <c r="L43" s="210">
        <v>1298</v>
      </c>
      <c r="M43" s="210">
        <v>2370</v>
      </c>
      <c r="N43" s="210">
        <v>5295</v>
      </c>
      <c r="O43" s="210">
        <v>7080</v>
      </c>
      <c r="P43" s="210">
        <v>7978</v>
      </c>
      <c r="Q43" s="210">
        <v>7854</v>
      </c>
      <c r="R43" s="210">
        <v>7957</v>
      </c>
      <c r="S43" s="210">
        <v>3242</v>
      </c>
      <c r="T43" s="210">
        <v>1214</v>
      </c>
      <c r="U43" s="210">
        <v>1272</v>
      </c>
      <c r="V43" s="210">
        <v>3638</v>
      </c>
      <c r="W43" s="210">
        <v>3592</v>
      </c>
      <c r="X43" s="210">
        <v>3547</v>
      </c>
    </row>
    <row r="44" spans="1:24" ht="15" customHeight="1">
      <c r="A44" s="203" t="s">
        <v>301</v>
      </c>
      <c r="B44" s="204">
        <v>38252</v>
      </c>
      <c r="C44" s="204">
        <v>110891</v>
      </c>
      <c r="D44" s="204">
        <v>87982</v>
      </c>
      <c r="E44" s="204">
        <v>67680</v>
      </c>
      <c r="F44" s="204">
        <v>45374</v>
      </c>
      <c r="G44" s="204">
        <v>110986</v>
      </c>
      <c r="H44" s="204">
        <v>84564</v>
      </c>
      <c r="I44" s="204">
        <v>64229</v>
      </c>
      <c r="J44" s="204">
        <v>41557</v>
      </c>
      <c r="K44" s="204">
        <v>99592</v>
      </c>
      <c r="L44" s="204">
        <v>85225</v>
      </c>
      <c r="M44" s="204">
        <v>65372</v>
      </c>
      <c r="N44" s="204">
        <v>48576</v>
      </c>
      <c r="O44" s="204">
        <v>76101</v>
      </c>
      <c r="P44" s="204">
        <v>55237</v>
      </c>
      <c r="Q44" s="204">
        <v>43002</v>
      </c>
      <c r="R44" s="204">
        <v>47806</v>
      </c>
      <c r="S44" s="204">
        <v>46358</v>
      </c>
      <c r="T44" s="204">
        <v>125178</v>
      </c>
      <c r="U44" s="204">
        <v>120222</v>
      </c>
      <c r="V44" s="204">
        <v>119189</v>
      </c>
      <c r="W44" s="204">
        <v>105256</v>
      </c>
      <c r="X44" s="204">
        <v>91336</v>
      </c>
    </row>
    <row r="45" spans="1:24" ht="15" customHeight="1">
      <c r="A45" s="209" t="s">
        <v>31</v>
      </c>
      <c r="B45" s="210">
        <v>0</v>
      </c>
      <c r="C45" s="210">
        <v>9466</v>
      </c>
      <c r="D45" s="210">
        <v>0</v>
      </c>
      <c r="E45" s="210">
        <v>9133</v>
      </c>
      <c r="F45" s="210">
        <v>0</v>
      </c>
      <c r="G45" s="210">
        <v>8894</v>
      </c>
      <c r="H45" s="210">
        <v>6</v>
      </c>
      <c r="I45" s="210">
        <v>0</v>
      </c>
      <c r="J45" s="210">
        <v>8529</v>
      </c>
      <c r="K45" s="210">
        <v>8568</v>
      </c>
      <c r="L45" s="210">
        <v>60</v>
      </c>
      <c r="M45" s="210">
        <v>9828</v>
      </c>
      <c r="N45" s="210">
        <v>9697</v>
      </c>
      <c r="O45" s="210">
        <v>9604</v>
      </c>
      <c r="P45" s="210">
        <v>9627</v>
      </c>
      <c r="Q45" s="210">
        <v>9190</v>
      </c>
      <c r="R45" s="210">
        <v>9300</v>
      </c>
      <c r="S45" s="210">
        <v>22358</v>
      </c>
      <c r="T45" s="210">
        <v>16614</v>
      </c>
      <c r="U45" s="210">
        <v>10643</v>
      </c>
      <c r="V45" s="210">
        <v>11857</v>
      </c>
      <c r="W45" s="210">
        <v>13142</v>
      </c>
      <c r="X45" s="210">
        <v>21998</v>
      </c>
    </row>
    <row r="46" spans="1:24" ht="15" customHeight="1">
      <c r="A46" s="203" t="s">
        <v>302</v>
      </c>
      <c r="B46" s="204">
        <v>127232</v>
      </c>
      <c r="C46" s="204">
        <v>300207</v>
      </c>
      <c r="D46" s="204">
        <v>131701</v>
      </c>
      <c r="E46" s="204">
        <v>161452</v>
      </c>
      <c r="F46" s="204">
        <v>153374</v>
      </c>
      <c r="G46" s="204">
        <v>316578</v>
      </c>
      <c r="H46" s="204">
        <v>144028</v>
      </c>
      <c r="I46" s="204">
        <v>477</v>
      </c>
      <c r="J46" s="204">
        <v>342484</v>
      </c>
      <c r="K46" s="204">
        <v>408312</v>
      </c>
      <c r="L46" s="204">
        <v>430991</v>
      </c>
      <c r="M46" s="204">
        <v>119528</v>
      </c>
      <c r="N46" s="204">
        <v>120650</v>
      </c>
      <c r="O46" s="204">
        <v>352717</v>
      </c>
      <c r="P46" s="204">
        <v>231653</v>
      </c>
      <c r="Q46" s="204">
        <v>55185</v>
      </c>
      <c r="R46" s="204">
        <v>49950</v>
      </c>
      <c r="S46" s="204">
        <v>31820</v>
      </c>
      <c r="T46" s="204">
        <v>265</v>
      </c>
      <c r="U46" s="204">
        <v>156335</v>
      </c>
      <c r="V46" s="204">
        <v>51917</v>
      </c>
      <c r="W46" s="204">
        <v>132616</v>
      </c>
      <c r="X46" s="204">
        <v>72270</v>
      </c>
    </row>
    <row r="47" spans="1:24" ht="15" customHeight="1">
      <c r="A47" s="209" t="s">
        <v>472</v>
      </c>
      <c r="B47" s="210">
        <v>197243</v>
      </c>
      <c r="C47" s="210">
        <v>165236</v>
      </c>
      <c r="D47" s="210">
        <v>3880</v>
      </c>
      <c r="E47" s="210">
        <v>12831</v>
      </c>
      <c r="F47" s="210"/>
      <c r="G47" s="210"/>
      <c r="H47" s="210"/>
      <c r="I47" s="210"/>
      <c r="J47" s="210"/>
      <c r="K47" s="210"/>
      <c r="L47" s="210"/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0">
        <v>0</v>
      </c>
      <c r="U47" s="210">
        <v>0</v>
      </c>
      <c r="V47" s="210">
        <v>0</v>
      </c>
      <c r="W47" s="210">
        <v>0</v>
      </c>
      <c r="X47" s="210">
        <v>0</v>
      </c>
    </row>
    <row r="48" spans="1:24" ht="15" customHeight="1">
      <c r="A48" s="203" t="s">
        <v>315</v>
      </c>
      <c r="B48" s="204">
        <v>155025</v>
      </c>
      <c r="C48" s="204">
        <v>98784</v>
      </c>
      <c r="D48" s="204">
        <v>97382</v>
      </c>
      <c r="E48" s="204">
        <v>75284</v>
      </c>
      <c r="F48" s="204">
        <v>59013</v>
      </c>
      <c r="G48" s="204">
        <v>66800</v>
      </c>
      <c r="H48" s="204">
        <v>58274</v>
      </c>
      <c r="I48" s="204">
        <v>62174</v>
      </c>
      <c r="J48" s="204">
        <v>69831</v>
      </c>
      <c r="K48" s="204">
        <v>78331</v>
      </c>
      <c r="L48" s="204">
        <v>74007</v>
      </c>
      <c r="M48" s="204">
        <v>107763</v>
      </c>
      <c r="N48" s="204">
        <v>152703</v>
      </c>
      <c r="O48" s="204">
        <v>71549</v>
      </c>
      <c r="P48" s="204">
        <v>84001</v>
      </c>
      <c r="Q48" s="204">
        <v>102972</v>
      </c>
      <c r="R48" s="204">
        <v>79998</v>
      </c>
      <c r="S48" s="204">
        <v>85556</v>
      </c>
      <c r="T48" s="204">
        <v>375390</v>
      </c>
      <c r="U48" s="204">
        <v>418230</v>
      </c>
      <c r="V48" s="204">
        <v>141332</v>
      </c>
      <c r="W48" s="204">
        <v>114391</v>
      </c>
      <c r="X48" s="204">
        <v>102304</v>
      </c>
    </row>
    <row r="49" spans="1:24" ht="15" customHeight="1">
      <c r="A49" s="209" t="s">
        <v>469</v>
      </c>
      <c r="B49" s="210">
        <v>562510</v>
      </c>
      <c r="C49" s="210">
        <v>400000</v>
      </c>
      <c r="D49" s="210">
        <v>0</v>
      </c>
      <c r="E49" s="210"/>
      <c r="F49" s="210"/>
      <c r="G49" s="210"/>
      <c r="H49" s="210"/>
      <c r="I49" s="210"/>
      <c r="J49" s="210"/>
      <c r="K49" s="210"/>
      <c r="L49" s="210"/>
      <c r="M49" s="210">
        <v>0</v>
      </c>
      <c r="N49" s="210">
        <v>0</v>
      </c>
      <c r="O49" s="210">
        <v>0</v>
      </c>
      <c r="P49" s="210">
        <v>0</v>
      </c>
      <c r="Q49" s="210">
        <v>0</v>
      </c>
      <c r="R49" s="210">
        <v>0</v>
      </c>
      <c r="S49" s="210">
        <v>0</v>
      </c>
      <c r="T49" s="210">
        <v>0</v>
      </c>
      <c r="U49" s="210">
        <v>0</v>
      </c>
      <c r="V49" s="210">
        <v>0</v>
      </c>
      <c r="W49" s="210">
        <v>0</v>
      </c>
      <c r="X49" s="210">
        <v>0</v>
      </c>
    </row>
    <row r="50" spans="1:24" ht="15" customHeight="1">
      <c r="A50" s="207" t="s">
        <v>471</v>
      </c>
      <c r="B50" s="208">
        <f t="shared" ref="B50:X50" si="3">SUM(B36:B49)</f>
        <v>2639943</v>
      </c>
      <c r="C50" s="208">
        <f t="shared" si="3"/>
        <v>2648191</v>
      </c>
      <c r="D50" s="208">
        <f t="shared" si="3"/>
        <v>1822937</v>
      </c>
      <c r="E50" s="208">
        <f t="shared" si="3"/>
        <v>1936124</v>
      </c>
      <c r="F50" s="208">
        <f t="shared" si="3"/>
        <v>1689447</v>
      </c>
      <c r="G50" s="208">
        <f t="shared" si="3"/>
        <v>1967748</v>
      </c>
      <c r="H50" s="208">
        <f t="shared" si="3"/>
        <v>1660802</v>
      </c>
      <c r="I50" s="208">
        <f t="shared" si="3"/>
        <v>1489230</v>
      </c>
      <c r="J50" s="208">
        <f t="shared" si="3"/>
        <v>1831486</v>
      </c>
      <c r="K50" s="208">
        <f t="shared" si="3"/>
        <v>1905769</v>
      </c>
      <c r="L50" s="208">
        <f t="shared" si="3"/>
        <v>1996283</v>
      </c>
      <c r="M50" s="208">
        <f t="shared" si="3"/>
        <v>1700591</v>
      </c>
      <c r="N50" s="208">
        <f t="shared" si="3"/>
        <v>2012793</v>
      </c>
      <c r="O50" s="208">
        <f t="shared" si="3"/>
        <v>2056889</v>
      </c>
      <c r="P50" s="208">
        <f t="shared" si="3"/>
        <v>1924251</v>
      </c>
      <c r="Q50" s="208">
        <f t="shared" si="3"/>
        <v>1849344</v>
      </c>
      <c r="R50" s="208">
        <f t="shared" si="3"/>
        <v>1753688</v>
      </c>
      <c r="S50" s="208">
        <f t="shared" si="3"/>
        <v>1605760</v>
      </c>
      <c r="T50" s="208">
        <f t="shared" si="3"/>
        <v>1886439</v>
      </c>
      <c r="U50" s="208">
        <f t="shared" si="3"/>
        <v>2006493</v>
      </c>
      <c r="V50" s="208">
        <f t="shared" si="3"/>
        <v>1560190</v>
      </c>
      <c r="W50" s="208">
        <f t="shared" si="3"/>
        <v>1697291</v>
      </c>
      <c r="X50" s="208">
        <f t="shared" si="3"/>
        <v>1378860</v>
      </c>
    </row>
    <row r="51" spans="1:24" ht="15" customHeight="1">
      <c r="A51" s="209"/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</row>
    <row r="52" spans="1:24" ht="15" customHeight="1">
      <c r="A52" s="207" t="s">
        <v>470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</row>
    <row r="53" spans="1:24" ht="15" customHeight="1">
      <c r="A53" s="209" t="s">
        <v>29</v>
      </c>
      <c r="B53" s="210">
        <v>1977556</v>
      </c>
      <c r="C53" s="210">
        <v>2056199</v>
      </c>
      <c r="D53" s="210">
        <v>2218556</v>
      </c>
      <c r="E53" s="210">
        <v>1736808</v>
      </c>
      <c r="F53" s="210">
        <v>1792559</v>
      </c>
      <c r="G53" s="210">
        <v>1782094</v>
      </c>
      <c r="H53" s="210">
        <v>1844107</v>
      </c>
      <c r="I53" s="210">
        <v>1809718</v>
      </c>
      <c r="J53" s="210">
        <v>1794680</v>
      </c>
      <c r="K53" s="210">
        <v>1312180</v>
      </c>
      <c r="L53" s="210">
        <v>1315102</v>
      </c>
      <c r="M53" s="210">
        <v>1062706</v>
      </c>
      <c r="N53" s="210">
        <v>1023294</v>
      </c>
      <c r="O53" s="210">
        <v>1014973</v>
      </c>
      <c r="P53" s="210">
        <v>826609</v>
      </c>
      <c r="Q53" s="210">
        <v>826899</v>
      </c>
      <c r="R53" s="210">
        <v>796933</v>
      </c>
      <c r="S53" s="210">
        <v>837666</v>
      </c>
      <c r="T53" s="210">
        <v>878079</v>
      </c>
      <c r="U53" s="210">
        <v>901900</v>
      </c>
      <c r="V53" s="210">
        <v>913961</v>
      </c>
      <c r="W53" s="210">
        <v>905300</v>
      </c>
      <c r="X53" s="210">
        <v>1072146</v>
      </c>
    </row>
    <row r="54" spans="1:24" ht="15" customHeight="1">
      <c r="A54" s="203" t="s">
        <v>30</v>
      </c>
      <c r="B54" s="204">
        <v>6484989</v>
      </c>
      <c r="C54" s="204">
        <v>6525745</v>
      </c>
      <c r="D54" s="204">
        <v>4613827</v>
      </c>
      <c r="E54" s="204">
        <v>4112117</v>
      </c>
      <c r="F54" s="204">
        <v>4292351</v>
      </c>
      <c r="G54" s="204">
        <v>3491168</v>
      </c>
      <c r="H54" s="204">
        <v>3561284</v>
      </c>
      <c r="I54" s="204">
        <v>3691013</v>
      </c>
      <c r="J54" s="204">
        <v>2549765</v>
      </c>
      <c r="K54" s="204">
        <v>2650615</v>
      </c>
      <c r="L54" s="204">
        <v>2746756</v>
      </c>
      <c r="M54" s="204">
        <v>2849331</v>
      </c>
      <c r="N54" s="204">
        <v>2112496</v>
      </c>
      <c r="O54" s="204">
        <v>2220948</v>
      </c>
      <c r="P54" s="204">
        <v>2372440</v>
      </c>
      <c r="Q54" s="204">
        <v>1716834</v>
      </c>
      <c r="R54" s="204">
        <v>2015471</v>
      </c>
      <c r="S54" s="204">
        <v>2069195</v>
      </c>
      <c r="T54" s="204">
        <v>2307128</v>
      </c>
      <c r="U54" s="204">
        <v>2358244</v>
      </c>
      <c r="V54" s="204">
        <v>1859647</v>
      </c>
      <c r="W54" s="204">
        <v>1878426</v>
      </c>
      <c r="X54" s="204">
        <v>2113239</v>
      </c>
    </row>
    <row r="55" spans="1:24" ht="15" customHeight="1">
      <c r="A55" s="209" t="s">
        <v>299</v>
      </c>
      <c r="B55" s="210">
        <v>75242</v>
      </c>
      <c r="C55" s="210">
        <v>11117</v>
      </c>
      <c r="D55" s="210">
        <v>71740</v>
      </c>
      <c r="E55" s="210">
        <v>17677</v>
      </c>
      <c r="F55" s="210">
        <v>21410</v>
      </c>
      <c r="G55" s="210">
        <v>29684</v>
      </c>
      <c r="H55" s="210">
        <v>30755</v>
      </c>
      <c r="I55" s="210">
        <v>32173</v>
      </c>
      <c r="J55" s="210">
        <v>38937</v>
      </c>
      <c r="K55" s="210">
        <v>42291</v>
      </c>
      <c r="L55" s="210">
        <v>44710</v>
      </c>
      <c r="M55" s="210">
        <v>56750</v>
      </c>
      <c r="N55" s="210">
        <v>66542</v>
      </c>
      <c r="O55" s="210">
        <v>75025</v>
      </c>
      <c r="P55" s="210">
        <v>70797</v>
      </c>
      <c r="Q55" s="210">
        <v>73898</v>
      </c>
      <c r="R55" s="210">
        <v>67615</v>
      </c>
      <c r="S55" s="210">
        <v>68593</v>
      </c>
      <c r="T55" s="210">
        <v>49331</v>
      </c>
      <c r="U55" s="210">
        <v>51209</v>
      </c>
      <c r="V55" s="210">
        <v>51501</v>
      </c>
      <c r="W55" s="210">
        <v>55620</v>
      </c>
      <c r="X55" s="210">
        <v>31512</v>
      </c>
    </row>
    <row r="56" spans="1:24" ht="15" customHeight="1">
      <c r="A56" s="203" t="s">
        <v>35</v>
      </c>
      <c r="B56" s="204">
        <v>55703</v>
      </c>
      <c r="C56" s="204">
        <v>71446</v>
      </c>
      <c r="D56" s="204">
        <v>80221</v>
      </c>
      <c r="E56" s="204">
        <v>88995</v>
      </c>
      <c r="F56" s="204">
        <v>97769</v>
      </c>
      <c r="G56" s="204">
        <v>116471</v>
      </c>
      <c r="H56" s="204">
        <v>124821</v>
      </c>
      <c r="I56" s="204">
        <v>133144</v>
      </c>
      <c r="J56" s="204">
        <v>141467</v>
      </c>
      <c r="K56" s="204">
        <v>158925</v>
      </c>
      <c r="L56" s="204">
        <v>166148</v>
      </c>
      <c r="M56" s="204">
        <v>173370</v>
      </c>
      <c r="N56" s="204">
        <v>180593</v>
      </c>
      <c r="O56" s="204">
        <v>202773</v>
      </c>
      <c r="P56" s="204">
        <v>206811</v>
      </c>
      <c r="Q56" s="204">
        <v>209375</v>
      </c>
      <c r="R56" s="204">
        <v>211940</v>
      </c>
      <c r="S56" s="204">
        <v>201384</v>
      </c>
      <c r="T56" s="204">
        <v>208654</v>
      </c>
      <c r="U56" s="204">
        <v>217881</v>
      </c>
      <c r="V56" s="204">
        <v>227106</v>
      </c>
      <c r="W56" s="204">
        <v>236332</v>
      </c>
      <c r="X56" s="204">
        <v>258251</v>
      </c>
    </row>
    <row r="57" spans="1:24" ht="15" customHeight="1">
      <c r="A57" s="209" t="s">
        <v>305</v>
      </c>
      <c r="B57" s="210">
        <v>249342</v>
      </c>
      <c r="C57" s="210">
        <v>224982</v>
      </c>
      <c r="D57" s="210">
        <v>209305</v>
      </c>
      <c r="E57" s="210">
        <v>184346</v>
      </c>
      <c r="F57" s="210">
        <v>179819</v>
      </c>
      <c r="G57" s="210">
        <v>168577</v>
      </c>
      <c r="H57" s="210">
        <v>158345</v>
      </c>
      <c r="I57" s="210">
        <v>138198</v>
      </c>
      <c r="J57" s="210">
        <v>123119</v>
      </c>
      <c r="K57" s="210">
        <v>121412</v>
      </c>
      <c r="L57" s="210">
        <v>125764</v>
      </c>
      <c r="M57" s="210">
        <v>134857</v>
      </c>
      <c r="N57" s="210">
        <v>382904</v>
      </c>
      <c r="O57" s="210">
        <v>401638</v>
      </c>
      <c r="P57" s="210">
        <v>396748</v>
      </c>
      <c r="Q57" s="210">
        <v>386498</v>
      </c>
      <c r="R57" s="210">
        <v>369331</v>
      </c>
      <c r="S57" s="210">
        <v>365739</v>
      </c>
      <c r="T57" s="210">
        <v>377363</v>
      </c>
      <c r="U57" s="210">
        <v>152279</v>
      </c>
      <c r="V57" s="210">
        <v>156732</v>
      </c>
      <c r="W57" s="210">
        <v>147843</v>
      </c>
      <c r="X57" s="210">
        <v>134002</v>
      </c>
    </row>
    <row r="58" spans="1:24" ht="15" customHeight="1">
      <c r="A58" s="203" t="s">
        <v>31</v>
      </c>
      <c r="B58" s="204">
        <v>49365</v>
      </c>
      <c r="C58" s="204">
        <v>47737</v>
      </c>
      <c r="D58" s="204">
        <v>47737</v>
      </c>
      <c r="E58" s="204">
        <v>0</v>
      </c>
      <c r="F58" s="204">
        <v>0</v>
      </c>
      <c r="G58" s="204">
        <v>0</v>
      </c>
      <c r="H58" s="204">
        <v>0</v>
      </c>
      <c r="I58" s="204">
        <v>95989</v>
      </c>
      <c r="J58" s="204">
        <v>102743</v>
      </c>
      <c r="K58" s="204">
        <v>100103</v>
      </c>
      <c r="L58" s="204">
        <v>109577</v>
      </c>
      <c r="M58" s="204">
        <v>34370</v>
      </c>
      <c r="N58" s="204">
        <v>32714</v>
      </c>
      <c r="O58" s="204">
        <v>31059</v>
      </c>
      <c r="P58" s="204">
        <v>44296</v>
      </c>
      <c r="Q58" s="204">
        <v>113426</v>
      </c>
      <c r="R58" s="204">
        <v>108739</v>
      </c>
      <c r="S58" s="204">
        <v>104051</v>
      </c>
      <c r="T58" s="204">
        <v>112764</v>
      </c>
      <c r="U58" s="204">
        <v>235205</v>
      </c>
      <c r="V58" s="204">
        <v>231384</v>
      </c>
      <c r="W58" s="204">
        <v>227604</v>
      </c>
      <c r="X58" s="204">
        <v>223892</v>
      </c>
    </row>
    <row r="59" spans="1:24" ht="15" customHeight="1">
      <c r="A59" s="209" t="s">
        <v>311</v>
      </c>
      <c r="B59" s="210">
        <v>4890</v>
      </c>
      <c r="C59" s="210">
        <v>4852</v>
      </c>
      <c r="D59" s="210">
        <v>4810</v>
      </c>
      <c r="E59" s="210">
        <v>4756</v>
      </c>
      <c r="F59" s="210">
        <v>4701</v>
      </c>
      <c r="G59" s="210">
        <v>4640</v>
      </c>
      <c r="H59" s="210">
        <v>4584</v>
      </c>
      <c r="I59" s="210">
        <v>4534</v>
      </c>
      <c r="J59" s="210">
        <v>0</v>
      </c>
      <c r="K59" s="210">
        <v>0</v>
      </c>
      <c r="L59" s="210">
        <v>0</v>
      </c>
      <c r="M59" s="210">
        <v>0</v>
      </c>
      <c r="N59" s="210">
        <v>1868</v>
      </c>
      <c r="O59" s="210">
        <v>0</v>
      </c>
      <c r="P59" s="210">
        <v>0</v>
      </c>
      <c r="Q59" s="210">
        <v>0</v>
      </c>
      <c r="R59" s="210">
        <v>0</v>
      </c>
      <c r="S59" s="210">
        <v>4861</v>
      </c>
      <c r="T59" s="210">
        <v>1977</v>
      </c>
      <c r="U59" s="210">
        <v>1977</v>
      </c>
      <c r="V59" s="210">
        <v>0</v>
      </c>
      <c r="W59" s="210">
        <v>0</v>
      </c>
      <c r="X59" s="210">
        <v>0</v>
      </c>
    </row>
    <row r="60" spans="1:24" ht="15" customHeight="1">
      <c r="A60" s="203" t="s">
        <v>315</v>
      </c>
      <c r="B60" s="204">
        <v>73349</v>
      </c>
      <c r="C60" s="204">
        <v>72014</v>
      </c>
      <c r="D60" s="204">
        <v>69734</v>
      </c>
      <c r="E60" s="204">
        <v>66839</v>
      </c>
      <c r="F60" s="204">
        <v>64980</v>
      </c>
      <c r="G60" s="204">
        <v>66216</v>
      </c>
      <c r="H60" s="204">
        <v>66014</v>
      </c>
      <c r="I60" s="204">
        <v>81676</v>
      </c>
      <c r="J60" s="204">
        <v>86221</v>
      </c>
      <c r="K60" s="204">
        <v>87612</v>
      </c>
      <c r="L60" s="204">
        <v>95826</v>
      </c>
      <c r="M60" s="204">
        <v>98213</v>
      </c>
      <c r="N60" s="204">
        <v>104229</v>
      </c>
      <c r="O60" s="204">
        <v>77832</v>
      </c>
      <c r="P60" s="204">
        <v>79514</v>
      </c>
      <c r="Q60" s="204">
        <v>87424</v>
      </c>
      <c r="R60" s="204">
        <v>131339</v>
      </c>
      <c r="S60" s="204">
        <v>153569</v>
      </c>
      <c r="T60" s="204">
        <v>115099</v>
      </c>
      <c r="U60" s="204">
        <v>126733</v>
      </c>
      <c r="V60" s="204">
        <v>86532</v>
      </c>
      <c r="W60" s="204">
        <v>87304</v>
      </c>
      <c r="X60" s="204">
        <v>94040</v>
      </c>
    </row>
    <row r="61" spans="1:24" ht="15" customHeight="1">
      <c r="A61" s="209" t="s">
        <v>469</v>
      </c>
      <c r="B61" s="210">
        <v>632390</v>
      </c>
      <c r="C61" s="210">
        <v>1044277</v>
      </c>
      <c r="D61" s="210">
        <v>0</v>
      </c>
      <c r="E61" s="210"/>
      <c r="F61" s="210"/>
      <c r="G61" s="210"/>
      <c r="H61" s="210"/>
      <c r="I61" s="210"/>
      <c r="J61" s="210"/>
      <c r="K61" s="210"/>
      <c r="L61" s="210"/>
      <c r="M61" s="210">
        <v>0</v>
      </c>
      <c r="N61" s="210">
        <v>0</v>
      </c>
      <c r="O61" s="210">
        <v>0</v>
      </c>
      <c r="P61" s="210">
        <v>0</v>
      </c>
      <c r="Q61" s="210">
        <v>0</v>
      </c>
      <c r="R61" s="210">
        <v>0</v>
      </c>
      <c r="S61" s="210">
        <v>0</v>
      </c>
      <c r="T61" s="210">
        <v>0</v>
      </c>
      <c r="U61" s="210">
        <v>0</v>
      </c>
      <c r="V61" s="210">
        <v>0</v>
      </c>
      <c r="W61" s="210">
        <v>0</v>
      </c>
      <c r="X61" s="210">
        <v>0</v>
      </c>
    </row>
    <row r="62" spans="1:24" ht="15" customHeight="1">
      <c r="A62" s="207" t="s">
        <v>468</v>
      </c>
      <c r="B62" s="208">
        <f t="shared" ref="B62:X62" si="4">SUM(B53:B61)</f>
        <v>9602826</v>
      </c>
      <c r="C62" s="208">
        <f t="shared" si="4"/>
        <v>10058369</v>
      </c>
      <c r="D62" s="208">
        <f t="shared" si="4"/>
        <v>7315930</v>
      </c>
      <c r="E62" s="208">
        <f t="shared" si="4"/>
        <v>6211538</v>
      </c>
      <c r="F62" s="208">
        <f t="shared" si="4"/>
        <v>6453589</v>
      </c>
      <c r="G62" s="208">
        <f t="shared" si="4"/>
        <v>5658850</v>
      </c>
      <c r="H62" s="208">
        <f t="shared" si="4"/>
        <v>5789910</v>
      </c>
      <c r="I62" s="208">
        <f t="shared" si="4"/>
        <v>5986445</v>
      </c>
      <c r="J62" s="208">
        <f t="shared" si="4"/>
        <v>4836932</v>
      </c>
      <c r="K62" s="208">
        <f t="shared" si="4"/>
        <v>4473138</v>
      </c>
      <c r="L62" s="208">
        <f t="shared" si="4"/>
        <v>4603883</v>
      </c>
      <c r="M62" s="208">
        <f t="shared" si="4"/>
        <v>4409597</v>
      </c>
      <c r="N62" s="208">
        <f t="shared" si="4"/>
        <v>3904640</v>
      </c>
      <c r="O62" s="208">
        <f t="shared" si="4"/>
        <v>4024248</v>
      </c>
      <c r="P62" s="208">
        <f t="shared" si="4"/>
        <v>3997215</v>
      </c>
      <c r="Q62" s="208">
        <f t="shared" si="4"/>
        <v>3414354</v>
      </c>
      <c r="R62" s="208">
        <f t="shared" si="4"/>
        <v>3701368</v>
      </c>
      <c r="S62" s="208">
        <f t="shared" si="4"/>
        <v>3805058</v>
      </c>
      <c r="T62" s="208">
        <f t="shared" si="4"/>
        <v>4050395</v>
      </c>
      <c r="U62" s="208">
        <f t="shared" si="4"/>
        <v>4045428</v>
      </c>
      <c r="V62" s="208">
        <f t="shared" si="4"/>
        <v>3526863</v>
      </c>
      <c r="W62" s="208">
        <f t="shared" si="4"/>
        <v>3538429</v>
      </c>
      <c r="X62" s="208">
        <f t="shared" si="4"/>
        <v>3927082</v>
      </c>
    </row>
    <row r="63" spans="1:24" ht="15" customHeight="1">
      <c r="A63" s="209"/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</row>
    <row r="64" spans="1:24" ht="15" customHeight="1">
      <c r="A64" s="207" t="s">
        <v>416</v>
      </c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</row>
    <row r="65" spans="1:24" ht="15" customHeight="1">
      <c r="A65" s="209" t="s">
        <v>32</v>
      </c>
      <c r="B65" s="210">
        <v>5000000</v>
      </c>
      <c r="C65" s="210">
        <v>5000000</v>
      </c>
      <c r="D65" s="210">
        <v>5000000</v>
      </c>
      <c r="E65" s="210">
        <v>5000000</v>
      </c>
      <c r="F65" s="210">
        <v>5000000</v>
      </c>
      <c r="G65" s="210">
        <v>3606531</v>
      </c>
      <c r="H65" s="210">
        <v>3606531</v>
      </c>
      <c r="I65" s="210">
        <v>3606531</v>
      </c>
      <c r="J65" s="210">
        <v>3606531</v>
      </c>
      <c r="K65" s="210">
        <v>3403141</v>
      </c>
      <c r="L65" s="210">
        <v>3402385</v>
      </c>
      <c r="M65" s="210">
        <v>3402385</v>
      </c>
      <c r="N65" s="210">
        <v>3402385</v>
      </c>
      <c r="O65" s="210">
        <v>3402385</v>
      </c>
      <c r="P65" s="210">
        <v>3402385</v>
      </c>
      <c r="Q65" s="210">
        <v>3402385</v>
      </c>
      <c r="R65" s="210">
        <v>3402385</v>
      </c>
      <c r="S65" s="210">
        <v>3402385</v>
      </c>
      <c r="T65" s="210">
        <v>3402385</v>
      </c>
      <c r="U65" s="210">
        <v>3402385</v>
      </c>
      <c r="V65" s="210">
        <v>3402385</v>
      </c>
      <c r="W65" s="210">
        <v>3402385</v>
      </c>
      <c r="X65" s="210">
        <v>3402385</v>
      </c>
    </row>
    <row r="66" spans="1:24" ht="15" customHeight="1">
      <c r="A66" s="203" t="s">
        <v>33</v>
      </c>
      <c r="B66" s="204">
        <v>-8576</v>
      </c>
      <c r="C66" s="204">
        <v>-8576</v>
      </c>
      <c r="D66" s="204">
        <v>-8576</v>
      </c>
      <c r="E66" s="204">
        <v>-8576</v>
      </c>
      <c r="F66" s="204">
        <v>-8576</v>
      </c>
      <c r="G66" s="204">
        <v>-8576</v>
      </c>
      <c r="H66" s="204">
        <v>-8576</v>
      </c>
      <c r="I66" s="204">
        <v>-8576</v>
      </c>
      <c r="J66" s="204">
        <v>-8576</v>
      </c>
      <c r="K66" s="204">
        <v>-8576</v>
      </c>
      <c r="L66" s="204">
        <v>-8576</v>
      </c>
      <c r="M66" s="204">
        <v>-8576</v>
      </c>
      <c r="N66" s="204">
        <v>-8576</v>
      </c>
      <c r="O66" s="204">
        <v>-8576</v>
      </c>
      <c r="P66" s="204">
        <v>-8576</v>
      </c>
      <c r="Q66" s="204">
        <v>-8576</v>
      </c>
      <c r="R66" s="204">
        <v>-8576</v>
      </c>
      <c r="S66" s="204">
        <v>-8576</v>
      </c>
      <c r="T66" s="204">
        <v>-8576</v>
      </c>
      <c r="U66" s="204">
        <v>-8576</v>
      </c>
      <c r="V66" s="204">
        <v>-8576</v>
      </c>
      <c r="W66" s="204">
        <v>-8576</v>
      </c>
      <c r="X66" s="204">
        <v>-8576</v>
      </c>
    </row>
    <row r="67" spans="1:24" ht="15" customHeight="1">
      <c r="A67" s="209" t="s">
        <v>303</v>
      </c>
      <c r="B67" s="210">
        <v>3601774</v>
      </c>
      <c r="C67" s="210">
        <v>3601774</v>
      </c>
      <c r="D67" s="210">
        <v>3601774</v>
      </c>
      <c r="E67" s="210">
        <v>3039291</v>
      </c>
      <c r="F67" s="210">
        <v>3039291</v>
      </c>
      <c r="G67" s="210">
        <v>4432760</v>
      </c>
      <c r="H67" s="210">
        <v>4432760</v>
      </c>
      <c r="I67" s="210">
        <v>3721575</v>
      </c>
      <c r="J67" s="210">
        <v>3721575</v>
      </c>
      <c r="K67" s="210">
        <v>4224965</v>
      </c>
      <c r="L67" s="210">
        <v>4225721</v>
      </c>
      <c r="M67" s="210">
        <v>3856600</v>
      </c>
      <c r="N67" s="210">
        <v>3856580</v>
      </c>
      <c r="O67" s="210">
        <v>3856580</v>
      </c>
      <c r="P67" s="210">
        <v>3856580</v>
      </c>
      <c r="Q67" s="210">
        <v>3404279</v>
      </c>
      <c r="R67" s="210">
        <v>3402583</v>
      </c>
      <c r="S67" s="210">
        <v>3402583</v>
      </c>
      <c r="T67" s="210">
        <v>3402583</v>
      </c>
      <c r="U67" s="210">
        <v>3147591</v>
      </c>
      <c r="V67" s="210">
        <v>3147591</v>
      </c>
      <c r="W67" s="210">
        <v>3147591</v>
      </c>
      <c r="X67" s="210">
        <v>3147591</v>
      </c>
    </row>
    <row r="68" spans="1:24" ht="15" customHeight="1">
      <c r="A68" s="203" t="s">
        <v>304</v>
      </c>
      <c r="B68" s="204">
        <v>-14911</v>
      </c>
      <c r="C68" s="204">
        <v>-14902</v>
      </c>
      <c r="D68" s="204">
        <v>-14895</v>
      </c>
      <c r="E68" s="204">
        <v>17494</v>
      </c>
      <c r="F68" s="204">
        <v>17501</v>
      </c>
      <c r="G68" s="204">
        <v>17507</v>
      </c>
      <c r="H68" s="204">
        <v>17514</v>
      </c>
      <c r="I68" s="204">
        <v>-45725</v>
      </c>
      <c r="J68" s="204">
        <v>-45719</v>
      </c>
      <c r="K68" s="204">
        <v>-45710</v>
      </c>
      <c r="L68" s="204">
        <v>-45705</v>
      </c>
      <c r="M68" s="204">
        <v>4104</v>
      </c>
      <c r="N68" s="204">
        <v>4110</v>
      </c>
      <c r="O68" s="204">
        <v>4118</v>
      </c>
      <c r="P68" s="204">
        <v>4125</v>
      </c>
      <c r="Q68" s="204">
        <v>-36469</v>
      </c>
      <c r="R68" s="204">
        <v>-36458</v>
      </c>
      <c r="S68" s="204">
        <v>-36446</v>
      </c>
      <c r="T68" s="204">
        <v>-36434</v>
      </c>
      <c r="U68" s="204">
        <v>-78035</v>
      </c>
      <c r="V68" s="204">
        <v>-78014</v>
      </c>
      <c r="W68" s="204">
        <v>-84814</v>
      </c>
      <c r="X68" s="204">
        <v>-84788</v>
      </c>
    </row>
    <row r="69" spans="1:24" ht="15" customHeight="1">
      <c r="A69" s="209" t="s">
        <v>467</v>
      </c>
      <c r="B69" s="210">
        <v>275130</v>
      </c>
      <c r="C69" s="210">
        <v>190508</v>
      </c>
      <c r="D69" s="210">
        <v>0</v>
      </c>
      <c r="E69" s="210">
        <v>564245</v>
      </c>
      <c r="F69" s="210">
        <v>373113</v>
      </c>
      <c r="G69" s="210">
        <v>247947</v>
      </c>
      <c r="H69" s="210">
        <v>0</v>
      </c>
      <c r="I69" s="210">
        <v>592784</v>
      </c>
      <c r="J69" s="210">
        <v>358436</v>
      </c>
      <c r="K69" s="210">
        <v>179128</v>
      </c>
      <c r="L69" s="210">
        <v>0</v>
      </c>
      <c r="M69" s="210">
        <v>636593</v>
      </c>
      <c r="N69" s="210">
        <v>326904</v>
      </c>
      <c r="O69" s="210">
        <v>206131</v>
      </c>
      <c r="P69" s="210">
        <v>0</v>
      </c>
      <c r="Q69" s="210">
        <v>429383</v>
      </c>
      <c r="R69" s="210">
        <v>260928</v>
      </c>
      <c r="S69" s="210">
        <v>133663</v>
      </c>
      <c r="T69" s="210">
        <v>0</v>
      </c>
      <c r="U69" s="210">
        <v>190674</v>
      </c>
      <c r="V69" s="210">
        <v>336947</v>
      </c>
      <c r="W69" s="210">
        <v>154969</v>
      </c>
      <c r="X69" s="210">
        <v>0</v>
      </c>
    </row>
    <row r="70" spans="1:24" ht="15" customHeight="1">
      <c r="A70" s="207" t="s">
        <v>466</v>
      </c>
      <c r="B70" s="208">
        <f t="shared" ref="B70:X70" si="5">SUM(B65:B69)</f>
        <v>8853417</v>
      </c>
      <c r="C70" s="208">
        <f t="shared" si="5"/>
        <v>8768804</v>
      </c>
      <c r="D70" s="208">
        <f t="shared" si="5"/>
        <v>8578303</v>
      </c>
      <c r="E70" s="208">
        <f t="shared" si="5"/>
        <v>8612454</v>
      </c>
      <c r="F70" s="208">
        <f t="shared" si="5"/>
        <v>8421329</v>
      </c>
      <c r="G70" s="208">
        <f t="shared" si="5"/>
        <v>8296169</v>
      </c>
      <c r="H70" s="208">
        <f t="shared" si="5"/>
        <v>8048229</v>
      </c>
      <c r="I70" s="208">
        <f t="shared" si="5"/>
        <v>7866589</v>
      </c>
      <c r="J70" s="208">
        <f t="shared" si="5"/>
        <v>7632247</v>
      </c>
      <c r="K70" s="208">
        <f t="shared" si="5"/>
        <v>7752948</v>
      </c>
      <c r="L70" s="208">
        <f t="shared" si="5"/>
        <v>7573825</v>
      </c>
      <c r="M70" s="208">
        <f t="shared" si="5"/>
        <v>7891106</v>
      </c>
      <c r="N70" s="208">
        <f t="shared" si="5"/>
        <v>7581403</v>
      </c>
      <c r="O70" s="208">
        <f t="shared" si="5"/>
        <v>7460638</v>
      </c>
      <c r="P70" s="208">
        <f t="shared" si="5"/>
        <v>7254514</v>
      </c>
      <c r="Q70" s="208">
        <f t="shared" si="5"/>
        <v>7191002</v>
      </c>
      <c r="R70" s="208">
        <f t="shared" si="5"/>
        <v>7020862</v>
      </c>
      <c r="S70" s="208">
        <f t="shared" si="5"/>
        <v>6893609</v>
      </c>
      <c r="T70" s="208">
        <f t="shared" si="5"/>
        <v>6759958</v>
      </c>
      <c r="U70" s="208">
        <f t="shared" si="5"/>
        <v>6654039</v>
      </c>
      <c r="V70" s="208">
        <f t="shared" si="5"/>
        <v>6800333</v>
      </c>
      <c r="W70" s="208">
        <f t="shared" si="5"/>
        <v>6611555</v>
      </c>
      <c r="X70" s="208">
        <f t="shared" si="5"/>
        <v>6456612</v>
      </c>
    </row>
    <row r="71" spans="1:24" ht="15" customHeight="1">
      <c r="A71" s="209"/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</row>
    <row r="72" spans="1:24" ht="15" customHeight="1">
      <c r="A72" s="207" t="s">
        <v>465</v>
      </c>
      <c r="B72" s="208">
        <f t="shared" ref="B72:X72" si="6">B50+B62+B70</f>
        <v>21096186</v>
      </c>
      <c r="C72" s="208">
        <f t="shared" si="6"/>
        <v>21475364</v>
      </c>
      <c r="D72" s="208">
        <f t="shared" si="6"/>
        <v>17717170</v>
      </c>
      <c r="E72" s="208">
        <f t="shared" si="6"/>
        <v>16760116</v>
      </c>
      <c r="F72" s="208">
        <f t="shared" si="6"/>
        <v>16564365</v>
      </c>
      <c r="G72" s="208">
        <f t="shared" si="6"/>
        <v>15922767</v>
      </c>
      <c r="H72" s="208">
        <f t="shared" si="6"/>
        <v>15498941</v>
      </c>
      <c r="I72" s="208">
        <f t="shared" si="6"/>
        <v>15342264</v>
      </c>
      <c r="J72" s="208">
        <f t="shared" si="6"/>
        <v>14300665</v>
      </c>
      <c r="K72" s="208">
        <f t="shared" si="6"/>
        <v>14131855</v>
      </c>
      <c r="L72" s="208">
        <f t="shared" si="6"/>
        <v>14173991</v>
      </c>
      <c r="M72" s="208">
        <f t="shared" si="6"/>
        <v>14001294</v>
      </c>
      <c r="N72" s="208">
        <f t="shared" si="6"/>
        <v>13498836</v>
      </c>
      <c r="O72" s="208">
        <f t="shared" si="6"/>
        <v>13541775</v>
      </c>
      <c r="P72" s="208">
        <f t="shared" si="6"/>
        <v>13175980</v>
      </c>
      <c r="Q72" s="208">
        <f t="shared" si="6"/>
        <v>12454700</v>
      </c>
      <c r="R72" s="208">
        <f t="shared" si="6"/>
        <v>12475918</v>
      </c>
      <c r="S72" s="208">
        <f t="shared" si="6"/>
        <v>12304427</v>
      </c>
      <c r="T72" s="208">
        <f t="shared" si="6"/>
        <v>12696792</v>
      </c>
      <c r="U72" s="208">
        <f t="shared" si="6"/>
        <v>12705960</v>
      </c>
      <c r="V72" s="208">
        <f t="shared" si="6"/>
        <v>11887386</v>
      </c>
      <c r="W72" s="208">
        <f t="shared" si="6"/>
        <v>11847275</v>
      </c>
      <c r="X72" s="208">
        <f t="shared" si="6"/>
        <v>11762554</v>
      </c>
    </row>
    <row r="73" spans="1:24" ht="15" customHeight="1">
      <c r="A73" s="209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</row>
    <row r="74" spans="1:24" ht="15" customHeight="1">
      <c r="A74" s="211" t="s">
        <v>464</v>
      </c>
      <c r="B74" s="212">
        <f t="shared" ref="B74:X74" si="7">B31-B72</f>
        <v>0</v>
      </c>
      <c r="C74" s="212">
        <f t="shared" si="7"/>
        <v>0</v>
      </c>
      <c r="D74" s="212">
        <f t="shared" si="7"/>
        <v>0</v>
      </c>
      <c r="E74" s="212">
        <f t="shared" si="7"/>
        <v>0</v>
      </c>
      <c r="F74" s="212">
        <f t="shared" si="7"/>
        <v>0</v>
      </c>
      <c r="G74" s="212">
        <f t="shared" si="7"/>
        <v>0</v>
      </c>
      <c r="H74" s="212">
        <f t="shared" si="7"/>
        <v>0</v>
      </c>
      <c r="I74" s="212">
        <f t="shared" si="7"/>
        <v>0</v>
      </c>
      <c r="J74" s="212">
        <f t="shared" si="7"/>
        <v>0</v>
      </c>
      <c r="K74" s="212">
        <f t="shared" si="7"/>
        <v>0</v>
      </c>
      <c r="L74" s="212">
        <f t="shared" si="7"/>
        <v>0</v>
      </c>
      <c r="M74" s="212">
        <f t="shared" si="7"/>
        <v>0</v>
      </c>
      <c r="N74" s="212">
        <f t="shared" si="7"/>
        <v>0</v>
      </c>
      <c r="O74" s="212">
        <f t="shared" si="7"/>
        <v>0</v>
      </c>
      <c r="P74" s="212">
        <f t="shared" si="7"/>
        <v>0</v>
      </c>
      <c r="Q74" s="212">
        <f t="shared" si="7"/>
        <v>0</v>
      </c>
      <c r="R74" s="212">
        <f t="shared" si="7"/>
        <v>0</v>
      </c>
      <c r="S74" s="212">
        <f t="shared" si="7"/>
        <v>0</v>
      </c>
      <c r="T74" s="212">
        <f t="shared" si="7"/>
        <v>0</v>
      </c>
      <c r="U74" s="212">
        <f t="shared" si="7"/>
        <v>0</v>
      </c>
      <c r="V74" s="212">
        <f t="shared" si="7"/>
        <v>0</v>
      </c>
      <c r="W74" s="212">
        <f t="shared" si="7"/>
        <v>0</v>
      </c>
      <c r="X74" s="212">
        <f t="shared" si="7"/>
        <v>0</v>
      </c>
    </row>
  </sheetData>
  <mergeCells count="1">
    <mergeCell ref="A1:O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0DD19-7671-414A-8B4D-E09699A8E835}">
  <dimension ref="A1:X72"/>
  <sheetViews>
    <sheetView showGridLines="0" zoomScaleNormal="100" workbookViewId="0"/>
  </sheetViews>
  <sheetFormatPr defaultColWidth="8.7109375" defaultRowHeight="15"/>
  <cols>
    <col min="1" max="1" width="68" style="189" customWidth="1"/>
    <col min="2" max="17" width="13" style="189" customWidth="1"/>
    <col min="18" max="24" width="10.140625" style="189" bestFit="1" customWidth="1"/>
    <col min="25" max="16384" width="8.7109375" style="189"/>
  </cols>
  <sheetData>
    <row r="1" spans="1:24" ht="21.75" customHeight="1">
      <c r="A1" s="229" t="s">
        <v>485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24" ht="15" customHeight="1">
      <c r="A2" s="203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</row>
    <row r="3" spans="1:24" ht="15" customHeight="1">
      <c r="A3" s="205" t="s">
        <v>417</v>
      </c>
      <c r="B3" s="206" t="s">
        <v>441</v>
      </c>
      <c r="C3" s="206" t="s">
        <v>433</v>
      </c>
      <c r="D3" s="206" t="s">
        <v>424</v>
      </c>
      <c r="E3" s="206" t="s">
        <v>355</v>
      </c>
      <c r="F3" s="206" t="s">
        <v>350</v>
      </c>
      <c r="G3" s="206" t="s">
        <v>347</v>
      </c>
      <c r="H3" s="206" t="s">
        <v>344</v>
      </c>
      <c r="I3" s="206" t="s">
        <v>332</v>
      </c>
      <c r="J3" s="206" t="s">
        <v>328</v>
      </c>
      <c r="K3" s="206" t="s">
        <v>322</v>
      </c>
      <c r="L3" s="206" t="s">
        <v>310</v>
      </c>
      <c r="M3" s="206" t="s">
        <v>289</v>
      </c>
      <c r="N3" s="206" t="s">
        <v>286</v>
      </c>
      <c r="O3" s="206" t="s">
        <v>98</v>
      </c>
      <c r="P3" s="206" t="s">
        <v>95</v>
      </c>
      <c r="Q3" s="206" t="s">
        <v>93</v>
      </c>
      <c r="R3" s="206" t="s">
        <v>52</v>
      </c>
      <c r="S3" s="206" t="s">
        <v>51</v>
      </c>
      <c r="T3" s="206" t="s">
        <v>48</v>
      </c>
      <c r="U3" s="206" t="s">
        <v>49</v>
      </c>
      <c r="V3" s="206" t="s">
        <v>47</v>
      </c>
      <c r="W3" s="206" t="s">
        <v>46</v>
      </c>
      <c r="X3" s="206" t="s">
        <v>44</v>
      </c>
    </row>
    <row r="4" spans="1:24" ht="15" customHeight="1">
      <c r="A4" s="207" t="s">
        <v>473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</row>
    <row r="5" spans="1:24" ht="15" customHeight="1">
      <c r="A5" s="209" t="s">
        <v>483</v>
      </c>
      <c r="B5" s="210">
        <v>1169996</v>
      </c>
      <c r="C5" s="210">
        <v>2242819</v>
      </c>
      <c r="D5" s="210">
        <v>503654</v>
      </c>
      <c r="E5" s="210">
        <v>561203</v>
      </c>
      <c r="F5" s="210">
        <v>909034</v>
      </c>
      <c r="G5" s="210">
        <v>539680</v>
      </c>
      <c r="H5" s="210">
        <v>642082</v>
      </c>
      <c r="I5" s="210">
        <v>886586</v>
      </c>
      <c r="J5" s="210">
        <v>314092</v>
      </c>
      <c r="K5" s="210">
        <v>783598</v>
      </c>
      <c r="L5" s="210">
        <v>1031425</v>
      </c>
      <c r="M5" s="210">
        <v>1250850</v>
      </c>
      <c r="N5" s="210">
        <v>766927</v>
      </c>
      <c r="O5" s="210">
        <v>1074674</v>
      </c>
      <c r="P5" s="210">
        <v>1122299</v>
      </c>
      <c r="Q5" s="210">
        <v>405954</v>
      </c>
      <c r="R5" s="210">
        <v>789335</v>
      </c>
      <c r="S5" s="210">
        <v>820111</v>
      </c>
      <c r="T5" s="210">
        <v>1309721</v>
      </c>
      <c r="U5" s="210">
        <v>1458308</v>
      </c>
      <c r="V5" s="210">
        <v>881511</v>
      </c>
      <c r="W5" s="210">
        <v>941240</v>
      </c>
      <c r="X5" s="210">
        <v>805619</v>
      </c>
    </row>
    <row r="6" spans="1:24" ht="15" customHeight="1">
      <c r="A6" s="203" t="s">
        <v>482</v>
      </c>
      <c r="B6" s="204">
        <v>214310</v>
      </c>
      <c r="C6" s="204">
        <v>267154</v>
      </c>
      <c r="D6" s="204">
        <v>311379</v>
      </c>
      <c r="E6" s="204">
        <v>71876</v>
      </c>
      <c r="F6" s="204">
        <v>123927</v>
      </c>
      <c r="G6" s="204">
        <v>164896</v>
      </c>
      <c r="H6" s="204">
        <v>177972</v>
      </c>
      <c r="I6" s="204">
        <v>204243</v>
      </c>
      <c r="J6" s="204">
        <v>230474</v>
      </c>
      <c r="K6" s="204"/>
      <c r="L6" s="204">
        <v>0</v>
      </c>
      <c r="M6" s="204">
        <v>0</v>
      </c>
      <c r="N6" s="204">
        <v>0</v>
      </c>
      <c r="O6" s="204">
        <v>0</v>
      </c>
      <c r="P6" s="204">
        <v>0</v>
      </c>
      <c r="Q6" s="204">
        <v>0</v>
      </c>
      <c r="R6" s="204">
        <v>0</v>
      </c>
      <c r="S6" s="204">
        <v>0</v>
      </c>
      <c r="T6" s="204">
        <v>0</v>
      </c>
      <c r="U6" s="204">
        <v>0</v>
      </c>
      <c r="V6" s="204">
        <v>0</v>
      </c>
      <c r="W6" s="204">
        <v>0</v>
      </c>
      <c r="X6" s="204">
        <v>0</v>
      </c>
    </row>
    <row r="7" spans="1:24" ht="15" customHeight="1">
      <c r="A7" s="209" t="s">
        <v>295</v>
      </c>
      <c r="B7" s="210">
        <v>1500749</v>
      </c>
      <c r="C7" s="210">
        <v>1479984</v>
      </c>
      <c r="D7" s="210">
        <v>1450516</v>
      </c>
      <c r="E7" s="210">
        <v>1448007</v>
      </c>
      <c r="F7" s="210">
        <v>1368006</v>
      </c>
      <c r="G7" s="210">
        <v>1416813</v>
      </c>
      <c r="H7" s="210">
        <v>1289584</v>
      </c>
      <c r="I7" s="210">
        <v>1311968</v>
      </c>
      <c r="J7" s="210">
        <v>1314811</v>
      </c>
      <c r="K7" s="210">
        <v>1308042</v>
      </c>
      <c r="L7" s="210">
        <v>1281019</v>
      </c>
      <c r="M7" s="210">
        <v>1247500</v>
      </c>
      <c r="N7" s="210">
        <v>1207498</v>
      </c>
      <c r="O7" s="210">
        <v>1227108</v>
      </c>
      <c r="P7" s="210">
        <v>1051607</v>
      </c>
      <c r="Q7" s="210">
        <v>1049587</v>
      </c>
      <c r="R7" s="210">
        <v>1019552</v>
      </c>
      <c r="S7" s="210">
        <v>1016447</v>
      </c>
      <c r="T7" s="210">
        <v>1000456</v>
      </c>
      <c r="U7" s="210">
        <v>1071799</v>
      </c>
      <c r="V7" s="210">
        <v>1073272</v>
      </c>
      <c r="W7" s="210">
        <v>1054070</v>
      </c>
      <c r="X7" s="210">
        <v>1045441</v>
      </c>
    </row>
    <row r="8" spans="1:24" ht="15" customHeight="1">
      <c r="A8" s="203" t="s">
        <v>481</v>
      </c>
      <c r="B8" s="204">
        <v>6678</v>
      </c>
      <c r="C8" s="204">
        <v>7026</v>
      </c>
      <c r="D8" s="204">
        <v>7866</v>
      </c>
      <c r="E8" s="204">
        <v>7945</v>
      </c>
      <c r="F8" s="204">
        <v>6899</v>
      </c>
      <c r="G8" s="204">
        <v>7707</v>
      </c>
      <c r="H8" s="204">
        <v>7754</v>
      </c>
      <c r="I8" s="204">
        <v>7157</v>
      </c>
      <c r="J8" s="204">
        <v>4486</v>
      </c>
      <c r="K8" s="204">
        <v>322</v>
      </c>
      <c r="L8" s="204">
        <v>124</v>
      </c>
      <c r="M8" s="204">
        <v>467</v>
      </c>
      <c r="N8" s="204">
        <v>2547</v>
      </c>
      <c r="O8" s="204">
        <v>3933</v>
      </c>
      <c r="P8" s="204">
        <v>11842</v>
      </c>
      <c r="Q8" s="204">
        <v>4927</v>
      </c>
      <c r="R8" s="204">
        <v>3353</v>
      </c>
      <c r="S8" s="204">
        <v>4893</v>
      </c>
      <c r="T8" s="204">
        <v>3320</v>
      </c>
      <c r="U8" s="204">
        <v>8714</v>
      </c>
      <c r="V8" s="204">
        <v>13435</v>
      </c>
      <c r="W8" s="204">
        <v>16166</v>
      </c>
      <c r="X8" s="204">
        <v>24500</v>
      </c>
    </row>
    <row r="9" spans="1:24" ht="15" customHeight="1">
      <c r="A9" s="209" t="s">
        <v>27</v>
      </c>
      <c r="B9" s="210">
        <v>102685</v>
      </c>
      <c r="C9" s="210">
        <v>104260</v>
      </c>
      <c r="D9" s="210">
        <v>106140</v>
      </c>
      <c r="E9" s="210">
        <v>106925</v>
      </c>
      <c r="F9" s="210">
        <v>103671</v>
      </c>
      <c r="G9" s="210">
        <v>105751</v>
      </c>
      <c r="H9" s="210">
        <v>104850</v>
      </c>
      <c r="I9" s="210">
        <v>106423</v>
      </c>
      <c r="J9" s="210">
        <v>108734</v>
      </c>
      <c r="K9" s="210">
        <v>108314</v>
      </c>
      <c r="L9" s="210">
        <v>111821</v>
      </c>
      <c r="M9" s="210">
        <v>117681</v>
      </c>
      <c r="N9" s="210">
        <v>125021</v>
      </c>
      <c r="O9" s="210">
        <v>127677</v>
      </c>
      <c r="P9" s="210">
        <v>116395</v>
      </c>
      <c r="Q9" s="210">
        <v>114391</v>
      </c>
      <c r="R9" s="210">
        <v>112580</v>
      </c>
      <c r="S9" s="210">
        <v>99049</v>
      </c>
      <c r="T9" s="210">
        <v>87349</v>
      </c>
      <c r="U9" s="210">
        <v>81535</v>
      </c>
      <c r="V9" s="210">
        <v>73999</v>
      </c>
      <c r="W9" s="210">
        <v>68384</v>
      </c>
      <c r="X9" s="210">
        <v>64921</v>
      </c>
    </row>
    <row r="10" spans="1:24" ht="15" customHeight="1">
      <c r="A10" s="203" t="s">
        <v>28</v>
      </c>
      <c r="B10" s="204">
        <v>140273</v>
      </c>
      <c r="C10" s="204">
        <v>92373</v>
      </c>
      <c r="D10" s="204">
        <v>88900</v>
      </c>
      <c r="E10" s="204">
        <v>26164</v>
      </c>
      <c r="F10" s="204">
        <v>110145</v>
      </c>
      <c r="G10" s="204">
        <v>104296</v>
      </c>
      <c r="H10" s="204">
        <v>101139</v>
      </c>
      <c r="I10" s="204">
        <v>2245</v>
      </c>
      <c r="J10" s="204">
        <v>37718</v>
      </c>
      <c r="K10" s="204">
        <v>37466</v>
      </c>
      <c r="L10" s="204">
        <v>37215</v>
      </c>
      <c r="M10" s="204">
        <v>13676</v>
      </c>
      <c r="N10" s="204">
        <v>247115</v>
      </c>
      <c r="O10" s="204">
        <v>187178</v>
      </c>
      <c r="P10" s="204">
        <v>90989</v>
      </c>
      <c r="Q10" s="204">
        <v>231068</v>
      </c>
      <c r="R10" s="204">
        <v>156545</v>
      </c>
      <c r="S10" s="204">
        <v>138550</v>
      </c>
      <c r="T10" s="204">
        <v>100882</v>
      </c>
      <c r="U10" s="204">
        <v>116072</v>
      </c>
      <c r="V10" s="204">
        <v>18478</v>
      </c>
      <c r="W10" s="204">
        <v>18467</v>
      </c>
      <c r="X10" s="204">
        <v>18509</v>
      </c>
    </row>
    <row r="11" spans="1:24" ht="15" customHeight="1">
      <c r="A11" s="209" t="s">
        <v>311</v>
      </c>
      <c r="B11" s="210">
        <v>36769</v>
      </c>
      <c r="C11" s="210">
        <v>27525</v>
      </c>
      <c r="D11" s="210">
        <v>27602</v>
      </c>
      <c r="E11" s="210">
        <v>27679</v>
      </c>
      <c r="F11" s="210">
        <v>27648</v>
      </c>
      <c r="G11" s="210">
        <v>47812</v>
      </c>
      <c r="H11" s="210">
        <v>54964</v>
      </c>
      <c r="I11" s="210">
        <v>54895</v>
      </c>
      <c r="J11" s="210">
        <v>52428</v>
      </c>
      <c r="K11" s="210">
        <v>51508</v>
      </c>
      <c r="L11" s="210">
        <v>51376</v>
      </c>
      <c r="M11" s="210">
        <v>55505</v>
      </c>
      <c r="N11" s="210">
        <v>41034</v>
      </c>
      <c r="O11" s="210">
        <v>38916</v>
      </c>
      <c r="P11" s="210">
        <v>30185</v>
      </c>
      <c r="Q11" s="210">
        <v>42580</v>
      </c>
      <c r="R11" s="210">
        <v>39399</v>
      </c>
      <c r="S11" s="210">
        <v>37833</v>
      </c>
      <c r="T11" s="210">
        <v>38289</v>
      </c>
      <c r="U11" s="210">
        <v>35533</v>
      </c>
      <c r="V11" s="210">
        <v>37765</v>
      </c>
      <c r="W11" s="210">
        <v>13392</v>
      </c>
      <c r="X11" s="210">
        <v>16170</v>
      </c>
    </row>
    <row r="12" spans="1:24" ht="15" customHeight="1">
      <c r="A12" s="203" t="s">
        <v>312</v>
      </c>
      <c r="B12" s="204">
        <v>58592</v>
      </c>
      <c r="C12" s="204">
        <v>49415</v>
      </c>
      <c r="D12" s="204">
        <v>37874</v>
      </c>
      <c r="E12" s="204">
        <v>34101</v>
      </c>
      <c r="F12" s="204">
        <v>34466</v>
      </c>
      <c r="G12" s="204">
        <v>34942</v>
      </c>
      <c r="H12" s="204">
        <v>28066</v>
      </c>
      <c r="I12" s="204">
        <v>36151</v>
      </c>
      <c r="J12" s="204">
        <v>36447</v>
      </c>
      <c r="K12" s="204">
        <v>35634</v>
      </c>
      <c r="L12" s="204">
        <v>30523</v>
      </c>
      <c r="M12" s="204">
        <v>29799</v>
      </c>
      <c r="N12" s="204">
        <v>27355</v>
      </c>
      <c r="O12" s="204">
        <v>18270</v>
      </c>
      <c r="P12" s="204">
        <v>26622</v>
      </c>
      <c r="Q12" s="204">
        <v>24121</v>
      </c>
      <c r="R12" s="204">
        <v>22215</v>
      </c>
      <c r="S12" s="204">
        <v>18597</v>
      </c>
      <c r="T12" s="204">
        <v>22994</v>
      </c>
      <c r="U12" s="204">
        <v>24710</v>
      </c>
      <c r="V12" s="204">
        <v>31960</v>
      </c>
      <c r="W12" s="204">
        <v>28991</v>
      </c>
      <c r="X12" s="204">
        <v>29208</v>
      </c>
    </row>
    <row r="13" spans="1:24" ht="15" customHeight="1">
      <c r="A13" s="207" t="s">
        <v>480</v>
      </c>
      <c r="B13" s="208">
        <f t="shared" ref="B13:X13" si="0">SUM(B5:B12)</f>
        <v>3230052</v>
      </c>
      <c r="C13" s="208">
        <f t="shared" si="0"/>
        <v>4270556</v>
      </c>
      <c r="D13" s="208">
        <f t="shared" si="0"/>
        <v>2533931</v>
      </c>
      <c r="E13" s="208">
        <f t="shared" si="0"/>
        <v>2283900</v>
      </c>
      <c r="F13" s="208">
        <f t="shared" si="0"/>
        <v>2683796</v>
      </c>
      <c r="G13" s="208">
        <f t="shared" si="0"/>
        <v>2421897</v>
      </c>
      <c r="H13" s="208">
        <f t="shared" si="0"/>
        <v>2406411</v>
      </c>
      <c r="I13" s="208">
        <f t="shared" si="0"/>
        <v>2609668</v>
      </c>
      <c r="J13" s="208">
        <f t="shared" si="0"/>
        <v>2099190</v>
      </c>
      <c r="K13" s="208">
        <f t="shared" si="0"/>
        <v>2324884</v>
      </c>
      <c r="L13" s="208">
        <f t="shared" si="0"/>
        <v>2543503</v>
      </c>
      <c r="M13" s="208">
        <f t="shared" si="0"/>
        <v>2715478</v>
      </c>
      <c r="N13" s="208">
        <f t="shared" si="0"/>
        <v>2417497</v>
      </c>
      <c r="O13" s="208">
        <f t="shared" si="0"/>
        <v>2677756</v>
      </c>
      <c r="P13" s="208">
        <f t="shared" si="0"/>
        <v>2449939</v>
      </c>
      <c r="Q13" s="208">
        <f t="shared" si="0"/>
        <v>1872628</v>
      </c>
      <c r="R13" s="208">
        <f t="shared" si="0"/>
        <v>2142979</v>
      </c>
      <c r="S13" s="208">
        <f t="shared" si="0"/>
        <v>2135480</v>
      </c>
      <c r="T13" s="208">
        <f t="shared" si="0"/>
        <v>2563011</v>
      </c>
      <c r="U13" s="208">
        <f t="shared" si="0"/>
        <v>2796671</v>
      </c>
      <c r="V13" s="208">
        <f t="shared" si="0"/>
        <v>2130420</v>
      </c>
      <c r="W13" s="208">
        <f t="shared" si="0"/>
        <v>2140710</v>
      </c>
      <c r="X13" s="208">
        <f t="shared" si="0"/>
        <v>2004368</v>
      </c>
    </row>
    <row r="14" spans="1:24" ht="15" customHeight="1">
      <c r="A14" s="203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</row>
    <row r="15" spans="1:24" ht="15" customHeight="1">
      <c r="A15" s="207" t="s">
        <v>470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</row>
    <row r="16" spans="1:24" ht="15" customHeight="1">
      <c r="A16" s="203" t="s">
        <v>479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</row>
    <row r="17" spans="1:24" ht="15" customHeight="1">
      <c r="A17" s="209" t="s">
        <v>295</v>
      </c>
      <c r="B17" s="210">
        <v>48411</v>
      </c>
      <c r="C17" s="210">
        <v>60190</v>
      </c>
      <c r="D17" s="210">
        <v>48209</v>
      </c>
      <c r="E17" s="210">
        <v>51852</v>
      </c>
      <c r="F17" s="210">
        <v>49816</v>
      </c>
      <c r="G17" s="210">
        <v>104478</v>
      </c>
      <c r="H17" s="210">
        <v>75457</v>
      </c>
      <c r="I17" s="210">
        <v>70076</v>
      </c>
      <c r="J17" s="210">
        <v>47522</v>
      </c>
      <c r="K17" s="210">
        <v>49151</v>
      </c>
      <c r="L17" s="210">
        <v>56284</v>
      </c>
      <c r="M17" s="210">
        <v>44147</v>
      </c>
      <c r="N17" s="210">
        <v>38136</v>
      </c>
      <c r="O17" s="210">
        <v>38127</v>
      </c>
      <c r="P17" s="210">
        <v>34963</v>
      </c>
      <c r="Q17" s="210">
        <v>31734</v>
      </c>
      <c r="R17" s="210">
        <v>33545</v>
      </c>
      <c r="S17" s="210">
        <v>34373</v>
      </c>
      <c r="T17" s="210">
        <v>37092</v>
      </c>
      <c r="U17" s="210">
        <v>0</v>
      </c>
      <c r="V17" s="210">
        <v>0</v>
      </c>
      <c r="W17" s="210">
        <v>0</v>
      </c>
      <c r="X17" s="210">
        <v>0</v>
      </c>
    </row>
    <row r="18" spans="1:24" ht="15" customHeight="1">
      <c r="A18" s="203" t="s">
        <v>296</v>
      </c>
      <c r="B18" s="204">
        <v>35409</v>
      </c>
      <c r="C18" s="204">
        <v>40603</v>
      </c>
      <c r="D18" s="204">
        <v>34515</v>
      </c>
      <c r="E18" s="204">
        <v>34799</v>
      </c>
      <c r="F18" s="204">
        <v>34327</v>
      </c>
      <c r="G18" s="204">
        <v>33370</v>
      </c>
      <c r="H18" s="204">
        <v>37712</v>
      </c>
      <c r="I18" s="204">
        <v>33231</v>
      </c>
      <c r="J18" s="204">
        <v>32793</v>
      </c>
      <c r="K18" s="204">
        <v>31788</v>
      </c>
      <c r="L18" s="204">
        <v>61883</v>
      </c>
      <c r="M18" s="204">
        <v>61926</v>
      </c>
      <c r="N18" s="204">
        <v>62432</v>
      </c>
      <c r="O18" s="204">
        <v>61458</v>
      </c>
      <c r="P18" s="204">
        <v>61033</v>
      </c>
      <c r="Q18" s="204">
        <v>59424</v>
      </c>
      <c r="R18" s="204">
        <v>60501</v>
      </c>
      <c r="S18" s="204">
        <v>59719</v>
      </c>
      <c r="T18" s="204">
        <v>65853</v>
      </c>
      <c r="U18" s="204">
        <v>65559</v>
      </c>
      <c r="V18" s="204">
        <v>63305</v>
      </c>
      <c r="W18" s="204">
        <v>68664</v>
      </c>
      <c r="X18" s="204">
        <v>191642</v>
      </c>
    </row>
    <row r="19" spans="1:24" ht="15" customHeight="1">
      <c r="A19" s="209" t="s">
        <v>306</v>
      </c>
      <c r="B19" s="210">
        <v>124574</v>
      </c>
      <c r="C19" s="210">
        <v>111208</v>
      </c>
      <c r="D19" s="210">
        <v>96295</v>
      </c>
      <c r="E19" s="210">
        <v>90186</v>
      </c>
      <c r="F19" s="210">
        <v>84832</v>
      </c>
      <c r="G19" s="210">
        <v>80561</v>
      </c>
      <c r="H19" s="210">
        <v>75185</v>
      </c>
      <c r="I19" s="210">
        <v>83101</v>
      </c>
      <c r="J19" s="210">
        <v>80246</v>
      </c>
      <c r="K19" s="210">
        <v>77521</v>
      </c>
      <c r="L19" s="210">
        <v>75285</v>
      </c>
      <c r="M19" s="210">
        <v>74616</v>
      </c>
      <c r="N19" s="210">
        <v>70753</v>
      </c>
      <c r="O19" s="210">
        <v>70066</v>
      </c>
      <c r="P19" s="210">
        <v>71706</v>
      </c>
      <c r="Q19" s="210">
        <v>76958</v>
      </c>
      <c r="R19" s="210">
        <v>80338</v>
      </c>
      <c r="S19" s="210">
        <v>77916</v>
      </c>
      <c r="T19" s="210">
        <v>77228</v>
      </c>
      <c r="U19" s="210">
        <v>76120</v>
      </c>
      <c r="V19" s="210">
        <v>75219</v>
      </c>
      <c r="W19" s="210">
        <v>75992</v>
      </c>
      <c r="X19" s="210">
        <v>75715</v>
      </c>
    </row>
    <row r="20" spans="1:24" ht="15" customHeight="1">
      <c r="A20" s="203" t="s">
        <v>101</v>
      </c>
      <c r="B20" s="204">
        <v>324062</v>
      </c>
      <c r="C20" s="204">
        <v>304834</v>
      </c>
      <c r="D20" s="204">
        <v>263361</v>
      </c>
      <c r="E20" s="204">
        <v>260262</v>
      </c>
      <c r="F20" s="204">
        <v>241252</v>
      </c>
      <c r="G20" s="204">
        <v>229829</v>
      </c>
      <c r="H20" s="204">
        <v>219604</v>
      </c>
      <c r="I20" s="204">
        <v>307177</v>
      </c>
      <c r="J20" s="204">
        <v>293261</v>
      </c>
      <c r="K20" s="204">
        <v>247866</v>
      </c>
      <c r="L20" s="204">
        <v>236824</v>
      </c>
      <c r="M20" s="204">
        <v>234007</v>
      </c>
      <c r="N20" s="204">
        <v>311087</v>
      </c>
      <c r="O20" s="204">
        <v>316181</v>
      </c>
      <c r="P20" s="204">
        <v>312483</v>
      </c>
      <c r="Q20" s="204">
        <v>350710</v>
      </c>
      <c r="R20" s="204">
        <v>339907</v>
      </c>
      <c r="S20" s="204">
        <v>337278</v>
      </c>
      <c r="T20" s="204">
        <v>409039</v>
      </c>
      <c r="U20" s="204">
        <v>358914</v>
      </c>
      <c r="V20" s="204">
        <v>346469</v>
      </c>
      <c r="W20" s="204">
        <v>331716</v>
      </c>
      <c r="X20" s="204">
        <v>293349</v>
      </c>
    </row>
    <row r="21" spans="1:24" ht="15" customHeight="1">
      <c r="A21" s="209" t="s">
        <v>297</v>
      </c>
      <c r="B21" s="210">
        <v>2093245</v>
      </c>
      <c r="C21" s="210">
        <v>1919070</v>
      </c>
      <c r="D21" s="210">
        <v>2016687</v>
      </c>
      <c r="E21" s="210">
        <v>1796214</v>
      </c>
      <c r="F21" s="210">
        <v>1680268</v>
      </c>
      <c r="G21" s="210">
        <v>1596586</v>
      </c>
      <c r="H21" s="210">
        <v>1381729</v>
      </c>
      <c r="I21" s="210">
        <v>1304731</v>
      </c>
      <c r="J21" s="210">
        <v>1228299</v>
      </c>
      <c r="K21" s="210">
        <v>1104581</v>
      </c>
      <c r="L21" s="210">
        <v>1016635</v>
      </c>
      <c r="M21" s="210">
        <v>953908</v>
      </c>
      <c r="N21" s="210">
        <v>903508</v>
      </c>
      <c r="O21" s="210">
        <v>893322</v>
      </c>
      <c r="P21" s="210">
        <v>890517</v>
      </c>
      <c r="Q21" s="210">
        <v>860041</v>
      </c>
      <c r="R21" s="210">
        <v>823151</v>
      </c>
      <c r="S21" s="210">
        <v>791414</v>
      </c>
      <c r="T21" s="210">
        <v>778406</v>
      </c>
      <c r="U21" s="210">
        <v>817766</v>
      </c>
      <c r="V21" s="210">
        <v>804552</v>
      </c>
      <c r="W21" s="210">
        <v>790922</v>
      </c>
      <c r="X21" s="210">
        <v>785655</v>
      </c>
    </row>
    <row r="22" spans="1:24" ht="15" customHeight="1">
      <c r="A22" s="203" t="s">
        <v>311</v>
      </c>
      <c r="B22" s="204">
        <v>0</v>
      </c>
      <c r="C22" s="204">
        <v>0</v>
      </c>
      <c r="D22" s="204">
        <v>0</v>
      </c>
      <c r="E22" s="204">
        <v>0</v>
      </c>
      <c r="F22" s="204">
        <v>0</v>
      </c>
      <c r="G22" s="204">
        <v>2535</v>
      </c>
      <c r="H22" s="204">
        <v>2546</v>
      </c>
      <c r="I22" s="204">
        <v>2556</v>
      </c>
      <c r="J22" s="204">
        <v>4479</v>
      </c>
      <c r="K22" s="204">
        <v>4478</v>
      </c>
      <c r="L22" s="204">
        <v>4479</v>
      </c>
      <c r="M22" s="204">
        <v>0</v>
      </c>
      <c r="N22" s="204">
        <v>0</v>
      </c>
      <c r="O22" s="204">
        <v>2617</v>
      </c>
      <c r="P22" s="204">
        <v>2629</v>
      </c>
      <c r="Q22" s="204">
        <v>0</v>
      </c>
      <c r="R22" s="204">
        <v>3144</v>
      </c>
      <c r="S22" s="204">
        <v>6096</v>
      </c>
      <c r="T22" s="204">
        <v>5165</v>
      </c>
      <c r="U22" s="204">
        <v>9808</v>
      </c>
      <c r="V22" s="204">
        <v>4658</v>
      </c>
      <c r="W22" s="204">
        <v>29133</v>
      </c>
      <c r="X22" s="204">
        <v>26188</v>
      </c>
    </row>
    <row r="23" spans="1:24" ht="15" customHeight="1">
      <c r="A23" s="209" t="s">
        <v>312</v>
      </c>
      <c r="B23" s="210">
        <v>47773</v>
      </c>
      <c r="C23" s="210">
        <v>49326</v>
      </c>
      <c r="D23" s="210">
        <v>48607</v>
      </c>
      <c r="E23" s="210">
        <v>45046</v>
      </c>
      <c r="F23" s="210">
        <v>50613</v>
      </c>
      <c r="G23" s="210">
        <v>50738</v>
      </c>
      <c r="H23" s="210">
        <v>52463</v>
      </c>
      <c r="I23" s="210">
        <v>51961</v>
      </c>
      <c r="J23" s="210">
        <v>36234</v>
      </c>
      <c r="K23" s="210">
        <v>40100</v>
      </c>
      <c r="L23" s="210">
        <v>48150</v>
      </c>
      <c r="M23" s="210">
        <v>43325</v>
      </c>
      <c r="N23" s="210">
        <v>46378</v>
      </c>
      <c r="O23" s="210">
        <v>54897</v>
      </c>
      <c r="P23" s="210">
        <v>50522</v>
      </c>
      <c r="Q23" s="210">
        <v>52949</v>
      </c>
      <c r="R23" s="210">
        <v>54541</v>
      </c>
      <c r="S23" s="210">
        <v>57091</v>
      </c>
      <c r="T23" s="210">
        <v>59098</v>
      </c>
      <c r="U23" s="210">
        <v>60433</v>
      </c>
      <c r="V23" s="210">
        <v>61798</v>
      </c>
      <c r="W23" s="210">
        <v>65062</v>
      </c>
      <c r="X23" s="210">
        <v>66762</v>
      </c>
    </row>
    <row r="24" spans="1:24" ht="15" customHeight="1">
      <c r="A24" s="203" t="s">
        <v>313</v>
      </c>
      <c r="B24" s="204">
        <v>3429757</v>
      </c>
      <c r="C24" s="204">
        <v>3806798</v>
      </c>
      <c r="D24" s="204">
        <v>3667715</v>
      </c>
      <c r="E24" s="204">
        <v>3398196</v>
      </c>
      <c r="F24" s="204">
        <v>3026940</v>
      </c>
      <c r="G24" s="204">
        <v>2703279</v>
      </c>
      <c r="H24" s="204">
        <v>3174929</v>
      </c>
      <c r="I24" s="204">
        <v>2865122</v>
      </c>
      <c r="J24" s="204">
        <v>2546604</v>
      </c>
      <c r="K24" s="204">
        <v>2638845</v>
      </c>
      <c r="L24" s="204">
        <v>2609114</v>
      </c>
      <c r="M24" s="204">
        <v>2699436</v>
      </c>
      <c r="N24" s="204">
        <v>2481728</v>
      </c>
      <c r="O24" s="204">
        <v>2240726</v>
      </c>
      <c r="P24" s="204">
        <v>2123821</v>
      </c>
      <c r="Q24" s="204">
        <v>2130241</v>
      </c>
      <c r="R24" s="204">
        <v>1865690</v>
      </c>
      <c r="S24" s="204">
        <v>1664610</v>
      </c>
      <c r="T24" s="204">
        <v>1488995</v>
      </c>
      <c r="U24" s="204">
        <v>1270156</v>
      </c>
      <c r="V24" s="204">
        <v>1061435</v>
      </c>
      <c r="W24" s="204">
        <v>895092</v>
      </c>
      <c r="X24" s="204">
        <v>787233</v>
      </c>
    </row>
    <row r="25" spans="1:24" ht="15" customHeight="1">
      <c r="A25" s="209" t="s">
        <v>478</v>
      </c>
      <c r="B25" s="210">
        <v>130505</v>
      </c>
      <c r="C25" s="210">
        <v>63832</v>
      </c>
      <c r="D25" s="210">
        <v>89857</v>
      </c>
      <c r="E25" s="210">
        <v>86082</v>
      </c>
      <c r="F25" s="210">
        <v>90572</v>
      </c>
      <c r="G25" s="210">
        <v>99691</v>
      </c>
      <c r="H25" s="210">
        <v>86312</v>
      </c>
      <c r="I25" s="210">
        <v>79756</v>
      </c>
      <c r="J25" s="210">
        <v>84607</v>
      </c>
      <c r="K25" s="210">
        <v>86619</v>
      </c>
      <c r="L25" s="210">
        <v>86967</v>
      </c>
      <c r="M25" s="210">
        <v>86483</v>
      </c>
      <c r="N25" s="210">
        <v>96636</v>
      </c>
      <c r="O25" s="210">
        <v>103776</v>
      </c>
      <c r="P25" s="210">
        <v>94284</v>
      </c>
      <c r="Q25" s="210">
        <v>93627</v>
      </c>
      <c r="R25" s="210">
        <v>87259</v>
      </c>
      <c r="S25" s="210">
        <v>89998</v>
      </c>
      <c r="T25" s="210">
        <v>72703</v>
      </c>
      <c r="U25" s="210">
        <v>75075</v>
      </c>
      <c r="V25" s="210">
        <v>76229</v>
      </c>
      <c r="W25" s="210">
        <v>81731</v>
      </c>
      <c r="X25" s="210">
        <v>61719</v>
      </c>
    </row>
    <row r="26" spans="1:24" ht="15" customHeight="1">
      <c r="A26" s="203" t="s">
        <v>314</v>
      </c>
      <c r="B26" s="204">
        <v>0</v>
      </c>
      <c r="C26" s="204">
        <v>0</v>
      </c>
      <c r="D26" s="204">
        <v>0</v>
      </c>
      <c r="E26" s="204">
        <v>0</v>
      </c>
      <c r="F26" s="204">
        <v>0</v>
      </c>
      <c r="G26" s="204">
        <v>0</v>
      </c>
      <c r="H26" s="204">
        <v>0</v>
      </c>
      <c r="I26" s="204">
        <v>260</v>
      </c>
      <c r="J26" s="204">
        <v>260</v>
      </c>
      <c r="K26" s="204">
        <v>260</v>
      </c>
      <c r="L26" s="204">
        <v>260</v>
      </c>
      <c r="M26" s="204">
        <v>260</v>
      </c>
      <c r="N26" s="204">
        <v>260</v>
      </c>
      <c r="O26" s="204">
        <v>260</v>
      </c>
      <c r="P26" s="204">
        <v>260</v>
      </c>
      <c r="Q26" s="204">
        <v>260</v>
      </c>
      <c r="R26" s="204">
        <v>260</v>
      </c>
      <c r="S26" s="204">
        <v>260</v>
      </c>
      <c r="T26" s="204">
        <v>260</v>
      </c>
      <c r="U26" s="204">
        <v>260</v>
      </c>
      <c r="V26" s="204">
        <v>260</v>
      </c>
      <c r="W26" s="204">
        <v>260</v>
      </c>
      <c r="X26" s="204">
        <v>260</v>
      </c>
    </row>
    <row r="27" spans="1:24" ht="15" customHeight="1">
      <c r="A27" s="209" t="s">
        <v>477</v>
      </c>
      <c r="B27" s="210">
        <v>9787678</v>
      </c>
      <c r="C27" s="210">
        <v>9114827</v>
      </c>
      <c r="D27" s="210">
        <v>7179980</v>
      </c>
      <c r="E27" s="210">
        <v>6971921</v>
      </c>
      <c r="F27" s="210">
        <v>6896672</v>
      </c>
      <c r="G27" s="210">
        <v>6850221</v>
      </c>
      <c r="H27" s="210">
        <v>6262652</v>
      </c>
      <c r="I27" s="210">
        <v>6214627</v>
      </c>
      <c r="J27" s="210">
        <v>6113505</v>
      </c>
      <c r="K27" s="210">
        <v>5784550</v>
      </c>
      <c r="L27" s="210">
        <v>5684772</v>
      </c>
      <c r="M27" s="210">
        <v>5652384</v>
      </c>
      <c r="N27" s="210">
        <v>5640114</v>
      </c>
      <c r="O27" s="210">
        <v>5630394</v>
      </c>
      <c r="P27" s="210">
        <v>5623627</v>
      </c>
      <c r="Q27" s="210">
        <v>5524912</v>
      </c>
      <c r="R27" s="210">
        <v>5567164</v>
      </c>
      <c r="S27" s="210">
        <v>5612339</v>
      </c>
      <c r="T27" s="210">
        <v>5691267</v>
      </c>
      <c r="U27" s="210">
        <v>5698267</v>
      </c>
      <c r="V27" s="210">
        <v>5757851</v>
      </c>
      <c r="W27" s="210">
        <v>5837299</v>
      </c>
      <c r="X27" s="210">
        <v>5958914</v>
      </c>
    </row>
    <row r="28" spans="1:24" ht="15" customHeight="1">
      <c r="A28" s="203" t="s">
        <v>476</v>
      </c>
      <c r="B28" s="204">
        <v>1865728</v>
      </c>
      <c r="C28" s="204">
        <v>1752334</v>
      </c>
      <c r="D28" s="204">
        <v>1758090</v>
      </c>
      <c r="E28" s="204">
        <v>1761594</v>
      </c>
      <c r="F28" s="204">
        <v>1742775</v>
      </c>
      <c r="G28" s="204">
        <v>1763171</v>
      </c>
      <c r="H28" s="204">
        <v>1736789</v>
      </c>
      <c r="I28" s="204">
        <v>1735946</v>
      </c>
      <c r="J28" s="204">
        <v>1750315</v>
      </c>
      <c r="K28" s="204">
        <v>1754697</v>
      </c>
      <c r="L28" s="204">
        <v>1765707</v>
      </c>
      <c r="M28" s="204">
        <v>1450303</v>
      </c>
      <c r="N28" s="204">
        <v>1441248</v>
      </c>
      <c r="O28" s="204">
        <v>1462915</v>
      </c>
      <c r="P28" s="204">
        <v>1473823</v>
      </c>
      <c r="Q28" s="204">
        <v>1418337</v>
      </c>
      <c r="R28" s="204">
        <v>1428460</v>
      </c>
      <c r="S28" s="204">
        <v>1448066</v>
      </c>
      <c r="T28" s="204">
        <v>1473533</v>
      </c>
      <c r="U28" s="204">
        <v>1488088</v>
      </c>
      <c r="V28" s="204">
        <v>1513420</v>
      </c>
      <c r="W28" s="204">
        <v>1540096</v>
      </c>
      <c r="X28" s="204">
        <v>1520652</v>
      </c>
    </row>
    <row r="29" spans="1:24" ht="15" customHeight="1">
      <c r="A29" s="207" t="s">
        <v>475</v>
      </c>
      <c r="B29" s="208">
        <f t="shared" ref="B29:X29" si="1">SUM(B17:B28)</f>
        <v>17887142</v>
      </c>
      <c r="C29" s="208">
        <f t="shared" si="1"/>
        <v>17223022</v>
      </c>
      <c r="D29" s="208">
        <f t="shared" si="1"/>
        <v>15203316</v>
      </c>
      <c r="E29" s="208">
        <f t="shared" si="1"/>
        <v>14496152</v>
      </c>
      <c r="F29" s="208">
        <f t="shared" si="1"/>
        <v>13898067</v>
      </c>
      <c r="G29" s="208">
        <f t="shared" si="1"/>
        <v>13514459</v>
      </c>
      <c r="H29" s="208">
        <f t="shared" si="1"/>
        <v>13105378</v>
      </c>
      <c r="I29" s="208">
        <f t="shared" si="1"/>
        <v>12748544</v>
      </c>
      <c r="J29" s="208">
        <f t="shared" si="1"/>
        <v>12218125</v>
      </c>
      <c r="K29" s="208">
        <f t="shared" si="1"/>
        <v>11820456</v>
      </c>
      <c r="L29" s="208">
        <f t="shared" si="1"/>
        <v>11646360</v>
      </c>
      <c r="M29" s="208">
        <f t="shared" si="1"/>
        <v>11300795</v>
      </c>
      <c r="N29" s="208">
        <f t="shared" si="1"/>
        <v>11092280</v>
      </c>
      <c r="O29" s="208">
        <f t="shared" si="1"/>
        <v>10874739</v>
      </c>
      <c r="P29" s="208">
        <f t="shared" si="1"/>
        <v>10739668</v>
      </c>
      <c r="Q29" s="208">
        <f t="shared" si="1"/>
        <v>10599193</v>
      </c>
      <c r="R29" s="208">
        <f t="shared" si="1"/>
        <v>10343960</v>
      </c>
      <c r="S29" s="208">
        <f t="shared" si="1"/>
        <v>10179160</v>
      </c>
      <c r="T29" s="208">
        <f t="shared" si="1"/>
        <v>10158639</v>
      </c>
      <c r="U29" s="208">
        <f t="shared" si="1"/>
        <v>9920446</v>
      </c>
      <c r="V29" s="208">
        <f t="shared" si="1"/>
        <v>9765196</v>
      </c>
      <c r="W29" s="208">
        <f t="shared" si="1"/>
        <v>9715967</v>
      </c>
      <c r="X29" s="208">
        <f t="shared" si="1"/>
        <v>9768089</v>
      </c>
    </row>
    <row r="30" spans="1:24" ht="15" customHeight="1">
      <c r="A30" s="203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</row>
    <row r="31" spans="1:24" ht="15" customHeight="1">
      <c r="A31" s="207" t="s">
        <v>474</v>
      </c>
      <c r="B31" s="208">
        <f t="shared" ref="B31:X31" si="2">B13+B29</f>
        <v>21117194</v>
      </c>
      <c r="C31" s="208">
        <f t="shared" si="2"/>
        <v>21493578</v>
      </c>
      <c r="D31" s="208">
        <f t="shared" si="2"/>
        <v>17737247</v>
      </c>
      <c r="E31" s="208">
        <f t="shared" si="2"/>
        <v>16780052</v>
      </c>
      <c r="F31" s="208">
        <f t="shared" si="2"/>
        <v>16581863</v>
      </c>
      <c r="G31" s="208">
        <f t="shared" si="2"/>
        <v>15936356</v>
      </c>
      <c r="H31" s="208">
        <f t="shared" si="2"/>
        <v>15511789</v>
      </c>
      <c r="I31" s="208">
        <f t="shared" si="2"/>
        <v>15358212</v>
      </c>
      <c r="J31" s="208">
        <f t="shared" si="2"/>
        <v>14317315</v>
      </c>
      <c r="K31" s="208">
        <f t="shared" si="2"/>
        <v>14145340</v>
      </c>
      <c r="L31" s="208">
        <f t="shared" si="2"/>
        <v>14189863</v>
      </c>
      <c r="M31" s="208">
        <f t="shared" si="2"/>
        <v>14016273</v>
      </c>
      <c r="N31" s="208">
        <f t="shared" si="2"/>
        <v>13509777</v>
      </c>
      <c r="O31" s="208">
        <f t="shared" si="2"/>
        <v>13552495</v>
      </c>
      <c r="P31" s="208">
        <f t="shared" si="2"/>
        <v>13189607</v>
      </c>
      <c r="Q31" s="208">
        <f t="shared" si="2"/>
        <v>12471821</v>
      </c>
      <c r="R31" s="208">
        <f t="shared" si="2"/>
        <v>12486939</v>
      </c>
      <c r="S31" s="208">
        <f t="shared" si="2"/>
        <v>12314640</v>
      </c>
      <c r="T31" s="208">
        <f t="shared" si="2"/>
        <v>12721650</v>
      </c>
      <c r="U31" s="208">
        <f t="shared" si="2"/>
        <v>12717117</v>
      </c>
      <c r="V31" s="208">
        <f t="shared" si="2"/>
        <v>11895616</v>
      </c>
      <c r="W31" s="208">
        <f t="shared" si="2"/>
        <v>11856677</v>
      </c>
      <c r="X31" s="208">
        <f t="shared" si="2"/>
        <v>11772457</v>
      </c>
    </row>
    <row r="32" spans="1:24" ht="15" customHeight="1">
      <c r="A32" s="203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</row>
    <row r="33" spans="1:24" ht="15" customHeight="1">
      <c r="A33" s="209"/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</row>
    <row r="34" spans="1:24" ht="15" customHeight="1">
      <c r="A34" s="205" t="s">
        <v>415</v>
      </c>
      <c r="B34" s="206" t="s">
        <v>441</v>
      </c>
      <c r="C34" s="206" t="s">
        <v>433</v>
      </c>
      <c r="D34" s="206" t="s">
        <v>424</v>
      </c>
      <c r="E34" s="206" t="s">
        <v>355</v>
      </c>
      <c r="F34" s="206" t="s">
        <v>350</v>
      </c>
      <c r="G34" s="206" t="s">
        <v>347</v>
      </c>
      <c r="H34" s="206" t="s">
        <v>344</v>
      </c>
      <c r="I34" s="206" t="s">
        <v>332</v>
      </c>
      <c r="J34" s="206" t="s">
        <v>328</v>
      </c>
      <c r="K34" s="206" t="s">
        <v>322</v>
      </c>
      <c r="L34" s="206" t="s">
        <v>310</v>
      </c>
      <c r="M34" s="206" t="s">
        <v>289</v>
      </c>
      <c r="N34" s="206" t="s">
        <v>286</v>
      </c>
      <c r="O34" s="206" t="s">
        <v>98</v>
      </c>
      <c r="P34" s="206" t="s">
        <v>95</v>
      </c>
      <c r="Q34" s="206" t="s">
        <v>93</v>
      </c>
      <c r="R34" s="206" t="s">
        <v>52</v>
      </c>
      <c r="S34" s="206" t="s">
        <v>51</v>
      </c>
      <c r="T34" s="206" t="s">
        <v>48</v>
      </c>
      <c r="U34" s="206" t="s">
        <v>49</v>
      </c>
      <c r="V34" s="206" t="s">
        <v>47</v>
      </c>
      <c r="W34" s="206" t="s">
        <v>46</v>
      </c>
      <c r="X34" s="206" t="s">
        <v>44</v>
      </c>
    </row>
    <row r="35" spans="1:24" ht="15" customHeight="1">
      <c r="A35" s="207" t="s">
        <v>473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</row>
    <row r="36" spans="1:24" ht="15" customHeight="1">
      <c r="A36" s="203" t="s">
        <v>29</v>
      </c>
      <c r="B36" s="204">
        <v>154471</v>
      </c>
      <c r="C36" s="204">
        <v>168367</v>
      </c>
      <c r="D36" s="204">
        <v>147421</v>
      </c>
      <c r="E36" s="204">
        <v>144797</v>
      </c>
      <c r="F36" s="204">
        <v>130269</v>
      </c>
      <c r="G36" s="204">
        <v>131268</v>
      </c>
      <c r="H36" s="204">
        <v>120791</v>
      </c>
      <c r="I36" s="204">
        <v>122914</v>
      </c>
      <c r="J36" s="204">
        <v>123189</v>
      </c>
      <c r="K36" s="204">
        <v>113207</v>
      </c>
      <c r="L36" s="204">
        <v>113975</v>
      </c>
      <c r="M36" s="204">
        <v>119066</v>
      </c>
      <c r="N36" s="204">
        <v>116462</v>
      </c>
      <c r="O36" s="204">
        <v>140586</v>
      </c>
      <c r="P36" s="204">
        <v>150328</v>
      </c>
      <c r="Q36" s="204">
        <v>162604</v>
      </c>
      <c r="R36" s="204">
        <v>179285</v>
      </c>
      <c r="S36" s="204">
        <v>178133</v>
      </c>
      <c r="T36" s="204">
        <v>190315</v>
      </c>
      <c r="U36" s="204">
        <v>190146</v>
      </c>
      <c r="V36" s="204">
        <v>184415</v>
      </c>
      <c r="W36" s="204">
        <v>222433</v>
      </c>
      <c r="X36" s="204">
        <v>201851</v>
      </c>
    </row>
    <row r="37" spans="1:24" ht="15" customHeight="1">
      <c r="A37" s="209" t="s">
        <v>30</v>
      </c>
      <c r="B37" s="210">
        <v>623850</v>
      </c>
      <c r="C37" s="210">
        <v>622084</v>
      </c>
      <c r="D37" s="210">
        <v>602232</v>
      </c>
      <c r="E37" s="210">
        <v>633764</v>
      </c>
      <c r="F37" s="210">
        <v>604664</v>
      </c>
      <c r="G37" s="210">
        <v>584379</v>
      </c>
      <c r="H37" s="210">
        <v>586987</v>
      </c>
      <c r="I37" s="210">
        <v>536460</v>
      </c>
      <c r="J37" s="210">
        <v>524723</v>
      </c>
      <c r="K37" s="210">
        <v>524090</v>
      </c>
      <c r="L37" s="210">
        <v>567681</v>
      </c>
      <c r="M37" s="210">
        <v>565445</v>
      </c>
      <c r="N37" s="210">
        <v>737606</v>
      </c>
      <c r="O37" s="210">
        <v>686549</v>
      </c>
      <c r="P37" s="210">
        <v>790543</v>
      </c>
      <c r="Q37" s="210">
        <v>729194</v>
      </c>
      <c r="R37" s="210">
        <v>729125</v>
      </c>
      <c r="S37" s="210">
        <v>657010</v>
      </c>
      <c r="T37" s="210">
        <v>609822</v>
      </c>
      <c r="U37" s="210">
        <v>538683</v>
      </c>
      <c r="V37" s="210">
        <v>505526</v>
      </c>
      <c r="W37" s="210">
        <v>613937</v>
      </c>
      <c r="X37" s="210">
        <v>393905</v>
      </c>
    </row>
    <row r="38" spans="1:24" ht="15" customHeight="1">
      <c r="A38" s="203" t="s">
        <v>35</v>
      </c>
      <c r="B38" s="204">
        <v>48304</v>
      </c>
      <c r="C38" s="204">
        <v>43131</v>
      </c>
      <c r="D38" s="204">
        <v>45139</v>
      </c>
      <c r="E38" s="204">
        <v>47524</v>
      </c>
      <c r="F38" s="204">
        <v>49910</v>
      </c>
      <c r="G38" s="204">
        <v>42363</v>
      </c>
      <c r="H38" s="204">
        <v>44631</v>
      </c>
      <c r="I38" s="204">
        <v>46926</v>
      </c>
      <c r="J38" s="204">
        <v>49220</v>
      </c>
      <c r="K38" s="204">
        <v>42380</v>
      </c>
      <c r="L38" s="204">
        <v>45752</v>
      </c>
      <c r="M38" s="204">
        <v>48243</v>
      </c>
      <c r="N38" s="204">
        <v>50733</v>
      </c>
      <c r="O38" s="204">
        <v>38266</v>
      </c>
      <c r="P38" s="204">
        <v>36792</v>
      </c>
      <c r="Q38" s="204">
        <v>36915</v>
      </c>
      <c r="R38" s="204">
        <v>37038</v>
      </c>
      <c r="S38" s="204">
        <v>50281</v>
      </c>
      <c r="T38" s="204">
        <v>52331</v>
      </c>
      <c r="U38" s="204">
        <v>54557</v>
      </c>
      <c r="V38" s="204">
        <v>56782</v>
      </c>
      <c r="W38" s="204">
        <v>59008</v>
      </c>
      <c r="X38" s="204">
        <v>47975</v>
      </c>
    </row>
    <row r="39" spans="1:24" ht="15" customHeight="1">
      <c r="A39" s="209" t="s">
        <v>298</v>
      </c>
      <c r="B39" s="210">
        <v>416775</v>
      </c>
      <c r="C39" s="210">
        <v>393893</v>
      </c>
      <c r="D39" s="210">
        <v>429595</v>
      </c>
      <c r="E39" s="210">
        <v>437940</v>
      </c>
      <c r="F39" s="210">
        <v>353269</v>
      </c>
      <c r="G39" s="210">
        <v>355037</v>
      </c>
      <c r="H39" s="210">
        <v>358873</v>
      </c>
      <c r="I39" s="210">
        <v>343199</v>
      </c>
      <c r="J39" s="210">
        <v>345216</v>
      </c>
      <c r="K39" s="210">
        <v>310508</v>
      </c>
      <c r="L39" s="210">
        <v>388277</v>
      </c>
      <c r="M39" s="210">
        <v>335161</v>
      </c>
      <c r="N39" s="210">
        <v>311822</v>
      </c>
      <c r="O39" s="210">
        <v>294684</v>
      </c>
      <c r="P39" s="210">
        <v>298595</v>
      </c>
      <c r="Q39" s="210">
        <v>268393</v>
      </c>
      <c r="R39" s="210">
        <v>283926</v>
      </c>
      <c r="S39" s="210">
        <v>244845</v>
      </c>
      <c r="T39" s="210">
        <v>307967</v>
      </c>
      <c r="U39" s="210">
        <v>237387</v>
      </c>
      <c r="V39" s="210">
        <v>220023</v>
      </c>
      <c r="W39" s="210">
        <v>181809</v>
      </c>
      <c r="X39" s="210">
        <v>213289</v>
      </c>
    </row>
    <row r="40" spans="1:24" ht="15" customHeight="1">
      <c r="A40" s="203" t="s">
        <v>299</v>
      </c>
      <c r="B40" s="204">
        <v>54758</v>
      </c>
      <c r="C40" s="204">
        <v>55589</v>
      </c>
      <c r="D40" s="204">
        <v>25119</v>
      </c>
      <c r="E40" s="204">
        <v>31358</v>
      </c>
      <c r="F40" s="204">
        <v>40412</v>
      </c>
      <c r="G40" s="204">
        <v>52908</v>
      </c>
      <c r="H40" s="204">
        <v>48579</v>
      </c>
      <c r="I40" s="204">
        <v>47722</v>
      </c>
      <c r="J40" s="204">
        <v>48273</v>
      </c>
      <c r="K40" s="204">
        <v>48350</v>
      </c>
      <c r="L40" s="204">
        <v>47531</v>
      </c>
      <c r="M40" s="204">
        <v>40578</v>
      </c>
      <c r="N40" s="204">
        <v>40283</v>
      </c>
      <c r="O40" s="204">
        <v>39986</v>
      </c>
      <c r="P40" s="204">
        <v>35119</v>
      </c>
      <c r="Q40" s="204">
        <v>32038</v>
      </c>
      <c r="R40" s="204">
        <v>30373</v>
      </c>
      <c r="S40" s="204">
        <v>30669</v>
      </c>
      <c r="T40" s="204">
        <v>26311</v>
      </c>
      <c r="U40" s="204">
        <v>26690</v>
      </c>
      <c r="V40" s="204">
        <v>27255</v>
      </c>
      <c r="W40" s="204">
        <v>28206</v>
      </c>
      <c r="X40" s="204">
        <v>32626</v>
      </c>
    </row>
    <row r="41" spans="1:24" ht="15" customHeight="1">
      <c r="A41" s="209" t="s">
        <v>300</v>
      </c>
      <c r="B41" s="210">
        <v>73692</v>
      </c>
      <c r="C41" s="210">
        <v>124831</v>
      </c>
      <c r="D41" s="210">
        <v>116707</v>
      </c>
      <c r="E41" s="210">
        <v>112524</v>
      </c>
      <c r="F41" s="210">
        <v>68728</v>
      </c>
      <c r="G41" s="210">
        <v>144973</v>
      </c>
      <c r="H41" s="210">
        <v>73811</v>
      </c>
      <c r="I41" s="210">
        <v>68500</v>
      </c>
      <c r="J41" s="210">
        <v>103954</v>
      </c>
      <c r="K41" s="210">
        <v>127376</v>
      </c>
      <c r="L41" s="210">
        <v>113118</v>
      </c>
      <c r="M41" s="210">
        <v>98145</v>
      </c>
      <c r="N41" s="210">
        <v>243558</v>
      </c>
      <c r="O41" s="210">
        <v>198080</v>
      </c>
      <c r="P41" s="210">
        <v>98976</v>
      </c>
      <c r="Q41" s="210">
        <v>223065</v>
      </c>
      <c r="R41" s="210">
        <v>131307</v>
      </c>
      <c r="S41" s="210">
        <v>117887</v>
      </c>
      <c r="T41" s="210">
        <v>77078</v>
      </c>
      <c r="U41" s="210">
        <v>76239</v>
      </c>
      <c r="V41" s="210">
        <v>79741</v>
      </c>
      <c r="W41" s="210">
        <v>93345</v>
      </c>
      <c r="X41" s="210">
        <v>80230</v>
      </c>
    </row>
    <row r="42" spans="1:24" ht="15" customHeight="1">
      <c r="A42" s="203" t="s">
        <v>345</v>
      </c>
      <c r="B42" s="204">
        <v>204416</v>
      </c>
      <c r="C42" s="204">
        <v>169745</v>
      </c>
      <c r="D42" s="204">
        <v>151419</v>
      </c>
      <c r="E42" s="204">
        <v>217721</v>
      </c>
      <c r="F42" s="204">
        <v>197569</v>
      </c>
      <c r="G42" s="204">
        <v>164566</v>
      </c>
      <c r="H42" s="204">
        <v>150701</v>
      </c>
      <c r="I42" s="204">
        <v>209970</v>
      </c>
      <c r="J42" s="204">
        <v>188660</v>
      </c>
      <c r="K42" s="204">
        <v>155785</v>
      </c>
      <c r="L42" s="204">
        <v>141681</v>
      </c>
      <c r="M42" s="204">
        <v>201507</v>
      </c>
      <c r="N42" s="204">
        <v>183923</v>
      </c>
      <c r="O42" s="204">
        <v>149936</v>
      </c>
      <c r="P42" s="204">
        <v>136614</v>
      </c>
      <c r="Q42" s="204">
        <v>187045</v>
      </c>
      <c r="R42" s="204">
        <v>169767</v>
      </c>
      <c r="S42" s="204">
        <v>139330</v>
      </c>
      <c r="T42" s="204">
        <v>120472</v>
      </c>
      <c r="U42" s="204">
        <v>184983</v>
      </c>
      <c r="V42" s="204">
        <v>164987</v>
      </c>
      <c r="W42" s="204">
        <v>137574</v>
      </c>
      <c r="X42" s="204">
        <v>126354</v>
      </c>
    </row>
    <row r="43" spans="1:24" ht="15" customHeight="1">
      <c r="A43" s="209" t="s">
        <v>311</v>
      </c>
      <c r="B43" s="210">
        <v>160</v>
      </c>
      <c r="C43" s="210">
        <v>150</v>
      </c>
      <c r="D43" s="210">
        <v>138</v>
      </c>
      <c r="E43" s="210">
        <v>129</v>
      </c>
      <c r="F43" s="210">
        <v>116</v>
      </c>
      <c r="G43" s="210">
        <v>108</v>
      </c>
      <c r="H43" s="210">
        <v>98</v>
      </c>
      <c r="I43" s="210">
        <v>92</v>
      </c>
      <c r="J43" s="210">
        <v>84</v>
      </c>
      <c r="K43" s="210">
        <v>479</v>
      </c>
      <c r="L43" s="210">
        <v>1298</v>
      </c>
      <c r="M43" s="210">
        <v>2370</v>
      </c>
      <c r="N43" s="210">
        <v>5295</v>
      </c>
      <c r="O43" s="210">
        <v>7080</v>
      </c>
      <c r="P43" s="210">
        <v>7978</v>
      </c>
      <c r="Q43" s="210">
        <v>7854</v>
      </c>
      <c r="R43" s="210">
        <v>7957</v>
      </c>
      <c r="S43" s="210">
        <v>3242</v>
      </c>
      <c r="T43" s="210">
        <v>1214</v>
      </c>
      <c r="U43" s="210">
        <v>1272</v>
      </c>
      <c r="V43" s="210">
        <v>3638</v>
      </c>
      <c r="W43" s="210">
        <v>3592</v>
      </c>
      <c r="X43" s="210">
        <v>3547</v>
      </c>
    </row>
    <row r="44" spans="1:24" ht="15" customHeight="1">
      <c r="A44" s="203" t="s">
        <v>301</v>
      </c>
      <c r="B44" s="204">
        <v>38252</v>
      </c>
      <c r="C44" s="204">
        <v>110891</v>
      </c>
      <c r="D44" s="204">
        <v>87982</v>
      </c>
      <c r="E44" s="204">
        <v>67680</v>
      </c>
      <c r="F44" s="204">
        <v>45374</v>
      </c>
      <c r="G44" s="204">
        <v>110986</v>
      </c>
      <c r="H44" s="204">
        <v>84564</v>
      </c>
      <c r="I44" s="204">
        <v>64229</v>
      </c>
      <c r="J44" s="204">
        <v>41557</v>
      </c>
      <c r="K44" s="204">
        <v>99592</v>
      </c>
      <c r="L44" s="204">
        <v>85225</v>
      </c>
      <c r="M44" s="204">
        <v>65372</v>
      </c>
      <c r="N44" s="204">
        <v>48576</v>
      </c>
      <c r="O44" s="204">
        <v>76101</v>
      </c>
      <c r="P44" s="204">
        <v>55237</v>
      </c>
      <c r="Q44" s="204">
        <v>43002</v>
      </c>
      <c r="R44" s="204">
        <v>47806</v>
      </c>
      <c r="S44" s="204">
        <v>46358</v>
      </c>
      <c r="T44" s="204">
        <v>125178</v>
      </c>
      <c r="U44" s="204">
        <v>120222</v>
      </c>
      <c r="V44" s="204">
        <v>119189</v>
      </c>
      <c r="W44" s="204">
        <v>105256</v>
      </c>
      <c r="X44" s="204">
        <v>91336</v>
      </c>
    </row>
    <row r="45" spans="1:24" ht="15" customHeight="1">
      <c r="A45" s="209" t="s">
        <v>31</v>
      </c>
      <c r="B45" s="210">
        <v>0</v>
      </c>
      <c r="C45" s="210">
        <v>9466</v>
      </c>
      <c r="D45" s="210">
        <v>0</v>
      </c>
      <c r="E45" s="210">
        <v>9133</v>
      </c>
      <c r="F45" s="210">
        <v>0</v>
      </c>
      <c r="G45" s="210">
        <v>8894</v>
      </c>
      <c r="H45" s="210">
        <v>6</v>
      </c>
      <c r="I45" s="210">
        <v>0</v>
      </c>
      <c r="J45" s="210">
        <v>8529</v>
      </c>
      <c r="K45" s="210">
        <v>8568</v>
      </c>
      <c r="L45" s="210">
        <v>60</v>
      </c>
      <c r="M45" s="210">
        <v>9828</v>
      </c>
      <c r="N45" s="210">
        <v>9697</v>
      </c>
      <c r="O45" s="210">
        <v>9604</v>
      </c>
      <c r="P45" s="210">
        <v>9627</v>
      </c>
      <c r="Q45" s="210">
        <v>9190</v>
      </c>
      <c r="R45" s="210">
        <v>9300</v>
      </c>
      <c r="S45" s="210">
        <v>22358</v>
      </c>
      <c r="T45" s="210">
        <v>16614</v>
      </c>
      <c r="U45" s="210">
        <v>10643</v>
      </c>
      <c r="V45" s="210">
        <v>11857</v>
      </c>
      <c r="W45" s="210">
        <v>13142</v>
      </c>
      <c r="X45" s="210">
        <v>21998</v>
      </c>
    </row>
    <row r="46" spans="1:24" ht="15" customHeight="1">
      <c r="A46" s="203" t="s">
        <v>302</v>
      </c>
      <c r="B46" s="204">
        <v>127232</v>
      </c>
      <c r="C46" s="204">
        <v>300207</v>
      </c>
      <c r="D46" s="204">
        <v>131701</v>
      </c>
      <c r="E46" s="204">
        <v>161452</v>
      </c>
      <c r="F46" s="204">
        <v>153374</v>
      </c>
      <c r="G46" s="204">
        <v>316578</v>
      </c>
      <c r="H46" s="204">
        <v>144028</v>
      </c>
      <c r="I46" s="204">
        <v>477</v>
      </c>
      <c r="J46" s="204">
        <v>342484</v>
      </c>
      <c r="K46" s="204">
        <v>408312</v>
      </c>
      <c r="L46" s="204">
        <v>430991</v>
      </c>
      <c r="M46" s="204">
        <v>119528</v>
      </c>
      <c r="N46" s="204">
        <v>120650</v>
      </c>
      <c r="O46" s="204">
        <v>352717</v>
      </c>
      <c r="P46" s="204">
        <v>231653</v>
      </c>
      <c r="Q46" s="204">
        <v>55185</v>
      </c>
      <c r="R46" s="204">
        <v>49950</v>
      </c>
      <c r="S46" s="204">
        <v>31820</v>
      </c>
      <c r="T46" s="204">
        <v>265</v>
      </c>
      <c r="U46" s="204">
        <v>156335</v>
      </c>
      <c r="V46" s="204">
        <v>51917</v>
      </c>
      <c r="W46" s="204">
        <v>132616</v>
      </c>
      <c r="X46" s="204">
        <v>72270</v>
      </c>
    </row>
    <row r="47" spans="1:24" ht="15" customHeight="1">
      <c r="A47" s="209" t="s">
        <v>472</v>
      </c>
      <c r="B47" s="210">
        <v>197243</v>
      </c>
      <c r="C47" s="210">
        <v>165236</v>
      </c>
      <c r="D47" s="210">
        <v>3880</v>
      </c>
      <c r="E47" s="210">
        <v>12831</v>
      </c>
      <c r="F47" s="210"/>
      <c r="G47" s="210"/>
      <c r="H47" s="210"/>
      <c r="I47" s="210">
        <v>1605</v>
      </c>
      <c r="J47" s="210"/>
      <c r="K47" s="210"/>
      <c r="L47" s="210"/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0">
        <v>0</v>
      </c>
      <c r="U47" s="210">
        <v>0</v>
      </c>
      <c r="V47" s="210">
        <v>0</v>
      </c>
      <c r="W47" s="210">
        <v>0</v>
      </c>
      <c r="X47" s="210">
        <v>0</v>
      </c>
    </row>
    <row r="48" spans="1:24" ht="15" customHeight="1">
      <c r="A48" s="203" t="s">
        <v>315</v>
      </c>
      <c r="B48" s="204">
        <v>157629</v>
      </c>
      <c r="C48" s="204">
        <v>101409</v>
      </c>
      <c r="D48" s="204">
        <v>100297</v>
      </c>
      <c r="E48" s="204">
        <v>78106</v>
      </c>
      <c r="F48" s="204">
        <v>62618</v>
      </c>
      <c r="G48" s="204">
        <v>68695</v>
      </c>
      <c r="H48" s="204">
        <v>60133</v>
      </c>
      <c r="I48" s="204">
        <v>62568</v>
      </c>
      <c r="J48" s="204">
        <v>71868</v>
      </c>
      <c r="K48" s="204">
        <v>80196</v>
      </c>
      <c r="L48" s="204">
        <v>76081</v>
      </c>
      <c r="M48" s="204">
        <v>109755</v>
      </c>
      <c r="N48" s="204">
        <v>154670</v>
      </c>
      <c r="O48" s="204">
        <v>73503</v>
      </c>
      <c r="P48" s="204">
        <v>85924</v>
      </c>
      <c r="Q48" s="204">
        <v>111649</v>
      </c>
      <c r="R48" s="204">
        <v>88368</v>
      </c>
      <c r="S48" s="204">
        <v>93441</v>
      </c>
      <c r="T48" s="204">
        <v>382972</v>
      </c>
      <c r="U48" s="204">
        <v>419696</v>
      </c>
      <c r="V48" s="204">
        <v>142128</v>
      </c>
      <c r="W48" s="204">
        <v>114972</v>
      </c>
      <c r="X48" s="204">
        <v>102850</v>
      </c>
    </row>
    <row r="49" spans="1:24" ht="15" customHeight="1">
      <c r="A49" s="209" t="s">
        <v>469</v>
      </c>
      <c r="B49" s="210">
        <v>562510</v>
      </c>
      <c r="C49" s="210">
        <v>400000</v>
      </c>
      <c r="D49" s="210">
        <v>0</v>
      </c>
      <c r="E49" s="210"/>
      <c r="F49" s="210"/>
      <c r="G49" s="210"/>
      <c r="H49" s="210"/>
      <c r="I49" s="210"/>
      <c r="J49" s="210"/>
      <c r="K49" s="210"/>
      <c r="L49" s="210"/>
      <c r="M49" s="210">
        <v>0</v>
      </c>
      <c r="N49" s="210">
        <v>0</v>
      </c>
      <c r="O49" s="210">
        <v>0</v>
      </c>
      <c r="P49" s="210">
        <v>0</v>
      </c>
      <c r="Q49" s="210">
        <v>0</v>
      </c>
      <c r="R49" s="210">
        <v>0</v>
      </c>
      <c r="S49" s="210">
        <v>0</v>
      </c>
      <c r="T49" s="210">
        <v>0</v>
      </c>
      <c r="U49" s="210">
        <v>0</v>
      </c>
      <c r="V49" s="210">
        <v>0</v>
      </c>
      <c r="W49" s="210">
        <v>0</v>
      </c>
      <c r="X49" s="210">
        <v>0</v>
      </c>
    </row>
    <row r="50" spans="1:24" ht="15" customHeight="1">
      <c r="A50" s="207" t="s">
        <v>471</v>
      </c>
      <c r="B50" s="208">
        <f t="shared" ref="B50:X50" si="3">SUM(B36:B49)</f>
        <v>2659292</v>
      </c>
      <c r="C50" s="208">
        <f t="shared" si="3"/>
        <v>2664999</v>
      </c>
      <c r="D50" s="208">
        <f t="shared" si="3"/>
        <v>1841630</v>
      </c>
      <c r="E50" s="208">
        <f t="shared" si="3"/>
        <v>1954959</v>
      </c>
      <c r="F50" s="208">
        <f t="shared" si="3"/>
        <v>1706303</v>
      </c>
      <c r="G50" s="208">
        <f t="shared" si="3"/>
        <v>1980755</v>
      </c>
      <c r="H50" s="208">
        <f t="shared" si="3"/>
        <v>1673202</v>
      </c>
      <c r="I50" s="208">
        <f t="shared" si="3"/>
        <v>1504662</v>
      </c>
      <c r="J50" s="208">
        <f t="shared" si="3"/>
        <v>1847757</v>
      </c>
      <c r="K50" s="208">
        <f t="shared" si="3"/>
        <v>1918843</v>
      </c>
      <c r="L50" s="208">
        <f t="shared" si="3"/>
        <v>2011670</v>
      </c>
      <c r="M50" s="208">
        <f t="shared" si="3"/>
        <v>1714998</v>
      </c>
      <c r="N50" s="208">
        <f t="shared" si="3"/>
        <v>2023275</v>
      </c>
      <c r="O50" s="208">
        <f t="shared" si="3"/>
        <v>2067092</v>
      </c>
      <c r="P50" s="208">
        <f t="shared" si="3"/>
        <v>1937386</v>
      </c>
      <c r="Q50" s="208">
        <f t="shared" si="3"/>
        <v>1866134</v>
      </c>
      <c r="R50" s="208">
        <f t="shared" si="3"/>
        <v>1764202</v>
      </c>
      <c r="S50" s="208">
        <f t="shared" si="3"/>
        <v>1615374</v>
      </c>
      <c r="T50" s="208">
        <f t="shared" si="3"/>
        <v>1910539</v>
      </c>
      <c r="U50" s="208">
        <f t="shared" si="3"/>
        <v>2016853</v>
      </c>
      <c r="V50" s="208">
        <f t="shared" si="3"/>
        <v>1567458</v>
      </c>
      <c r="W50" s="208">
        <f t="shared" si="3"/>
        <v>1705890</v>
      </c>
      <c r="X50" s="208">
        <f t="shared" si="3"/>
        <v>1388231</v>
      </c>
    </row>
    <row r="51" spans="1:24" ht="15" customHeight="1">
      <c r="A51" s="209"/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</row>
    <row r="52" spans="1:24" ht="15" customHeight="1">
      <c r="A52" s="207" t="s">
        <v>470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</row>
    <row r="53" spans="1:24" ht="15" customHeight="1">
      <c r="A53" s="209" t="s">
        <v>29</v>
      </c>
      <c r="B53" s="210">
        <v>1977556</v>
      </c>
      <c r="C53" s="210">
        <v>2056199</v>
      </c>
      <c r="D53" s="210">
        <v>2218556</v>
      </c>
      <c r="E53" s="210">
        <v>1736808</v>
      </c>
      <c r="F53" s="210">
        <v>1792559</v>
      </c>
      <c r="G53" s="210">
        <v>1782094</v>
      </c>
      <c r="H53" s="210">
        <v>1844107</v>
      </c>
      <c r="I53" s="210">
        <v>1809718</v>
      </c>
      <c r="J53" s="210">
        <v>1794680</v>
      </c>
      <c r="K53" s="210">
        <v>1312180</v>
      </c>
      <c r="L53" s="210">
        <v>1315102</v>
      </c>
      <c r="M53" s="210">
        <v>1062706</v>
      </c>
      <c r="N53" s="210">
        <v>1023294</v>
      </c>
      <c r="O53" s="210">
        <v>1014973</v>
      </c>
      <c r="P53" s="210">
        <v>826609</v>
      </c>
      <c r="Q53" s="210">
        <v>826899</v>
      </c>
      <c r="R53" s="210">
        <v>796933</v>
      </c>
      <c r="S53" s="210">
        <v>837666</v>
      </c>
      <c r="T53" s="210">
        <v>878079</v>
      </c>
      <c r="U53" s="210">
        <v>901900</v>
      </c>
      <c r="V53" s="210">
        <v>913961</v>
      </c>
      <c r="W53" s="210">
        <v>905300</v>
      </c>
      <c r="X53" s="210">
        <v>1072146</v>
      </c>
    </row>
    <row r="54" spans="1:24" ht="15" customHeight="1">
      <c r="A54" s="203" t="s">
        <v>30</v>
      </c>
      <c r="B54" s="204">
        <v>6484989</v>
      </c>
      <c r="C54" s="204">
        <v>6525745</v>
      </c>
      <c r="D54" s="204">
        <v>4613827</v>
      </c>
      <c r="E54" s="204">
        <v>4112117</v>
      </c>
      <c r="F54" s="204">
        <v>4292351</v>
      </c>
      <c r="G54" s="204">
        <v>3491168</v>
      </c>
      <c r="H54" s="204">
        <v>3561284</v>
      </c>
      <c r="I54" s="204">
        <v>3691013</v>
      </c>
      <c r="J54" s="204">
        <v>2549765</v>
      </c>
      <c r="K54" s="204">
        <v>2650615</v>
      </c>
      <c r="L54" s="204">
        <v>2746756</v>
      </c>
      <c r="M54" s="204">
        <v>2849331</v>
      </c>
      <c r="N54" s="204">
        <v>2112496</v>
      </c>
      <c r="O54" s="204">
        <v>2220948</v>
      </c>
      <c r="P54" s="204">
        <v>2372440</v>
      </c>
      <c r="Q54" s="204">
        <v>1716834</v>
      </c>
      <c r="R54" s="204">
        <v>2015471</v>
      </c>
      <c r="S54" s="204">
        <v>2069195</v>
      </c>
      <c r="T54" s="204">
        <v>2307128</v>
      </c>
      <c r="U54" s="204">
        <v>2358244</v>
      </c>
      <c r="V54" s="204">
        <v>1859647</v>
      </c>
      <c r="W54" s="204">
        <v>1878426</v>
      </c>
      <c r="X54" s="204">
        <v>2113239</v>
      </c>
    </row>
    <row r="55" spans="1:24" ht="15" customHeight="1">
      <c r="A55" s="209" t="s">
        <v>299</v>
      </c>
      <c r="B55" s="210">
        <v>75313</v>
      </c>
      <c r="C55" s="210">
        <v>11198</v>
      </c>
      <c r="D55" s="210">
        <v>71873</v>
      </c>
      <c r="E55" s="210">
        <v>17683</v>
      </c>
      <c r="F55" s="210">
        <v>21426</v>
      </c>
      <c r="G55" s="210">
        <v>29684</v>
      </c>
      <c r="H55" s="210">
        <v>30775</v>
      </c>
      <c r="I55" s="210">
        <v>32206</v>
      </c>
      <c r="J55" s="210">
        <v>38983</v>
      </c>
      <c r="K55" s="210">
        <v>42291</v>
      </c>
      <c r="L55" s="210">
        <v>44747</v>
      </c>
      <c r="M55" s="210">
        <v>56795</v>
      </c>
      <c r="N55" s="210">
        <v>66542</v>
      </c>
      <c r="O55" s="210">
        <v>75025</v>
      </c>
      <c r="P55" s="210">
        <v>70797</v>
      </c>
      <c r="Q55" s="210">
        <v>73898</v>
      </c>
      <c r="R55" s="210">
        <v>67615</v>
      </c>
      <c r="S55" s="210">
        <v>68593</v>
      </c>
      <c r="T55" s="210">
        <v>49331</v>
      </c>
      <c r="U55" s="210">
        <v>51209</v>
      </c>
      <c r="V55" s="210">
        <v>51501</v>
      </c>
      <c r="W55" s="210">
        <v>55620</v>
      </c>
      <c r="X55" s="210">
        <v>31512</v>
      </c>
    </row>
    <row r="56" spans="1:24" ht="15" customHeight="1">
      <c r="A56" s="203" t="s">
        <v>35</v>
      </c>
      <c r="B56" s="204">
        <v>55703</v>
      </c>
      <c r="C56" s="204">
        <v>71446</v>
      </c>
      <c r="D56" s="204">
        <v>80221</v>
      </c>
      <c r="E56" s="204">
        <v>88995</v>
      </c>
      <c r="F56" s="204">
        <v>97769</v>
      </c>
      <c r="G56" s="204">
        <v>116471</v>
      </c>
      <c r="H56" s="204">
        <v>124821</v>
      </c>
      <c r="I56" s="204">
        <v>133144</v>
      </c>
      <c r="J56" s="204">
        <v>141467</v>
      </c>
      <c r="K56" s="204">
        <v>158925</v>
      </c>
      <c r="L56" s="204">
        <v>166148</v>
      </c>
      <c r="M56" s="204">
        <v>173370</v>
      </c>
      <c r="N56" s="204">
        <v>180593</v>
      </c>
      <c r="O56" s="204">
        <v>202773</v>
      </c>
      <c r="P56" s="204">
        <v>206811</v>
      </c>
      <c r="Q56" s="204">
        <v>209375</v>
      </c>
      <c r="R56" s="204">
        <v>211940</v>
      </c>
      <c r="S56" s="204">
        <v>201384</v>
      </c>
      <c r="T56" s="204">
        <v>208654</v>
      </c>
      <c r="U56" s="204">
        <v>217881</v>
      </c>
      <c r="V56" s="204">
        <v>227106</v>
      </c>
      <c r="W56" s="204">
        <v>236332</v>
      </c>
      <c r="X56" s="204">
        <v>258251</v>
      </c>
    </row>
    <row r="57" spans="1:24" ht="15" customHeight="1">
      <c r="A57" s="209" t="s">
        <v>305</v>
      </c>
      <c r="B57" s="210">
        <v>250543</v>
      </c>
      <c r="C57" s="210">
        <v>225938</v>
      </c>
      <c r="D57" s="210">
        <v>210145</v>
      </c>
      <c r="E57" s="210">
        <v>185081</v>
      </c>
      <c r="F57" s="210">
        <v>180445</v>
      </c>
      <c r="G57" s="210">
        <v>169159</v>
      </c>
      <c r="H57" s="210">
        <v>158773</v>
      </c>
      <c r="I57" s="210">
        <v>138681</v>
      </c>
      <c r="J57" s="210">
        <v>123452</v>
      </c>
      <c r="K57" s="210">
        <v>121823</v>
      </c>
      <c r="L57" s="210">
        <v>126212</v>
      </c>
      <c r="M57" s="210">
        <v>135384</v>
      </c>
      <c r="N57" s="210">
        <v>383363</v>
      </c>
      <c r="O57" s="210">
        <v>402085</v>
      </c>
      <c r="P57" s="210">
        <v>397240</v>
      </c>
      <c r="Q57" s="210">
        <v>386829</v>
      </c>
      <c r="R57" s="210">
        <v>369838</v>
      </c>
      <c r="S57" s="210">
        <v>366338</v>
      </c>
      <c r="T57" s="210">
        <v>378121</v>
      </c>
      <c r="U57" s="210">
        <v>153076</v>
      </c>
      <c r="V57" s="210">
        <v>157694</v>
      </c>
      <c r="W57" s="210">
        <v>148646</v>
      </c>
      <c r="X57" s="210">
        <v>134534</v>
      </c>
    </row>
    <row r="58" spans="1:24" ht="15" customHeight="1">
      <c r="A58" s="203" t="s">
        <v>31</v>
      </c>
      <c r="B58" s="204">
        <v>49365</v>
      </c>
      <c r="C58" s="204">
        <v>47737</v>
      </c>
      <c r="D58" s="204">
        <v>47737</v>
      </c>
      <c r="E58" s="204">
        <v>0</v>
      </c>
      <c r="F58" s="204">
        <v>0</v>
      </c>
      <c r="G58" s="204">
        <v>0</v>
      </c>
      <c r="H58" s="204">
        <v>0</v>
      </c>
      <c r="I58" s="204">
        <v>95989</v>
      </c>
      <c r="J58" s="204">
        <v>102743</v>
      </c>
      <c r="K58" s="204">
        <v>100103</v>
      </c>
      <c r="L58" s="204">
        <v>109577</v>
      </c>
      <c r="M58" s="204">
        <v>34370</v>
      </c>
      <c r="N58" s="204">
        <v>32714</v>
      </c>
      <c r="O58" s="204">
        <v>31059</v>
      </c>
      <c r="P58" s="204">
        <v>44296</v>
      </c>
      <c r="Q58" s="204">
        <v>113426</v>
      </c>
      <c r="R58" s="204">
        <v>108739</v>
      </c>
      <c r="S58" s="204">
        <v>104051</v>
      </c>
      <c r="T58" s="204">
        <v>112764</v>
      </c>
      <c r="U58" s="204">
        <v>235205</v>
      </c>
      <c r="V58" s="204">
        <v>231384</v>
      </c>
      <c r="W58" s="204">
        <v>227604</v>
      </c>
      <c r="X58" s="204">
        <v>223892</v>
      </c>
    </row>
    <row r="59" spans="1:24" ht="15" customHeight="1">
      <c r="A59" s="209" t="s">
        <v>311</v>
      </c>
      <c r="B59" s="210">
        <v>4890</v>
      </c>
      <c r="C59" s="210">
        <v>4852</v>
      </c>
      <c r="D59" s="210">
        <v>4810</v>
      </c>
      <c r="E59" s="210">
        <v>4756</v>
      </c>
      <c r="F59" s="210">
        <v>4701</v>
      </c>
      <c r="G59" s="210">
        <v>4640</v>
      </c>
      <c r="H59" s="210">
        <v>4584</v>
      </c>
      <c r="I59" s="210">
        <v>4534</v>
      </c>
      <c r="J59" s="210">
        <v>0</v>
      </c>
      <c r="K59" s="210">
        <v>0</v>
      </c>
      <c r="L59" s="210">
        <v>0</v>
      </c>
      <c r="M59" s="210">
        <v>0</v>
      </c>
      <c r="N59" s="210">
        <v>1868</v>
      </c>
      <c r="O59" s="210">
        <v>0</v>
      </c>
      <c r="P59" s="210">
        <v>0</v>
      </c>
      <c r="Q59" s="210">
        <v>0</v>
      </c>
      <c r="R59" s="210">
        <v>0</v>
      </c>
      <c r="S59" s="210">
        <v>4861</v>
      </c>
      <c r="T59" s="210">
        <v>1977</v>
      </c>
      <c r="U59" s="210">
        <v>1977</v>
      </c>
      <c r="V59" s="210">
        <v>0</v>
      </c>
      <c r="W59" s="210">
        <v>0</v>
      </c>
      <c r="X59" s="210">
        <v>0</v>
      </c>
    </row>
    <row r="60" spans="1:24" ht="15" customHeight="1">
      <c r="A60" s="203" t="s">
        <v>315</v>
      </c>
      <c r="B60" s="204">
        <v>73736</v>
      </c>
      <c r="C60" s="204">
        <v>72383</v>
      </c>
      <c r="D60" s="204">
        <v>70145</v>
      </c>
      <c r="E60" s="204">
        <v>67199</v>
      </c>
      <c r="F60" s="204">
        <v>64980</v>
      </c>
      <c r="G60" s="204">
        <v>66216</v>
      </c>
      <c r="H60" s="204">
        <v>66014</v>
      </c>
      <c r="I60" s="204">
        <v>81676</v>
      </c>
      <c r="J60" s="204">
        <v>86221</v>
      </c>
      <c r="K60" s="204">
        <v>87612</v>
      </c>
      <c r="L60" s="204">
        <v>95826</v>
      </c>
      <c r="M60" s="204">
        <v>98213</v>
      </c>
      <c r="N60" s="204">
        <v>104229</v>
      </c>
      <c r="O60" s="204">
        <v>77832</v>
      </c>
      <c r="P60" s="204">
        <v>79514</v>
      </c>
      <c r="Q60" s="204">
        <v>87424</v>
      </c>
      <c r="R60" s="204">
        <v>131339</v>
      </c>
      <c r="S60" s="204">
        <v>153569</v>
      </c>
      <c r="T60" s="204">
        <v>115099</v>
      </c>
      <c r="U60" s="204">
        <v>126733</v>
      </c>
      <c r="V60" s="204">
        <v>86532</v>
      </c>
      <c r="W60" s="204">
        <v>87304</v>
      </c>
      <c r="X60" s="204">
        <v>94040</v>
      </c>
    </row>
    <row r="61" spans="1:24" ht="15" customHeight="1">
      <c r="A61" s="209" t="s">
        <v>469</v>
      </c>
      <c r="B61" s="210">
        <v>632390</v>
      </c>
      <c r="C61" s="210">
        <v>1044277</v>
      </c>
      <c r="D61" s="210">
        <v>0</v>
      </c>
      <c r="E61" s="210"/>
      <c r="F61" s="210"/>
      <c r="G61" s="210"/>
      <c r="H61" s="210"/>
      <c r="I61" s="210"/>
      <c r="J61" s="210"/>
      <c r="K61" s="210"/>
      <c r="L61" s="210"/>
      <c r="M61" s="210">
        <v>0</v>
      </c>
      <c r="N61" s="210">
        <v>0</v>
      </c>
      <c r="O61" s="210">
        <v>0</v>
      </c>
      <c r="P61" s="210">
        <v>0</v>
      </c>
      <c r="Q61" s="210">
        <v>0</v>
      </c>
      <c r="R61" s="210">
        <v>0</v>
      </c>
      <c r="S61" s="210">
        <v>0</v>
      </c>
      <c r="T61" s="210">
        <v>0</v>
      </c>
      <c r="U61" s="210">
        <v>0</v>
      </c>
      <c r="V61" s="210">
        <v>0</v>
      </c>
      <c r="W61" s="210">
        <v>0</v>
      </c>
      <c r="X61" s="210">
        <v>0</v>
      </c>
    </row>
    <row r="62" spans="1:24" ht="15" customHeight="1">
      <c r="A62" s="207" t="s">
        <v>468</v>
      </c>
      <c r="B62" s="208">
        <f t="shared" ref="B62:X62" si="4">SUM(B53:B61)</f>
        <v>9604485</v>
      </c>
      <c r="C62" s="208">
        <f t="shared" si="4"/>
        <v>10059775</v>
      </c>
      <c r="D62" s="208">
        <f t="shared" si="4"/>
        <v>7317314</v>
      </c>
      <c r="E62" s="208">
        <f t="shared" si="4"/>
        <v>6212639</v>
      </c>
      <c r="F62" s="208">
        <f t="shared" si="4"/>
        <v>6454231</v>
      </c>
      <c r="G62" s="208">
        <f t="shared" si="4"/>
        <v>5659432</v>
      </c>
      <c r="H62" s="208">
        <f t="shared" si="4"/>
        <v>5790358</v>
      </c>
      <c r="I62" s="208">
        <f t="shared" si="4"/>
        <v>5986961</v>
      </c>
      <c r="J62" s="208">
        <f t="shared" si="4"/>
        <v>4837311</v>
      </c>
      <c r="K62" s="208">
        <f t="shared" si="4"/>
        <v>4473549</v>
      </c>
      <c r="L62" s="208">
        <f t="shared" si="4"/>
        <v>4604368</v>
      </c>
      <c r="M62" s="208">
        <f t="shared" si="4"/>
        <v>4410169</v>
      </c>
      <c r="N62" s="208">
        <f t="shared" si="4"/>
        <v>3905099</v>
      </c>
      <c r="O62" s="208">
        <f t="shared" si="4"/>
        <v>4024695</v>
      </c>
      <c r="P62" s="208">
        <f t="shared" si="4"/>
        <v>3997707</v>
      </c>
      <c r="Q62" s="208">
        <f t="shared" si="4"/>
        <v>3414685</v>
      </c>
      <c r="R62" s="208">
        <f t="shared" si="4"/>
        <v>3701875</v>
      </c>
      <c r="S62" s="208">
        <f t="shared" si="4"/>
        <v>3805657</v>
      </c>
      <c r="T62" s="208">
        <f t="shared" si="4"/>
        <v>4051153</v>
      </c>
      <c r="U62" s="208">
        <f t="shared" si="4"/>
        <v>4046225</v>
      </c>
      <c r="V62" s="208">
        <f t="shared" si="4"/>
        <v>3527825</v>
      </c>
      <c r="W62" s="208">
        <f t="shared" si="4"/>
        <v>3539232</v>
      </c>
      <c r="X62" s="208">
        <f t="shared" si="4"/>
        <v>3927614</v>
      </c>
    </row>
    <row r="63" spans="1:24" ht="15" customHeight="1">
      <c r="A63" s="209"/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</row>
    <row r="64" spans="1:24" ht="15" customHeight="1">
      <c r="A64" s="207" t="s">
        <v>416</v>
      </c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</row>
    <row r="65" spans="1:24" ht="15" customHeight="1">
      <c r="A65" s="209" t="s">
        <v>32</v>
      </c>
      <c r="B65" s="210">
        <v>5000000</v>
      </c>
      <c r="C65" s="210">
        <v>5000000</v>
      </c>
      <c r="D65" s="210">
        <v>5000000</v>
      </c>
      <c r="E65" s="210">
        <v>5000000</v>
      </c>
      <c r="F65" s="210">
        <v>5000000</v>
      </c>
      <c r="G65" s="210">
        <v>3606531</v>
      </c>
      <c r="H65" s="210">
        <v>3606531</v>
      </c>
      <c r="I65" s="210">
        <v>3606531</v>
      </c>
      <c r="J65" s="210">
        <v>3606531</v>
      </c>
      <c r="K65" s="210">
        <v>3403141</v>
      </c>
      <c r="L65" s="210">
        <v>3402385</v>
      </c>
      <c r="M65" s="210">
        <v>3402385</v>
      </c>
      <c r="N65" s="210">
        <v>3402385</v>
      </c>
      <c r="O65" s="210">
        <v>3402385</v>
      </c>
      <c r="P65" s="210">
        <v>3402385</v>
      </c>
      <c r="Q65" s="210">
        <v>3402385</v>
      </c>
      <c r="R65" s="210">
        <v>3402385</v>
      </c>
      <c r="S65" s="210">
        <v>3402385</v>
      </c>
      <c r="T65" s="210">
        <v>3402385</v>
      </c>
      <c r="U65" s="210">
        <v>3402385</v>
      </c>
      <c r="V65" s="210">
        <v>3402385</v>
      </c>
      <c r="W65" s="210">
        <v>3402385</v>
      </c>
      <c r="X65" s="210">
        <v>3402385</v>
      </c>
    </row>
    <row r="66" spans="1:24" ht="15" customHeight="1">
      <c r="A66" s="203" t="s">
        <v>33</v>
      </c>
      <c r="B66" s="204">
        <v>-8576</v>
      </c>
      <c r="C66" s="204">
        <v>-8576</v>
      </c>
      <c r="D66" s="204">
        <v>-8576</v>
      </c>
      <c r="E66" s="204">
        <v>-8576</v>
      </c>
      <c r="F66" s="204">
        <v>-8576</v>
      </c>
      <c r="G66" s="204">
        <v>-8576</v>
      </c>
      <c r="H66" s="204">
        <v>-8576</v>
      </c>
      <c r="I66" s="204">
        <v>-8576</v>
      </c>
      <c r="J66" s="204">
        <v>-8576</v>
      </c>
      <c r="K66" s="204">
        <v>-8576</v>
      </c>
      <c r="L66" s="204">
        <v>-8576</v>
      </c>
      <c r="M66" s="204">
        <v>-8576</v>
      </c>
      <c r="N66" s="204">
        <v>-8576</v>
      </c>
      <c r="O66" s="204">
        <v>-8576</v>
      </c>
      <c r="P66" s="204">
        <v>-8576</v>
      </c>
      <c r="Q66" s="204">
        <v>-8576</v>
      </c>
      <c r="R66" s="204">
        <v>-8576</v>
      </c>
      <c r="S66" s="204">
        <v>-8576</v>
      </c>
      <c r="T66" s="204">
        <v>-8576</v>
      </c>
      <c r="U66" s="204">
        <v>-8576</v>
      </c>
      <c r="V66" s="204">
        <v>-8576</v>
      </c>
      <c r="W66" s="204">
        <v>-8576</v>
      </c>
      <c r="X66" s="204">
        <v>-8576</v>
      </c>
    </row>
    <row r="67" spans="1:24" ht="15" customHeight="1">
      <c r="A67" s="209" t="s">
        <v>303</v>
      </c>
      <c r="B67" s="210">
        <v>3601774</v>
      </c>
      <c r="C67" s="210">
        <v>3601774</v>
      </c>
      <c r="D67" s="210">
        <v>3601774</v>
      </c>
      <c r="E67" s="210">
        <v>3039291</v>
      </c>
      <c r="F67" s="210">
        <v>3039291</v>
      </c>
      <c r="G67" s="210">
        <v>4432760</v>
      </c>
      <c r="H67" s="210">
        <v>4432760</v>
      </c>
      <c r="I67" s="210">
        <v>3721575</v>
      </c>
      <c r="J67" s="210">
        <v>3721575</v>
      </c>
      <c r="K67" s="210">
        <v>4224965</v>
      </c>
      <c r="L67" s="210">
        <v>4225721</v>
      </c>
      <c r="M67" s="210">
        <v>3856600</v>
      </c>
      <c r="N67" s="210">
        <v>3856580</v>
      </c>
      <c r="O67" s="210">
        <v>3856580</v>
      </c>
      <c r="P67" s="210">
        <v>3856580</v>
      </c>
      <c r="Q67" s="210">
        <v>3404279</v>
      </c>
      <c r="R67" s="210">
        <v>3402583</v>
      </c>
      <c r="S67" s="210">
        <v>3402583</v>
      </c>
      <c r="T67" s="210">
        <v>3402583</v>
      </c>
      <c r="U67" s="210">
        <v>3147591</v>
      </c>
      <c r="V67" s="210">
        <v>3147591</v>
      </c>
      <c r="W67" s="210">
        <v>3147591</v>
      </c>
      <c r="X67" s="210">
        <v>3147591</v>
      </c>
    </row>
    <row r="68" spans="1:24" ht="15" customHeight="1">
      <c r="A68" s="203" t="s">
        <v>304</v>
      </c>
      <c r="B68" s="204">
        <v>-14911</v>
      </c>
      <c r="C68" s="204">
        <v>-14902</v>
      </c>
      <c r="D68" s="204">
        <v>-14895</v>
      </c>
      <c r="E68" s="204">
        <v>17494</v>
      </c>
      <c r="F68" s="204">
        <v>17501</v>
      </c>
      <c r="G68" s="204">
        <v>17507</v>
      </c>
      <c r="H68" s="204">
        <v>17514</v>
      </c>
      <c r="I68" s="204">
        <v>-45725</v>
      </c>
      <c r="J68" s="204">
        <v>-45719</v>
      </c>
      <c r="K68" s="204">
        <v>-45710</v>
      </c>
      <c r="L68" s="204">
        <v>-45705</v>
      </c>
      <c r="M68" s="204">
        <v>4104</v>
      </c>
      <c r="N68" s="204">
        <v>4110</v>
      </c>
      <c r="O68" s="204">
        <v>4118</v>
      </c>
      <c r="P68" s="204">
        <v>4125</v>
      </c>
      <c r="Q68" s="204">
        <v>-36469</v>
      </c>
      <c r="R68" s="204">
        <v>-36458</v>
      </c>
      <c r="S68" s="204">
        <v>-36446</v>
      </c>
      <c r="T68" s="204">
        <v>-36434</v>
      </c>
      <c r="U68" s="204">
        <v>-78035</v>
      </c>
      <c r="V68" s="204">
        <v>-78014</v>
      </c>
      <c r="W68" s="204">
        <v>-84814</v>
      </c>
      <c r="X68" s="204">
        <v>-84788</v>
      </c>
    </row>
    <row r="69" spans="1:24" ht="15" customHeight="1">
      <c r="A69" s="209" t="s">
        <v>467</v>
      </c>
      <c r="B69" s="210">
        <v>275130</v>
      </c>
      <c r="C69" s="210">
        <v>190508</v>
      </c>
      <c r="D69" s="210">
        <v>0</v>
      </c>
      <c r="E69" s="210">
        <v>564245</v>
      </c>
      <c r="F69" s="210">
        <v>373113</v>
      </c>
      <c r="G69" s="210">
        <v>247947</v>
      </c>
      <c r="H69" s="210">
        <v>0</v>
      </c>
      <c r="I69" s="210">
        <v>592784</v>
      </c>
      <c r="J69" s="210">
        <v>358436</v>
      </c>
      <c r="K69" s="210">
        <v>179128</v>
      </c>
      <c r="L69" s="210">
        <v>0</v>
      </c>
      <c r="M69" s="210">
        <v>636593</v>
      </c>
      <c r="N69" s="210">
        <v>326904</v>
      </c>
      <c r="O69" s="210">
        <v>206131</v>
      </c>
      <c r="P69" s="210">
        <v>0</v>
      </c>
      <c r="Q69" s="210">
        <v>429383</v>
      </c>
      <c r="R69" s="210">
        <v>260928</v>
      </c>
      <c r="S69" s="210">
        <v>133663</v>
      </c>
      <c r="T69" s="210">
        <v>0</v>
      </c>
      <c r="U69" s="210">
        <v>190674</v>
      </c>
      <c r="V69" s="210">
        <v>336947</v>
      </c>
      <c r="W69" s="210">
        <v>154969</v>
      </c>
      <c r="X69" s="210">
        <v>0</v>
      </c>
    </row>
    <row r="70" spans="1:24" ht="15" customHeight="1">
      <c r="A70" s="207" t="s">
        <v>466</v>
      </c>
      <c r="B70" s="208">
        <f t="shared" ref="B70:X70" si="5">SUM(B65:B69)</f>
        <v>8853417</v>
      </c>
      <c r="C70" s="208">
        <f t="shared" si="5"/>
        <v>8768804</v>
      </c>
      <c r="D70" s="208">
        <f t="shared" si="5"/>
        <v>8578303</v>
      </c>
      <c r="E70" s="208">
        <f t="shared" si="5"/>
        <v>8612454</v>
      </c>
      <c r="F70" s="208">
        <f t="shared" si="5"/>
        <v>8421329</v>
      </c>
      <c r="G70" s="208">
        <f t="shared" si="5"/>
        <v>8296169</v>
      </c>
      <c r="H70" s="208">
        <f t="shared" si="5"/>
        <v>8048229</v>
      </c>
      <c r="I70" s="208">
        <f t="shared" si="5"/>
        <v>7866589</v>
      </c>
      <c r="J70" s="208">
        <f t="shared" si="5"/>
        <v>7632247</v>
      </c>
      <c r="K70" s="208">
        <f t="shared" si="5"/>
        <v>7752948</v>
      </c>
      <c r="L70" s="208">
        <f t="shared" si="5"/>
        <v>7573825</v>
      </c>
      <c r="M70" s="208">
        <f t="shared" si="5"/>
        <v>7891106</v>
      </c>
      <c r="N70" s="208">
        <f t="shared" si="5"/>
        <v>7581403</v>
      </c>
      <c r="O70" s="208">
        <f t="shared" si="5"/>
        <v>7460638</v>
      </c>
      <c r="P70" s="208">
        <f t="shared" si="5"/>
        <v>7254514</v>
      </c>
      <c r="Q70" s="208">
        <f t="shared" si="5"/>
        <v>7191002</v>
      </c>
      <c r="R70" s="208">
        <f t="shared" si="5"/>
        <v>7020862</v>
      </c>
      <c r="S70" s="208">
        <f t="shared" si="5"/>
        <v>6893609</v>
      </c>
      <c r="T70" s="208">
        <f t="shared" si="5"/>
        <v>6759958</v>
      </c>
      <c r="U70" s="208">
        <f t="shared" si="5"/>
        <v>6654039</v>
      </c>
      <c r="V70" s="208">
        <f t="shared" si="5"/>
        <v>6800333</v>
      </c>
      <c r="W70" s="208">
        <f t="shared" si="5"/>
        <v>6611555</v>
      </c>
      <c r="X70" s="208">
        <f t="shared" si="5"/>
        <v>6456612</v>
      </c>
    </row>
    <row r="71" spans="1:24" ht="15" customHeight="1">
      <c r="A71" s="209"/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</row>
    <row r="72" spans="1:24" ht="15" customHeight="1">
      <c r="A72" s="207" t="s">
        <v>465</v>
      </c>
      <c r="B72" s="208">
        <f t="shared" ref="B72:X72" si="6">B50+B62+B70</f>
        <v>21117194</v>
      </c>
      <c r="C72" s="208">
        <f t="shared" si="6"/>
        <v>21493578</v>
      </c>
      <c r="D72" s="208">
        <f t="shared" si="6"/>
        <v>17737247</v>
      </c>
      <c r="E72" s="208">
        <f t="shared" si="6"/>
        <v>16780052</v>
      </c>
      <c r="F72" s="208">
        <f t="shared" si="6"/>
        <v>16581863</v>
      </c>
      <c r="G72" s="208">
        <f t="shared" si="6"/>
        <v>15936356</v>
      </c>
      <c r="H72" s="208">
        <f t="shared" si="6"/>
        <v>15511789</v>
      </c>
      <c r="I72" s="208">
        <f t="shared" si="6"/>
        <v>15358212</v>
      </c>
      <c r="J72" s="208">
        <f t="shared" si="6"/>
        <v>14317315</v>
      </c>
      <c r="K72" s="208">
        <f t="shared" si="6"/>
        <v>14145340</v>
      </c>
      <c r="L72" s="208">
        <f t="shared" si="6"/>
        <v>14189863</v>
      </c>
      <c r="M72" s="208">
        <f t="shared" si="6"/>
        <v>14016273</v>
      </c>
      <c r="N72" s="208">
        <f t="shared" si="6"/>
        <v>13509777</v>
      </c>
      <c r="O72" s="208">
        <f t="shared" si="6"/>
        <v>13552425</v>
      </c>
      <c r="P72" s="208">
        <f t="shared" si="6"/>
        <v>13189607</v>
      </c>
      <c r="Q72" s="208">
        <f t="shared" si="6"/>
        <v>12471821</v>
      </c>
      <c r="R72" s="208">
        <f t="shared" si="6"/>
        <v>12486939</v>
      </c>
      <c r="S72" s="208">
        <f t="shared" si="6"/>
        <v>12314640</v>
      </c>
      <c r="T72" s="208">
        <f t="shared" si="6"/>
        <v>12721650</v>
      </c>
      <c r="U72" s="208">
        <f t="shared" si="6"/>
        <v>12717117</v>
      </c>
      <c r="V72" s="208">
        <f t="shared" si="6"/>
        <v>11895616</v>
      </c>
      <c r="W72" s="208">
        <f t="shared" si="6"/>
        <v>11856677</v>
      </c>
      <c r="X72" s="208">
        <f t="shared" si="6"/>
        <v>11772457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249977111117893"/>
  </sheetPr>
  <dimension ref="A1:BK70"/>
  <sheetViews>
    <sheetView zoomScaleNormal="100" workbookViewId="0"/>
  </sheetViews>
  <sheetFormatPr defaultRowHeight="15"/>
  <cols>
    <col min="1" max="1" width="34.7109375" bestFit="1" customWidth="1"/>
    <col min="2" max="2" width="15.140625" style="244" customWidth="1"/>
    <col min="3" max="6" width="8.28515625" style="244" customWidth="1"/>
    <col min="7" max="17" width="8" style="244" bestFit="1" customWidth="1"/>
    <col min="18" max="19" width="8" style="234" bestFit="1" customWidth="1"/>
    <col min="20" max="63" width="9.7109375" style="234" customWidth="1"/>
  </cols>
  <sheetData>
    <row r="1" spans="1:63" s="63" customFormat="1" ht="83.45" customHeight="1">
      <c r="A1" s="45"/>
      <c r="B1" s="232"/>
      <c r="C1" s="232"/>
      <c r="D1" s="232"/>
      <c r="E1" s="232"/>
      <c r="F1" s="232"/>
      <c r="G1" s="232"/>
      <c r="H1" s="232"/>
      <c r="I1" s="232"/>
      <c r="J1" s="232"/>
      <c r="K1" s="233"/>
      <c r="L1" s="44"/>
      <c r="M1" s="44"/>
      <c r="N1" s="44"/>
      <c r="O1" s="253" t="s">
        <v>97</v>
      </c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48"/>
      <c r="AR1" s="48"/>
      <c r="AS1" s="48"/>
      <c r="AT1" s="48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4"/>
      <c r="BH1" s="234"/>
      <c r="BI1" s="234"/>
      <c r="BJ1" s="234"/>
      <c r="BK1" s="234"/>
    </row>
    <row r="2" spans="1:63" s="170" customFormat="1" ht="15.75">
      <c r="A2" s="115" t="s">
        <v>442</v>
      </c>
      <c r="B2" s="167" t="s">
        <v>441</v>
      </c>
      <c r="C2" s="167" t="s">
        <v>433</v>
      </c>
      <c r="D2" s="167" t="s">
        <v>424</v>
      </c>
      <c r="E2" s="167" t="s">
        <v>355</v>
      </c>
      <c r="F2" s="167" t="s">
        <v>350</v>
      </c>
      <c r="G2" s="167" t="s">
        <v>347</v>
      </c>
      <c r="H2" s="167" t="s">
        <v>344</v>
      </c>
      <c r="I2" s="167" t="s">
        <v>332</v>
      </c>
      <c r="J2" s="167" t="s">
        <v>328</v>
      </c>
      <c r="K2" s="167" t="s">
        <v>322</v>
      </c>
      <c r="L2" s="167" t="s">
        <v>310</v>
      </c>
      <c r="M2" s="167" t="s">
        <v>289</v>
      </c>
      <c r="N2" s="167" t="s">
        <v>286</v>
      </c>
      <c r="O2" s="167" t="s">
        <v>98</v>
      </c>
      <c r="P2" s="167" t="s">
        <v>95</v>
      </c>
      <c r="Q2" s="167" t="s">
        <v>93</v>
      </c>
      <c r="R2" s="116" t="s">
        <v>52</v>
      </c>
      <c r="S2" s="116" t="s">
        <v>51</v>
      </c>
      <c r="T2" s="116" t="s">
        <v>48</v>
      </c>
      <c r="U2" s="116" t="s">
        <v>49</v>
      </c>
      <c r="V2" s="116" t="s">
        <v>47</v>
      </c>
      <c r="W2" s="116" t="s">
        <v>46</v>
      </c>
      <c r="X2" s="116" t="s">
        <v>44</v>
      </c>
      <c r="Y2" s="116" t="s">
        <v>43</v>
      </c>
      <c r="Z2" s="116" t="s">
        <v>42</v>
      </c>
      <c r="AA2" s="116" t="s">
        <v>41</v>
      </c>
      <c r="AB2" s="116" t="s">
        <v>40</v>
      </c>
      <c r="AC2" s="116" t="s">
        <v>39</v>
      </c>
      <c r="AD2" s="116" t="s">
        <v>38</v>
      </c>
      <c r="AE2" s="116" t="s">
        <v>37</v>
      </c>
      <c r="AF2" s="116" t="s">
        <v>23</v>
      </c>
      <c r="AG2" s="116" t="s">
        <v>21</v>
      </c>
      <c r="AH2" s="116" t="s">
        <v>16</v>
      </c>
      <c r="AI2" s="116" t="s">
        <v>8</v>
      </c>
      <c r="AJ2" s="116" t="s">
        <v>9</v>
      </c>
      <c r="AK2" s="116" t="s">
        <v>10</v>
      </c>
      <c r="AL2" s="116" t="s">
        <v>11</v>
      </c>
      <c r="AM2" s="116" t="s">
        <v>7</v>
      </c>
      <c r="AN2" s="116" t="s">
        <v>12</v>
      </c>
      <c r="AO2" s="116" t="s">
        <v>13</v>
      </c>
      <c r="AP2" s="116" t="s">
        <v>14</v>
      </c>
      <c r="AQ2" s="116" t="s">
        <v>3</v>
      </c>
      <c r="AR2" s="116" t="s">
        <v>69</v>
      </c>
      <c r="AS2" s="116" t="s">
        <v>70</v>
      </c>
      <c r="AT2" s="116" t="s">
        <v>71</v>
      </c>
      <c r="AU2" s="116" t="s">
        <v>72</v>
      </c>
      <c r="AV2" s="116" t="s">
        <v>73</v>
      </c>
      <c r="AW2" s="116" t="s">
        <v>74</v>
      </c>
      <c r="AX2" s="116" t="s">
        <v>75</v>
      </c>
      <c r="AY2" s="116" t="s">
        <v>76</v>
      </c>
      <c r="AZ2" s="116" t="s">
        <v>77</v>
      </c>
      <c r="BA2" s="116" t="s">
        <v>78</v>
      </c>
      <c r="BB2" s="116" t="s">
        <v>79</v>
      </c>
      <c r="BC2" s="116" t="s">
        <v>80</v>
      </c>
      <c r="BD2" s="116" t="s">
        <v>81</v>
      </c>
      <c r="BE2" s="116" t="s">
        <v>82</v>
      </c>
      <c r="BF2" s="116" t="s">
        <v>83</v>
      </c>
      <c r="BG2" s="116" t="s">
        <v>84</v>
      </c>
      <c r="BH2" s="116" t="s">
        <v>85</v>
      </c>
      <c r="BI2" s="116" t="s">
        <v>86</v>
      </c>
      <c r="BJ2" s="116" t="s">
        <v>87</v>
      </c>
      <c r="BK2" s="116" t="s">
        <v>88</v>
      </c>
    </row>
    <row r="3" spans="1:63" s="63" customFormat="1">
      <c r="A3" s="133" t="s">
        <v>449</v>
      </c>
      <c r="B3" s="235">
        <v>294970</v>
      </c>
      <c r="C3" s="235">
        <v>288107</v>
      </c>
      <c r="D3" s="235">
        <v>291947</v>
      </c>
      <c r="E3" s="235">
        <v>294770.02599999995</v>
      </c>
      <c r="F3" s="235">
        <v>290789.40499999997</v>
      </c>
      <c r="G3" s="235">
        <v>285189</v>
      </c>
      <c r="H3" s="235">
        <v>285887.69</v>
      </c>
      <c r="I3" s="235">
        <v>292975</v>
      </c>
      <c r="J3" s="235">
        <v>288815</v>
      </c>
      <c r="K3" s="235">
        <v>282600.348</v>
      </c>
      <c r="L3" s="235">
        <v>290004.46499999997</v>
      </c>
      <c r="M3" s="235">
        <v>279606.288</v>
      </c>
      <c r="N3" s="235">
        <v>274837.71493999998</v>
      </c>
      <c r="O3" s="235">
        <v>267827.44400000002</v>
      </c>
      <c r="P3" s="235">
        <v>265564.68939458614</v>
      </c>
      <c r="Q3" s="235">
        <v>271711</v>
      </c>
      <c r="R3" s="236">
        <v>265335.26899999997</v>
      </c>
      <c r="S3" s="236">
        <v>256390.2</v>
      </c>
      <c r="T3" s="236">
        <v>255580.16800000012</v>
      </c>
      <c r="U3" s="236">
        <v>265770</v>
      </c>
      <c r="V3" s="236">
        <v>263449.32199999999</v>
      </c>
      <c r="W3" s="236">
        <v>256674</v>
      </c>
      <c r="X3" s="236">
        <v>259930.41800000001</v>
      </c>
      <c r="Y3" s="236">
        <v>259640.614</v>
      </c>
      <c r="Z3" s="236">
        <v>250151.163</v>
      </c>
      <c r="AA3" s="236">
        <v>249509.69500000001</v>
      </c>
      <c r="AB3" s="236">
        <v>250865.304</v>
      </c>
      <c r="AC3" s="236">
        <v>253020.48300000001</v>
      </c>
      <c r="AD3" s="236">
        <v>249674.27499999999</v>
      </c>
      <c r="AE3" s="236">
        <v>247230.13500000001</v>
      </c>
      <c r="AF3" s="237">
        <v>243628.33199999994</v>
      </c>
      <c r="AG3" s="237">
        <v>243501.96100000001</v>
      </c>
      <c r="AH3" s="237">
        <v>246591.853</v>
      </c>
      <c r="AI3" s="237">
        <v>242270</v>
      </c>
      <c r="AJ3" s="237">
        <v>240998.69999999995</v>
      </c>
      <c r="AK3" s="237">
        <v>242893</v>
      </c>
      <c r="AL3" s="237">
        <v>237316</v>
      </c>
      <c r="AM3" s="237">
        <v>238371</v>
      </c>
      <c r="AN3" s="237">
        <v>235869</v>
      </c>
      <c r="AO3" s="237">
        <v>235126</v>
      </c>
      <c r="AP3" s="237">
        <v>234128</v>
      </c>
      <c r="AQ3" s="237">
        <v>230174</v>
      </c>
      <c r="AR3" s="237">
        <v>231677</v>
      </c>
      <c r="AS3" s="237">
        <v>225627</v>
      </c>
      <c r="AT3" s="237">
        <v>223498</v>
      </c>
      <c r="AU3" s="237">
        <v>229682</v>
      </c>
      <c r="AV3" s="237">
        <v>237417</v>
      </c>
      <c r="AW3" s="237">
        <v>244012</v>
      </c>
      <c r="AX3" s="237">
        <v>243534</v>
      </c>
      <c r="AY3" s="237">
        <v>248801</v>
      </c>
      <c r="AZ3" s="237">
        <v>246313</v>
      </c>
      <c r="BA3" s="237">
        <v>247137</v>
      </c>
      <c r="BB3" s="237">
        <v>240159</v>
      </c>
      <c r="BC3" s="237">
        <v>240276</v>
      </c>
      <c r="BD3" s="237">
        <v>246829</v>
      </c>
      <c r="BE3" s="237">
        <v>240336</v>
      </c>
      <c r="BF3" s="237">
        <v>228535</v>
      </c>
      <c r="BG3" s="237">
        <v>233116</v>
      </c>
      <c r="BH3" s="237">
        <v>227369</v>
      </c>
      <c r="BI3" s="237">
        <v>234306</v>
      </c>
      <c r="BJ3" s="237">
        <v>223511</v>
      </c>
      <c r="BK3" s="237">
        <v>225704</v>
      </c>
    </row>
    <row r="4" spans="1:63">
      <c r="A4" s="132" t="s">
        <v>447</v>
      </c>
      <c r="B4" s="238">
        <v>173027</v>
      </c>
      <c r="C4" s="238">
        <v>170169</v>
      </c>
      <c r="D4" s="238">
        <v>182794</v>
      </c>
      <c r="E4" s="238">
        <v>172572.7335</v>
      </c>
      <c r="F4" s="238">
        <v>171336.04307000001</v>
      </c>
      <c r="G4" s="238">
        <v>170907</v>
      </c>
      <c r="H4" s="238">
        <v>176984.98986</v>
      </c>
      <c r="I4" s="238">
        <v>175580.97245</v>
      </c>
      <c r="J4" s="238">
        <v>175180.55294999998</v>
      </c>
      <c r="K4" s="238">
        <v>164227.37084000002</v>
      </c>
      <c r="L4" s="238">
        <v>181144.47544000001</v>
      </c>
      <c r="M4" s="238">
        <v>169592.27499999999</v>
      </c>
      <c r="N4" s="238">
        <v>163330.10042</v>
      </c>
      <c r="O4" s="238">
        <v>162060.23895</v>
      </c>
      <c r="P4" s="238">
        <v>166859.91810000004</v>
      </c>
      <c r="Q4" s="238">
        <v>163949</v>
      </c>
      <c r="R4" s="239">
        <v>158565.32310000001</v>
      </c>
      <c r="S4" s="239">
        <v>153298.82654000001</v>
      </c>
      <c r="T4" s="239">
        <v>158286.00543000002</v>
      </c>
      <c r="U4" s="239">
        <v>155415</v>
      </c>
      <c r="V4" s="239">
        <v>154436.6024</v>
      </c>
      <c r="W4" s="239">
        <v>155673.16675999999</v>
      </c>
      <c r="X4" s="239">
        <v>158601.11887000001</v>
      </c>
      <c r="Y4" s="239">
        <v>153815.26057999997</v>
      </c>
      <c r="Z4" s="239">
        <v>148645.46255000003</v>
      </c>
      <c r="AA4" s="239">
        <v>150055.66081</v>
      </c>
      <c r="AB4" s="239">
        <v>155265.73659000001</v>
      </c>
      <c r="AC4" s="239">
        <v>149853.61050999997</v>
      </c>
      <c r="AD4" s="239">
        <v>146487.12555</v>
      </c>
      <c r="AE4" s="239">
        <v>152634.12494000001</v>
      </c>
      <c r="AF4" s="240">
        <v>148154.42562000002</v>
      </c>
      <c r="AG4" s="240">
        <v>141659.5</v>
      </c>
      <c r="AH4" s="240">
        <v>146942.82648000002</v>
      </c>
      <c r="AI4" s="240">
        <v>148704</v>
      </c>
      <c r="AJ4" s="240">
        <v>151349</v>
      </c>
      <c r="AK4" s="240">
        <v>146308</v>
      </c>
      <c r="AL4" s="240">
        <v>146321</v>
      </c>
      <c r="AM4" s="240">
        <v>148163</v>
      </c>
      <c r="AN4" s="240">
        <v>151302</v>
      </c>
      <c r="AO4" s="240">
        <v>145041</v>
      </c>
      <c r="AP4" s="240">
        <v>148809</v>
      </c>
      <c r="AQ4" s="240">
        <v>148492</v>
      </c>
      <c r="AR4" s="240">
        <v>151859</v>
      </c>
      <c r="AS4" s="240">
        <v>144216</v>
      </c>
      <c r="AT4" s="240">
        <v>138577</v>
      </c>
      <c r="AU4" s="240">
        <v>151620</v>
      </c>
      <c r="AV4" s="240">
        <v>158063</v>
      </c>
      <c r="AW4" s="240">
        <v>155860</v>
      </c>
      <c r="AX4" s="240">
        <v>160327</v>
      </c>
      <c r="AY4" s="240">
        <v>164405</v>
      </c>
      <c r="AZ4" s="240">
        <v>164932</v>
      </c>
      <c r="BA4" s="240">
        <v>157260</v>
      </c>
      <c r="BB4" s="240">
        <v>158111</v>
      </c>
      <c r="BC4" s="240">
        <v>160900</v>
      </c>
      <c r="BD4" s="240">
        <v>164453</v>
      </c>
      <c r="BE4" s="240">
        <v>157717</v>
      </c>
      <c r="BF4" s="240">
        <v>153470</v>
      </c>
      <c r="BG4" s="240">
        <v>154816</v>
      </c>
      <c r="BH4" s="240">
        <v>155194</v>
      </c>
      <c r="BI4" s="240">
        <v>157750</v>
      </c>
      <c r="BJ4" s="240">
        <v>149752</v>
      </c>
      <c r="BK4" s="240">
        <v>151344</v>
      </c>
    </row>
    <row r="5" spans="1:63">
      <c r="A5" s="133" t="s">
        <v>448</v>
      </c>
      <c r="B5" s="235">
        <v>123506</v>
      </c>
      <c r="C5" s="235">
        <v>118296</v>
      </c>
      <c r="D5" s="235">
        <v>126867</v>
      </c>
      <c r="E5" s="235">
        <v>119549.1352</v>
      </c>
      <c r="F5" s="235">
        <v>119227.50044999999</v>
      </c>
      <c r="G5" s="235">
        <v>117893</v>
      </c>
      <c r="H5" s="235">
        <v>121989.58553</v>
      </c>
      <c r="I5" s="235">
        <v>120519.01301999998</v>
      </c>
      <c r="J5" s="235">
        <v>121132.89094000003</v>
      </c>
      <c r="K5" s="235">
        <v>112871.57158999999</v>
      </c>
      <c r="L5" s="235">
        <v>123857.49034</v>
      </c>
      <c r="M5" s="235">
        <v>116362.55799999999</v>
      </c>
      <c r="N5" s="235">
        <v>112475.36129</v>
      </c>
      <c r="O5" s="235">
        <v>111112.71798999999</v>
      </c>
      <c r="P5" s="235">
        <v>114269.92266</v>
      </c>
      <c r="Q5" s="235">
        <v>112059</v>
      </c>
      <c r="R5" s="236">
        <v>109450.21829</v>
      </c>
      <c r="S5" s="236">
        <v>105604.18820999999</v>
      </c>
      <c r="T5" s="236">
        <v>108885.97919</v>
      </c>
      <c r="U5" s="236">
        <v>106043</v>
      </c>
      <c r="V5" s="236">
        <v>105585.64558</v>
      </c>
      <c r="W5" s="236">
        <v>106072.08284</v>
      </c>
      <c r="X5" s="236">
        <v>107107.09796000001</v>
      </c>
      <c r="Y5" s="236">
        <v>103847.33430999998</v>
      </c>
      <c r="Z5" s="236">
        <v>101306.07664</v>
      </c>
      <c r="AA5" s="236">
        <v>102065.15188999999</v>
      </c>
      <c r="AB5" s="236">
        <v>105517.50599000001</v>
      </c>
      <c r="AC5" s="236">
        <v>101617.12397</v>
      </c>
      <c r="AD5" s="236">
        <v>100160.00966</v>
      </c>
      <c r="AE5" s="236">
        <v>102927.29</v>
      </c>
      <c r="AF5" s="237">
        <v>100350.14483</v>
      </c>
      <c r="AG5" s="237">
        <v>94826.099999999991</v>
      </c>
      <c r="AH5" s="237">
        <v>98527.520929999999</v>
      </c>
      <c r="AI5" s="237">
        <v>98806</v>
      </c>
      <c r="AJ5" s="237">
        <v>100609</v>
      </c>
      <c r="AK5" s="237">
        <v>97375</v>
      </c>
      <c r="AL5" s="237">
        <v>97901</v>
      </c>
      <c r="AM5" s="237">
        <v>97883</v>
      </c>
      <c r="AN5" s="237">
        <v>100304</v>
      </c>
      <c r="AO5" s="237">
        <v>95884</v>
      </c>
      <c r="AP5" s="237">
        <v>98580</v>
      </c>
      <c r="AQ5" s="237">
        <v>97213</v>
      </c>
      <c r="AR5" s="237">
        <v>98572</v>
      </c>
      <c r="AS5" s="237">
        <v>93460</v>
      </c>
      <c r="AT5" s="237">
        <v>90305</v>
      </c>
      <c r="AU5" s="237">
        <v>96923</v>
      </c>
      <c r="AV5" s="237">
        <v>102891</v>
      </c>
      <c r="AW5" s="237">
        <v>100896</v>
      </c>
      <c r="AX5" s="237">
        <v>103892</v>
      </c>
      <c r="AY5" s="237">
        <v>105375</v>
      </c>
      <c r="AZ5" s="237">
        <v>106526</v>
      </c>
      <c r="BA5" s="237">
        <v>101842</v>
      </c>
      <c r="BB5" s="237">
        <v>102309</v>
      </c>
      <c r="BC5" s="237">
        <v>102064</v>
      </c>
      <c r="BD5" s="237">
        <v>104912</v>
      </c>
      <c r="BE5" s="237">
        <v>99512</v>
      </c>
      <c r="BF5" s="237">
        <v>97655</v>
      </c>
      <c r="BG5" s="237">
        <v>96353</v>
      </c>
      <c r="BH5" s="237">
        <v>95972</v>
      </c>
      <c r="BI5" s="237">
        <v>95715</v>
      </c>
      <c r="BJ5" s="237">
        <v>91347</v>
      </c>
      <c r="BK5" s="237">
        <v>90532</v>
      </c>
    </row>
    <row r="6" spans="1:63" s="63" customFormat="1">
      <c r="A6" s="132" t="s">
        <v>450</v>
      </c>
      <c r="B6" s="238">
        <v>70240</v>
      </c>
      <c r="C6" s="238">
        <v>69826</v>
      </c>
      <c r="D6" s="238">
        <v>69548</v>
      </c>
      <c r="E6" s="238">
        <v>69288.732000000004</v>
      </c>
      <c r="F6" s="238">
        <v>68827.962</v>
      </c>
      <c r="G6" s="238">
        <v>68305</v>
      </c>
      <c r="H6" s="238">
        <v>67978.686000000002</v>
      </c>
      <c r="I6" s="238">
        <v>67485</v>
      </c>
      <c r="J6" s="238">
        <v>66975</v>
      </c>
      <c r="K6" s="238">
        <v>66305.331000000006</v>
      </c>
      <c r="L6" s="238">
        <v>65945.649000000005</v>
      </c>
      <c r="M6" s="238">
        <v>65693.548999999999</v>
      </c>
      <c r="N6" s="238">
        <v>65396.549999999996</v>
      </c>
      <c r="O6" s="238">
        <v>65072.241000000002</v>
      </c>
      <c r="P6" s="238">
        <v>64736.184000000001</v>
      </c>
      <c r="Q6" s="238">
        <v>64690.113000000005</v>
      </c>
      <c r="R6" s="239">
        <v>64184.646999999997</v>
      </c>
      <c r="S6" s="239">
        <v>64357.478000000003</v>
      </c>
      <c r="T6" s="239">
        <v>63316.256673903968</v>
      </c>
      <c r="U6" s="239">
        <v>62685</v>
      </c>
      <c r="V6" s="239">
        <v>59473.483999999997</v>
      </c>
      <c r="W6" s="239">
        <v>59010.444000000003</v>
      </c>
      <c r="X6" s="239">
        <v>54638.400000000001</v>
      </c>
      <c r="Y6" s="239">
        <v>56682.262999999999</v>
      </c>
      <c r="Z6" s="239">
        <v>56456.843000000001</v>
      </c>
      <c r="AA6" s="239">
        <v>56472.955999999998</v>
      </c>
      <c r="AB6" s="239">
        <v>55837.356999999996</v>
      </c>
      <c r="AC6" s="239">
        <v>55623.717000000004</v>
      </c>
      <c r="AD6" s="239">
        <v>55335.29</v>
      </c>
      <c r="AE6" s="239">
        <v>55450.924999999996</v>
      </c>
      <c r="AF6" s="240">
        <v>54906.14</v>
      </c>
      <c r="AG6" s="240">
        <v>53620.692000000003</v>
      </c>
      <c r="AH6" s="240">
        <v>53488.502</v>
      </c>
      <c r="AI6" s="240">
        <v>53182</v>
      </c>
      <c r="AJ6" s="240">
        <v>53123</v>
      </c>
      <c r="AK6" s="240">
        <v>52956</v>
      </c>
      <c r="AL6" s="240">
        <v>52747</v>
      </c>
      <c r="AM6" s="240">
        <v>52512</v>
      </c>
      <c r="AN6" s="240">
        <v>51688</v>
      </c>
      <c r="AO6" s="240">
        <v>51436</v>
      </c>
      <c r="AP6" s="240">
        <v>51269</v>
      </c>
      <c r="AQ6" s="240">
        <v>50928</v>
      </c>
      <c r="AR6" s="240">
        <v>49886</v>
      </c>
      <c r="AS6" s="240">
        <v>49135</v>
      </c>
      <c r="AT6" s="240">
        <v>48865</v>
      </c>
      <c r="AU6" s="240">
        <v>48805</v>
      </c>
      <c r="AV6" s="240">
        <v>48531</v>
      </c>
      <c r="AW6" s="240">
        <v>48151</v>
      </c>
      <c r="AX6" s="240">
        <v>47474</v>
      </c>
      <c r="AY6" s="240">
        <v>47053</v>
      </c>
      <c r="AZ6" s="240">
        <v>46620</v>
      </c>
      <c r="BA6" s="240">
        <v>45792</v>
      </c>
      <c r="BB6" s="240">
        <v>45417</v>
      </c>
      <c r="BC6" s="240">
        <v>44927</v>
      </c>
      <c r="BD6" s="240">
        <v>44864</v>
      </c>
      <c r="BE6" s="240">
        <v>44673</v>
      </c>
      <c r="BF6" s="240">
        <v>44476</v>
      </c>
      <c r="BG6" s="240">
        <v>44270</v>
      </c>
      <c r="BH6" s="240">
        <v>43906</v>
      </c>
      <c r="BI6" s="240">
        <v>43538</v>
      </c>
      <c r="BJ6" s="240">
        <v>43325</v>
      </c>
      <c r="BK6" s="240">
        <v>43325</v>
      </c>
    </row>
    <row r="7" spans="1:63" s="63" customFormat="1">
      <c r="A7" s="133" t="s">
        <v>451</v>
      </c>
      <c r="B7" s="235">
        <v>35338</v>
      </c>
      <c r="C7" s="235">
        <v>35194</v>
      </c>
      <c r="D7" s="235">
        <v>35090</v>
      </c>
      <c r="E7" s="235">
        <v>34808.228000000003</v>
      </c>
      <c r="F7" s="235">
        <v>34611.406999999999</v>
      </c>
      <c r="G7" s="235">
        <v>34321</v>
      </c>
      <c r="H7" s="235">
        <v>34199.61</v>
      </c>
      <c r="I7" s="235">
        <v>34055</v>
      </c>
      <c r="J7" s="235">
        <v>33892</v>
      </c>
      <c r="K7" s="235">
        <v>33859.523809999999</v>
      </c>
      <c r="L7" s="235">
        <v>33666.353810000001</v>
      </c>
      <c r="M7" s="235">
        <v>33532.044999999998</v>
      </c>
      <c r="N7" s="235">
        <v>33276.460999999996</v>
      </c>
      <c r="O7" s="235">
        <v>33088.535000000003</v>
      </c>
      <c r="P7" s="235">
        <v>33439.810809999995</v>
      </c>
      <c r="Q7" s="235">
        <v>32735.144999999997</v>
      </c>
      <c r="R7" s="236">
        <v>32546.153000000002</v>
      </c>
      <c r="S7" s="236">
        <v>32498.668000000001</v>
      </c>
      <c r="T7" s="236">
        <v>32375.598673931003</v>
      </c>
      <c r="U7" s="236">
        <v>32143</v>
      </c>
      <c r="V7" s="236">
        <v>30384.883000000002</v>
      </c>
      <c r="W7" s="236">
        <v>28835.954000000002</v>
      </c>
      <c r="X7" s="236">
        <v>27691.15</v>
      </c>
      <c r="Y7" s="236">
        <v>28956.142</v>
      </c>
      <c r="Z7" s="236">
        <v>28766.875</v>
      </c>
      <c r="AA7" s="236">
        <v>28392.967999999997</v>
      </c>
      <c r="AB7" s="236">
        <v>28166.272000000001</v>
      </c>
      <c r="AC7" s="236">
        <v>28031.3</v>
      </c>
      <c r="AD7" s="236">
        <v>27659.151000000002</v>
      </c>
      <c r="AE7" s="236">
        <v>28375.267</v>
      </c>
      <c r="AF7" s="237">
        <v>28103.257000000001</v>
      </c>
      <c r="AG7" s="237">
        <v>27992.799999999999</v>
      </c>
      <c r="AH7" s="237">
        <v>26882.14</v>
      </c>
      <c r="AI7" s="237">
        <v>26973</v>
      </c>
      <c r="AJ7" s="237">
        <v>26613</v>
      </c>
      <c r="AK7" s="237">
        <v>26012</v>
      </c>
      <c r="AL7" s="237">
        <v>25916</v>
      </c>
      <c r="AM7" s="237">
        <v>25795</v>
      </c>
      <c r="AN7" s="237">
        <v>25151</v>
      </c>
      <c r="AO7" s="237">
        <v>24863</v>
      </c>
      <c r="AP7" s="237">
        <v>24669</v>
      </c>
      <c r="AQ7" s="237">
        <v>24511</v>
      </c>
      <c r="AR7" s="237">
        <v>24125</v>
      </c>
      <c r="AS7" s="237">
        <v>23698</v>
      </c>
      <c r="AT7" s="237">
        <v>23476</v>
      </c>
      <c r="AU7" s="237">
        <v>23526</v>
      </c>
      <c r="AV7" s="237">
        <v>23375</v>
      </c>
      <c r="AW7" s="237">
        <v>23092</v>
      </c>
      <c r="AX7" s="237">
        <v>22771</v>
      </c>
      <c r="AY7" s="237">
        <v>22459</v>
      </c>
      <c r="AZ7" s="237">
        <v>22138</v>
      </c>
      <c r="BA7" s="237">
        <v>21523</v>
      </c>
      <c r="BB7" s="237">
        <v>20794</v>
      </c>
      <c r="BC7" s="237">
        <v>20216</v>
      </c>
      <c r="BD7" s="237">
        <v>20093</v>
      </c>
      <c r="BE7" s="237">
        <v>20794</v>
      </c>
      <c r="BF7" s="237">
        <v>18569</v>
      </c>
      <c r="BG7" s="237">
        <v>18360</v>
      </c>
      <c r="BH7" s="237">
        <v>18105</v>
      </c>
      <c r="BI7" s="237">
        <v>17364</v>
      </c>
      <c r="BJ7" s="237">
        <v>16499</v>
      </c>
      <c r="BK7" s="237">
        <v>16406</v>
      </c>
    </row>
    <row r="8" spans="1:63" s="63" customFormat="1">
      <c r="A8" s="133" t="s">
        <v>457</v>
      </c>
      <c r="B8" s="235">
        <v>11880</v>
      </c>
      <c r="C8" s="235">
        <v>11894</v>
      </c>
      <c r="D8" s="235">
        <v>11900</v>
      </c>
      <c r="E8" s="235">
        <v>11844.367</v>
      </c>
      <c r="F8" s="235">
        <v>11823.886</v>
      </c>
      <c r="G8" s="235">
        <v>11807</v>
      </c>
      <c r="H8" s="235">
        <v>11802.892</v>
      </c>
      <c r="I8" s="235">
        <v>11781.046</v>
      </c>
      <c r="J8" s="235">
        <v>11749</v>
      </c>
      <c r="K8" s="235">
        <v>11737.406000000001</v>
      </c>
      <c r="L8" s="235">
        <v>11789.374</v>
      </c>
      <c r="M8" s="235">
        <v>11832.765000000001</v>
      </c>
      <c r="N8" s="235">
        <v>11851.856</v>
      </c>
      <c r="O8" s="235">
        <v>11847.472</v>
      </c>
      <c r="P8" s="235">
        <v>11848.613000000001</v>
      </c>
      <c r="Q8" s="235">
        <v>11824.695000000002</v>
      </c>
      <c r="R8" s="236">
        <v>11818.56</v>
      </c>
      <c r="S8" s="236">
        <v>11828.385</v>
      </c>
      <c r="T8" s="236">
        <v>11832.918</v>
      </c>
      <c r="U8" s="236">
        <v>11820.332</v>
      </c>
      <c r="V8" s="236">
        <v>11798.648999999999</v>
      </c>
      <c r="W8" s="236">
        <v>11807.067999999999</v>
      </c>
      <c r="X8" s="236">
        <v>11804.3</v>
      </c>
      <c r="Y8" s="236">
        <v>11769.684000000001</v>
      </c>
      <c r="Z8" s="236">
        <v>11663.109999999999</v>
      </c>
      <c r="AA8" s="236">
        <v>11617.855</v>
      </c>
      <c r="AB8" s="236">
        <v>11607.656999999999</v>
      </c>
      <c r="AC8" s="236">
        <v>11581.880999999999</v>
      </c>
      <c r="AD8" s="236">
        <v>11589.076000000001</v>
      </c>
      <c r="AE8" s="236">
        <v>11573.67</v>
      </c>
      <c r="AF8" s="237">
        <v>11569.938</v>
      </c>
      <c r="AG8" s="237">
        <v>11538.147000000001</v>
      </c>
      <c r="AH8" s="237">
        <v>11550.261999999999</v>
      </c>
      <c r="AI8" s="237">
        <v>11541.4</v>
      </c>
      <c r="AJ8" s="237">
        <v>11531.119000000001</v>
      </c>
      <c r="AK8" s="237">
        <v>11517.251999999999</v>
      </c>
      <c r="AL8" s="237">
        <v>11506.989000000001</v>
      </c>
      <c r="AM8" s="237">
        <v>11506.28</v>
      </c>
      <c r="AN8" s="237">
        <v>11539.349</v>
      </c>
      <c r="AO8" s="237">
        <v>11493.933000000001</v>
      </c>
      <c r="AP8" s="237">
        <v>11470.094000000001</v>
      </c>
      <c r="AQ8" s="237">
        <v>11472.528999999999</v>
      </c>
      <c r="AR8" s="237">
        <v>11270</v>
      </c>
      <c r="AS8" s="237">
        <v>11239</v>
      </c>
      <c r="AT8" s="237">
        <v>11200</v>
      </c>
      <c r="AU8" s="237">
        <v>11245</v>
      </c>
      <c r="AV8" s="237">
        <v>11221</v>
      </c>
      <c r="AW8" s="237">
        <v>11187</v>
      </c>
      <c r="AX8" s="237">
        <v>11150</v>
      </c>
      <c r="AY8" s="237">
        <v>11147</v>
      </c>
      <c r="AZ8" s="237">
        <v>11125</v>
      </c>
      <c r="BA8" s="237">
        <v>11071</v>
      </c>
      <c r="BB8" s="237">
        <v>11023</v>
      </c>
      <c r="BC8" s="237">
        <v>10978</v>
      </c>
      <c r="BD8" s="237">
        <v>10970</v>
      </c>
      <c r="BE8" s="237">
        <v>10913</v>
      </c>
      <c r="BF8" s="237">
        <v>10844</v>
      </c>
      <c r="BG8" s="237">
        <v>10774</v>
      </c>
      <c r="BH8" s="237">
        <v>10755</v>
      </c>
      <c r="BI8" s="237">
        <v>10695</v>
      </c>
      <c r="BJ8" s="237">
        <v>10664</v>
      </c>
      <c r="BK8" s="237">
        <v>10617</v>
      </c>
    </row>
    <row r="9" spans="1:63" s="63" customFormat="1">
      <c r="A9" s="132" t="s">
        <v>452</v>
      </c>
      <c r="B9" s="238">
        <v>9733</v>
      </c>
      <c r="C9" s="238">
        <v>9830</v>
      </c>
      <c r="D9" s="238">
        <v>9908</v>
      </c>
      <c r="E9" s="238">
        <v>9943</v>
      </c>
      <c r="F9" s="238">
        <v>9990</v>
      </c>
      <c r="G9" s="238">
        <v>10033</v>
      </c>
      <c r="H9" s="238">
        <v>10095</v>
      </c>
      <c r="I9" s="238">
        <v>10154</v>
      </c>
      <c r="J9" s="238">
        <v>10215</v>
      </c>
      <c r="K9" s="238">
        <v>10173</v>
      </c>
      <c r="L9" s="238">
        <v>10000</v>
      </c>
      <c r="M9" s="238">
        <v>10256</v>
      </c>
      <c r="N9" s="238">
        <v>10647</v>
      </c>
      <c r="O9" s="238">
        <v>10656</v>
      </c>
      <c r="P9" s="238">
        <v>10661</v>
      </c>
      <c r="Q9" s="238">
        <v>10625</v>
      </c>
      <c r="R9" s="239">
        <v>10596</v>
      </c>
      <c r="S9" s="239">
        <v>10542</v>
      </c>
      <c r="T9" s="239">
        <v>11147</v>
      </c>
      <c r="U9" s="239">
        <v>11683</v>
      </c>
      <c r="V9" s="239">
        <v>11751</v>
      </c>
      <c r="W9" s="239">
        <v>11796</v>
      </c>
      <c r="X9" s="239">
        <v>11863</v>
      </c>
      <c r="Y9" s="239">
        <v>11908</v>
      </c>
      <c r="Z9" s="239">
        <v>11920</v>
      </c>
      <c r="AA9" s="239">
        <v>11943</v>
      </c>
      <c r="AB9" s="239">
        <v>11990</v>
      </c>
      <c r="AC9" s="239">
        <v>12019</v>
      </c>
      <c r="AD9" s="239">
        <v>12025</v>
      </c>
      <c r="AE9" s="239">
        <v>11993</v>
      </c>
      <c r="AF9" s="240">
        <v>12004</v>
      </c>
      <c r="AG9" s="240">
        <v>11970</v>
      </c>
      <c r="AH9" s="240">
        <v>11802</v>
      </c>
      <c r="AI9" s="240">
        <v>11689</v>
      </c>
      <c r="AJ9" s="240">
        <v>11706</v>
      </c>
      <c r="AK9" s="240">
        <v>11699</v>
      </c>
      <c r="AL9" s="240">
        <v>11704</v>
      </c>
      <c r="AM9" s="240">
        <v>11741</v>
      </c>
      <c r="AN9" s="240">
        <v>11754</v>
      </c>
      <c r="AO9" s="240">
        <v>11719</v>
      </c>
      <c r="AP9" s="240">
        <v>11636</v>
      </c>
      <c r="AQ9" s="240">
        <v>11628</v>
      </c>
      <c r="AR9" s="240">
        <v>12351</v>
      </c>
      <c r="AS9" s="240">
        <v>12098</v>
      </c>
      <c r="AT9" s="240">
        <v>12272</v>
      </c>
      <c r="AU9" s="240">
        <v>12549</v>
      </c>
      <c r="AV9" s="240">
        <v>12540</v>
      </c>
      <c r="AW9" s="240">
        <v>12136</v>
      </c>
      <c r="AX9" s="240">
        <v>11920</v>
      </c>
      <c r="AY9" s="240">
        <v>11857</v>
      </c>
      <c r="AZ9" s="240">
        <v>11865</v>
      </c>
      <c r="BA9" s="240">
        <v>11911</v>
      </c>
      <c r="BB9" s="240">
        <v>11827</v>
      </c>
      <c r="BC9" s="240">
        <v>11548</v>
      </c>
      <c r="BD9" s="240">
        <v>11611</v>
      </c>
      <c r="BE9" s="240">
        <v>11827</v>
      </c>
      <c r="BF9" s="240">
        <v>11518</v>
      </c>
      <c r="BG9" s="240">
        <v>11508</v>
      </c>
      <c r="BH9" s="240">
        <v>11536</v>
      </c>
      <c r="BI9" s="240">
        <v>11482</v>
      </c>
      <c r="BJ9" s="240">
        <v>11430</v>
      </c>
      <c r="BK9" s="240">
        <v>11394</v>
      </c>
    </row>
    <row r="10" spans="1:63" s="63" customFormat="1">
      <c r="A10" s="132" t="s">
        <v>458</v>
      </c>
      <c r="B10" s="238">
        <v>8841</v>
      </c>
      <c r="C10" s="238">
        <v>8842</v>
      </c>
      <c r="D10" s="238">
        <v>8823</v>
      </c>
      <c r="E10" s="238">
        <v>8786.7610000000004</v>
      </c>
      <c r="F10" s="238">
        <v>8730.3270000000011</v>
      </c>
      <c r="G10" s="238">
        <v>8712</v>
      </c>
      <c r="H10" s="238">
        <v>8695.1899999999987</v>
      </c>
      <c r="I10" s="238">
        <v>8665.0839999999989</v>
      </c>
      <c r="J10" s="238">
        <v>8630</v>
      </c>
      <c r="K10" s="238">
        <v>8586.619999999999</v>
      </c>
      <c r="L10" s="238">
        <v>8602.7029999999995</v>
      </c>
      <c r="M10" s="238">
        <v>8588.3549999999996</v>
      </c>
      <c r="N10" s="238">
        <v>8593.56</v>
      </c>
      <c r="O10" s="238">
        <v>8570.4840000000004</v>
      </c>
      <c r="P10" s="238">
        <v>8538.7150000000001</v>
      </c>
      <c r="Q10" s="238">
        <v>8513.4130000000005</v>
      </c>
      <c r="R10" s="239">
        <v>8487.51</v>
      </c>
      <c r="S10" s="239">
        <v>8467.607</v>
      </c>
      <c r="T10" s="239">
        <v>8447.2309999999998</v>
      </c>
      <c r="U10" s="239">
        <v>8411.5949999999993</v>
      </c>
      <c r="V10" s="239">
        <v>8381.1129999999994</v>
      </c>
      <c r="W10" s="239">
        <v>8353.0239999999994</v>
      </c>
      <c r="X10" s="239">
        <v>8331.9500000000007</v>
      </c>
      <c r="Y10" s="239">
        <v>8294.4600000000009</v>
      </c>
      <c r="Z10" s="239">
        <v>8256.25</v>
      </c>
      <c r="AA10" s="239">
        <v>8221.4850000000006</v>
      </c>
      <c r="AB10" s="239">
        <v>8210.509</v>
      </c>
      <c r="AC10" s="239">
        <v>8200.366</v>
      </c>
      <c r="AD10" s="239">
        <v>8180.3869999999997</v>
      </c>
      <c r="AE10" s="239">
        <v>8158.0839999999998</v>
      </c>
      <c r="AF10" s="240">
        <v>8146.9680000000008</v>
      </c>
      <c r="AG10" s="240">
        <v>7988.058</v>
      </c>
      <c r="AH10" s="240">
        <v>7964.2990000000009</v>
      </c>
      <c r="AI10" s="240">
        <v>7852.6</v>
      </c>
      <c r="AJ10" s="240">
        <v>7828.2439999999997</v>
      </c>
      <c r="AK10" s="240">
        <v>7805.0429999999997</v>
      </c>
      <c r="AL10" s="240">
        <v>7863.116</v>
      </c>
      <c r="AM10" s="240">
        <v>7832.2519999999995</v>
      </c>
      <c r="AN10" s="240">
        <v>7818.2470000000003</v>
      </c>
      <c r="AO10" s="240">
        <v>7750.8740000000007</v>
      </c>
      <c r="AP10" s="240">
        <v>7722.05</v>
      </c>
      <c r="AQ10" s="240">
        <v>7703.6350000000002</v>
      </c>
      <c r="AR10" s="240">
        <v>7593</v>
      </c>
      <c r="AS10" s="240">
        <v>7560</v>
      </c>
      <c r="AT10" s="240">
        <v>7533</v>
      </c>
      <c r="AU10" s="240">
        <v>7559</v>
      </c>
      <c r="AV10" s="240">
        <v>7538</v>
      </c>
      <c r="AW10" s="240">
        <v>7494</v>
      </c>
      <c r="AX10" s="240">
        <v>7385</v>
      </c>
      <c r="AY10" s="240">
        <v>7348</v>
      </c>
      <c r="AZ10" s="240">
        <v>7328</v>
      </c>
      <c r="BA10" s="240">
        <v>7269</v>
      </c>
      <c r="BB10" s="240">
        <v>7128</v>
      </c>
      <c r="BC10" s="240">
        <v>7062</v>
      </c>
      <c r="BD10" s="240">
        <v>7043</v>
      </c>
      <c r="BE10" s="240">
        <v>6948</v>
      </c>
      <c r="BF10" s="240">
        <v>6902</v>
      </c>
      <c r="BG10" s="240">
        <v>6829</v>
      </c>
      <c r="BH10" s="240">
        <v>6749</v>
      </c>
      <c r="BI10" s="240">
        <v>6641</v>
      </c>
      <c r="BJ10" s="240">
        <v>6567</v>
      </c>
      <c r="BK10" s="240">
        <v>6440</v>
      </c>
    </row>
    <row r="11" spans="1:63" s="63" customFormat="1">
      <c r="A11" s="132" t="s">
        <v>445</v>
      </c>
      <c r="B11" s="238">
        <v>5812</v>
      </c>
      <c r="C11" s="238">
        <v>5800</v>
      </c>
      <c r="D11" s="238">
        <v>5792</v>
      </c>
      <c r="E11" s="238">
        <v>5759.241</v>
      </c>
      <c r="F11" s="238">
        <v>5735.7960000000003</v>
      </c>
      <c r="G11" s="238">
        <v>5714</v>
      </c>
      <c r="H11" s="238">
        <v>5698.4920000000002</v>
      </c>
      <c r="I11" s="238">
        <v>5677.3110000000006</v>
      </c>
      <c r="J11" s="238">
        <v>5644.5559999999996</v>
      </c>
      <c r="K11" s="238">
        <v>5643.07</v>
      </c>
      <c r="L11" s="238">
        <v>5643.7440000000006</v>
      </c>
      <c r="M11" s="238">
        <v>5638.4979999999996</v>
      </c>
      <c r="N11" s="238">
        <v>5615.4040000000005</v>
      </c>
      <c r="O11" s="238">
        <v>5601.9690000000001</v>
      </c>
      <c r="P11" s="238">
        <v>5589.0160000000005</v>
      </c>
      <c r="Q11" s="238">
        <v>5569.259</v>
      </c>
      <c r="R11" s="239">
        <v>5552.47</v>
      </c>
      <c r="S11" s="239">
        <v>5544.1469999999999</v>
      </c>
      <c r="T11" s="239">
        <v>5531.6320000000005</v>
      </c>
      <c r="U11" s="239">
        <v>5511.3860000000004</v>
      </c>
      <c r="V11" s="239">
        <v>5487.9290000000001</v>
      </c>
      <c r="W11" s="239">
        <v>5477.7390000000005</v>
      </c>
      <c r="X11" s="239">
        <v>5457.9960000000001</v>
      </c>
      <c r="Y11" s="239">
        <v>5412.5419999999995</v>
      </c>
      <c r="Z11" s="239">
        <v>5359.7970000000005</v>
      </c>
      <c r="AA11" s="239">
        <v>5329.7039999999997</v>
      </c>
      <c r="AB11" s="239">
        <v>5310.4989999999998</v>
      </c>
      <c r="AC11" s="239">
        <v>5289.0969999999998</v>
      </c>
      <c r="AD11" s="239">
        <v>5270.027</v>
      </c>
      <c r="AE11" s="239">
        <v>5248.902</v>
      </c>
      <c r="AF11" s="240">
        <v>5229.2280000000001</v>
      </c>
      <c r="AG11" s="240">
        <v>5210.4160000000002</v>
      </c>
      <c r="AH11" s="240">
        <v>5205.4930000000004</v>
      </c>
      <c r="AI11" s="240">
        <v>5186.9000000000005</v>
      </c>
      <c r="AJ11" s="240">
        <v>5162.1970000000001</v>
      </c>
      <c r="AK11" s="240">
        <v>5143.7560000000003</v>
      </c>
      <c r="AL11" s="240">
        <v>5121.1379999999999</v>
      </c>
      <c r="AM11" s="240">
        <v>5106.241</v>
      </c>
      <c r="AN11" s="240">
        <v>5082.8710000000001</v>
      </c>
      <c r="AO11" s="240">
        <v>5055.87</v>
      </c>
      <c r="AP11" s="240">
        <v>5032.6890000000003</v>
      </c>
      <c r="AQ11" s="240">
        <v>5012.7889999999998</v>
      </c>
      <c r="AR11" s="240">
        <v>4991.1360000000004</v>
      </c>
      <c r="AS11" s="240">
        <v>4957.1090000000004</v>
      </c>
      <c r="AT11" s="240">
        <v>4916.9580000000005</v>
      </c>
      <c r="AU11" s="240">
        <v>4918.143</v>
      </c>
      <c r="AV11" s="240">
        <v>4880.2420000000002</v>
      </c>
      <c r="AW11" s="240">
        <v>4841.1220000000003</v>
      </c>
      <c r="AX11" s="240">
        <v>4799.37</v>
      </c>
      <c r="AY11" s="240">
        <v>4778.085</v>
      </c>
      <c r="AZ11" s="240">
        <v>4731.4490000000005</v>
      </c>
      <c r="BA11" s="240">
        <v>4689.415</v>
      </c>
      <c r="BB11" s="240">
        <v>4641.5969999999998</v>
      </c>
      <c r="BC11" s="240">
        <v>4605.335</v>
      </c>
      <c r="BD11" s="240">
        <v>4571.9549999999999</v>
      </c>
      <c r="BE11" s="240">
        <v>4528.71</v>
      </c>
      <c r="BF11" s="240">
        <v>4481.46</v>
      </c>
      <c r="BG11" s="240">
        <v>4433.2359999999999</v>
      </c>
      <c r="BH11" s="240">
        <v>4402.0569999999998</v>
      </c>
      <c r="BI11" s="240">
        <v>4361.01</v>
      </c>
      <c r="BJ11" s="240">
        <v>4324.835</v>
      </c>
      <c r="BK11" s="240">
        <v>4291.2880000000005</v>
      </c>
    </row>
    <row r="12" spans="1:63" s="63" customFormat="1">
      <c r="A12" s="132" t="s">
        <v>443</v>
      </c>
      <c r="B12" s="238">
        <v>4821</v>
      </c>
      <c r="C12" s="238">
        <v>4811</v>
      </c>
      <c r="D12" s="238">
        <v>4806</v>
      </c>
      <c r="E12" s="238">
        <v>4776.4270000000006</v>
      </c>
      <c r="F12" s="238">
        <v>4754.4340000000002</v>
      </c>
      <c r="G12" s="238">
        <v>4737</v>
      </c>
      <c r="H12" s="238">
        <v>4724.1330000000007</v>
      </c>
      <c r="I12" s="238">
        <v>4706.1130000000003</v>
      </c>
      <c r="J12" s="238">
        <v>4677.585</v>
      </c>
      <c r="K12" s="238">
        <v>4678.5879999999997</v>
      </c>
      <c r="L12" s="238">
        <v>4680.6610000000001</v>
      </c>
      <c r="M12" s="238">
        <v>4677.1189999999997</v>
      </c>
      <c r="N12" s="238">
        <v>4656.4040000000005</v>
      </c>
      <c r="O12" s="238">
        <v>4645.9480000000003</v>
      </c>
      <c r="P12" s="238">
        <v>4635.9780000000001</v>
      </c>
      <c r="Q12" s="238">
        <v>4618.7619999999997</v>
      </c>
      <c r="R12" s="239">
        <v>4606.2759999999998</v>
      </c>
      <c r="S12" s="239">
        <v>4601.0429999999997</v>
      </c>
      <c r="T12" s="239">
        <v>4591.4759999999997</v>
      </c>
      <c r="U12" s="239">
        <v>4573.2920000000004</v>
      </c>
      <c r="V12" s="239">
        <v>4553.6509999999998</v>
      </c>
      <c r="W12" s="239">
        <v>4545.424</v>
      </c>
      <c r="X12" s="239">
        <v>4528.6840000000002</v>
      </c>
      <c r="Y12" s="239">
        <v>4489.4719999999998</v>
      </c>
      <c r="Z12" s="239">
        <v>4444.1549999999997</v>
      </c>
      <c r="AA12" s="239">
        <v>4415.9110000000001</v>
      </c>
      <c r="AB12" s="239">
        <v>4400.7110000000002</v>
      </c>
      <c r="AC12" s="239">
        <v>4380.2759999999998</v>
      </c>
      <c r="AD12" s="239">
        <v>4365.2269999999999</v>
      </c>
      <c r="AE12" s="239">
        <v>4346.107</v>
      </c>
      <c r="AF12" s="240">
        <v>4329.4759999999997</v>
      </c>
      <c r="AG12" s="240">
        <v>4314.3599999999997</v>
      </c>
      <c r="AH12" s="240">
        <v>4310.7719999999999</v>
      </c>
      <c r="AI12" s="240">
        <v>4294.5469999999996</v>
      </c>
      <c r="AJ12" s="240">
        <v>4273.2340000000004</v>
      </c>
      <c r="AK12" s="240">
        <v>4259.7449999999999</v>
      </c>
      <c r="AL12" s="240">
        <v>4238.76</v>
      </c>
      <c r="AM12" s="240">
        <v>4226.8029999999999</v>
      </c>
      <c r="AN12" s="240">
        <v>4207.7749999999996</v>
      </c>
      <c r="AO12" s="240">
        <v>4185.1490000000003</v>
      </c>
      <c r="AP12" s="240">
        <v>4164.6710000000003</v>
      </c>
      <c r="AQ12" s="240">
        <v>4150.0389999999998</v>
      </c>
      <c r="AR12" s="240">
        <v>4133.9799999999996</v>
      </c>
      <c r="AS12" s="240">
        <v>4106.6040000000003</v>
      </c>
      <c r="AT12" s="240">
        <v>4071.0740000000001</v>
      </c>
      <c r="AU12" s="240">
        <v>4075.2240000000002</v>
      </c>
      <c r="AV12" s="240">
        <v>4042.34</v>
      </c>
      <c r="AW12" s="240">
        <v>4009.7820000000002</v>
      </c>
      <c r="AX12" s="240">
        <v>3972.0929999999998</v>
      </c>
      <c r="AY12" s="240">
        <v>3954.8090000000002</v>
      </c>
      <c r="AZ12" s="240">
        <v>3915.098</v>
      </c>
      <c r="BA12" s="240">
        <v>3878.64</v>
      </c>
      <c r="BB12" s="240">
        <v>3837.2849999999999</v>
      </c>
      <c r="BC12" s="240">
        <v>3807.55</v>
      </c>
      <c r="BD12" s="240">
        <v>3779.192</v>
      </c>
      <c r="BE12" s="240">
        <v>3741.915</v>
      </c>
      <c r="BF12" s="240">
        <v>3703.192</v>
      </c>
      <c r="BG12" s="240">
        <v>3661.4630000000002</v>
      </c>
      <c r="BH12" s="240">
        <v>3634.6889999999999</v>
      </c>
      <c r="BI12" s="240">
        <v>3597.4740000000002</v>
      </c>
      <c r="BJ12" s="240">
        <v>3564.71</v>
      </c>
      <c r="BK12" s="240">
        <v>3535.3589999999999</v>
      </c>
    </row>
    <row r="13" spans="1:63" s="63" customFormat="1">
      <c r="A13" s="133" t="s">
        <v>446</v>
      </c>
      <c r="B13" s="235">
        <v>4328</v>
      </c>
      <c r="C13" s="235">
        <v>4313</v>
      </c>
      <c r="D13" s="235">
        <v>4275</v>
      </c>
      <c r="E13" s="235">
        <v>4240.7190000000001</v>
      </c>
      <c r="F13" s="235">
        <v>4203.0770000000002</v>
      </c>
      <c r="G13" s="235">
        <v>4185</v>
      </c>
      <c r="H13" s="235">
        <v>4144.2829999999994</v>
      </c>
      <c r="I13" s="235">
        <v>4124.8149999999996</v>
      </c>
      <c r="J13" s="235">
        <v>4089.8310000000001</v>
      </c>
      <c r="K13" s="235">
        <v>4072.0349999999999</v>
      </c>
      <c r="L13" s="235">
        <v>4051.5920000000001</v>
      </c>
      <c r="M13" s="235">
        <v>4028.0030000000002</v>
      </c>
      <c r="N13" s="235">
        <v>4006.0040000000004</v>
      </c>
      <c r="O13" s="235">
        <v>3988.8469999999998</v>
      </c>
      <c r="P13" s="235">
        <v>3963.4090000000001</v>
      </c>
      <c r="Q13" s="235">
        <v>3946.75</v>
      </c>
      <c r="R13" s="236">
        <v>3925.9549999999999</v>
      </c>
      <c r="S13" s="236">
        <v>3908.23</v>
      </c>
      <c r="T13" s="236">
        <v>3888.0239999999999</v>
      </c>
      <c r="U13" s="236">
        <v>3871.0809999999997</v>
      </c>
      <c r="V13" s="236">
        <v>3807.8530000000001</v>
      </c>
      <c r="W13" s="236">
        <v>3786.165</v>
      </c>
      <c r="X13" s="236">
        <v>3763.6559999999999</v>
      </c>
      <c r="Y13" s="236">
        <v>3737.1779999999999</v>
      </c>
      <c r="Z13" s="236">
        <v>3710.6410000000001</v>
      </c>
      <c r="AA13" s="236">
        <v>3690.5529999999999</v>
      </c>
      <c r="AB13" s="236">
        <v>3676.3340000000003</v>
      </c>
      <c r="AC13" s="236">
        <v>3662.8329999999996</v>
      </c>
      <c r="AD13" s="236">
        <v>3642.25</v>
      </c>
      <c r="AE13" s="236">
        <v>3626.7559999999999</v>
      </c>
      <c r="AF13" s="237">
        <v>3611.6870000000004</v>
      </c>
      <c r="AG13" s="237">
        <v>3538.5540000000001</v>
      </c>
      <c r="AH13" s="237">
        <v>3520.7190000000001</v>
      </c>
      <c r="AI13" s="237">
        <v>3506.5129999999999</v>
      </c>
      <c r="AJ13" s="237">
        <v>3482.558</v>
      </c>
      <c r="AK13" s="237">
        <v>3459.5529999999999</v>
      </c>
      <c r="AL13" s="237">
        <v>3438.413</v>
      </c>
      <c r="AM13" s="237">
        <v>3415.7220000000002</v>
      </c>
      <c r="AN13" s="237">
        <v>3385.7280000000001</v>
      </c>
      <c r="AO13" s="237">
        <v>3358.2060000000001</v>
      </c>
      <c r="AP13" s="237">
        <v>3336.9270000000001</v>
      </c>
      <c r="AQ13" s="237">
        <v>3314.4369999999999</v>
      </c>
      <c r="AR13" s="237">
        <v>3289.2060000000001</v>
      </c>
      <c r="AS13" s="237">
        <v>3262.0940000000001</v>
      </c>
      <c r="AT13" s="237">
        <v>3236.605</v>
      </c>
      <c r="AU13" s="237">
        <v>3240.6440000000002</v>
      </c>
      <c r="AV13" s="237">
        <v>3213.07</v>
      </c>
      <c r="AW13" s="237">
        <v>3156.748</v>
      </c>
      <c r="AX13" s="237">
        <v>3128.5039999999999</v>
      </c>
      <c r="AY13" s="237">
        <v>3098.3450000000003</v>
      </c>
      <c r="AZ13" s="237">
        <v>3065.0709999999999</v>
      </c>
      <c r="BA13" s="237">
        <v>3038.3940000000002</v>
      </c>
      <c r="BB13" s="237">
        <v>2951.0349999999999</v>
      </c>
      <c r="BC13" s="237">
        <v>2918.355</v>
      </c>
      <c r="BD13" s="237">
        <v>2893.7710000000002</v>
      </c>
      <c r="BE13" s="237">
        <v>2836.3090000000002</v>
      </c>
      <c r="BF13" s="237">
        <v>2799.5720000000001</v>
      </c>
      <c r="BG13" s="237">
        <v>2757.0450000000001</v>
      </c>
      <c r="BH13" s="237">
        <v>2708.87</v>
      </c>
      <c r="BI13" s="237">
        <v>2630.07</v>
      </c>
      <c r="BJ13" s="237">
        <v>2596.33</v>
      </c>
      <c r="BK13" s="237">
        <v>2564.96</v>
      </c>
    </row>
    <row r="14" spans="1:63" s="63" customFormat="1">
      <c r="A14" s="133" t="s">
        <v>444</v>
      </c>
      <c r="B14" s="235">
        <v>3357</v>
      </c>
      <c r="C14" s="235">
        <v>3346</v>
      </c>
      <c r="D14" s="235">
        <v>3329</v>
      </c>
      <c r="E14" s="235">
        <v>3312.2460000000001</v>
      </c>
      <c r="F14" s="235">
        <v>3285.0250000000001</v>
      </c>
      <c r="G14" s="235">
        <v>3270</v>
      </c>
      <c r="H14" s="235">
        <v>3247.1260000000002</v>
      </c>
      <c r="I14" s="235">
        <v>3232.145</v>
      </c>
      <c r="J14" s="235">
        <v>3207.902</v>
      </c>
      <c r="K14" s="235">
        <v>3203.8029999999999</v>
      </c>
      <c r="L14" s="235">
        <v>3194.239</v>
      </c>
      <c r="M14" s="235">
        <v>3174.578</v>
      </c>
      <c r="N14" s="235">
        <v>3155.7959999999998</v>
      </c>
      <c r="O14" s="235">
        <v>3141.8409999999999</v>
      </c>
      <c r="P14" s="235">
        <v>3121.9479999999999</v>
      </c>
      <c r="Q14" s="235">
        <v>3109.5710000000004</v>
      </c>
      <c r="R14" s="236">
        <v>3092.875</v>
      </c>
      <c r="S14" s="236">
        <v>3077.1800000000003</v>
      </c>
      <c r="T14" s="236">
        <v>3063.8050000000003</v>
      </c>
      <c r="U14" s="236">
        <v>3048.1060000000002</v>
      </c>
      <c r="V14" s="236">
        <v>3029.8319999999999</v>
      </c>
      <c r="W14" s="236">
        <v>3011.7370000000001</v>
      </c>
      <c r="X14" s="236">
        <v>2992.4049999999997</v>
      </c>
      <c r="Y14" s="236">
        <v>2971.6589999999997</v>
      </c>
      <c r="Z14" s="236">
        <v>2949.884</v>
      </c>
      <c r="AA14" s="236">
        <v>2932.2689999999998</v>
      </c>
      <c r="AB14" s="236">
        <v>2921.125</v>
      </c>
      <c r="AC14" s="236">
        <v>2908.9859999999999</v>
      </c>
      <c r="AD14" s="236">
        <v>2892.614</v>
      </c>
      <c r="AE14" s="236">
        <v>2879.1869999999999</v>
      </c>
      <c r="AF14" s="237">
        <v>2867.6080000000002</v>
      </c>
      <c r="AG14" s="237">
        <v>2803.511</v>
      </c>
      <c r="AH14" s="237">
        <v>2787.6329999999998</v>
      </c>
      <c r="AI14" s="237">
        <v>2775.5990000000002</v>
      </c>
      <c r="AJ14" s="237">
        <v>2755.9520000000002</v>
      </c>
      <c r="AK14" s="237">
        <v>2735.3989999999999</v>
      </c>
      <c r="AL14" s="237">
        <v>2716.9929999999999</v>
      </c>
      <c r="AM14" s="237">
        <v>2698.6880000000001</v>
      </c>
      <c r="AN14" s="237">
        <v>2672.7089999999998</v>
      </c>
      <c r="AO14" s="237">
        <v>2650.9520000000002</v>
      </c>
      <c r="AP14" s="237">
        <v>2631.4989999999998</v>
      </c>
      <c r="AQ14" s="237">
        <v>2614.6970000000001</v>
      </c>
      <c r="AR14" s="237">
        <v>2592.569</v>
      </c>
      <c r="AS14" s="237">
        <v>2570.8069999999998</v>
      </c>
      <c r="AT14" s="237">
        <v>2545.7710000000002</v>
      </c>
      <c r="AU14" s="237">
        <v>2553.355</v>
      </c>
      <c r="AV14" s="237">
        <v>2529.1080000000002</v>
      </c>
      <c r="AW14" s="237">
        <v>2482.66</v>
      </c>
      <c r="AX14" s="237">
        <v>2457.4299999999998</v>
      </c>
      <c r="AY14" s="237">
        <v>2433.7310000000002</v>
      </c>
      <c r="AZ14" s="237">
        <v>2404.1410000000001</v>
      </c>
      <c r="BA14" s="237">
        <v>2381.5479999999998</v>
      </c>
      <c r="BB14" s="237">
        <v>2306.489</v>
      </c>
      <c r="BC14" s="237">
        <v>2279.1689999999999</v>
      </c>
      <c r="BD14" s="237">
        <v>2258.6039999999998</v>
      </c>
      <c r="BE14" s="237">
        <v>2208.2040000000002</v>
      </c>
      <c r="BF14" s="237">
        <v>2177.576</v>
      </c>
      <c r="BG14" s="237">
        <v>2140.3539999999998</v>
      </c>
      <c r="BH14" s="237">
        <v>2111.36</v>
      </c>
      <c r="BI14" s="237">
        <v>2042.818</v>
      </c>
      <c r="BJ14" s="237">
        <v>2012.24</v>
      </c>
      <c r="BK14" s="237">
        <v>1984.4549999999999</v>
      </c>
    </row>
    <row r="15" spans="1:63" s="63" customFormat="1">
      <c r="A15" s="133" t="s">
        <v>453</v>
      </c>
      <c r="B15" s="235">
        <v>636</v>
      </c>
      <c r="C15" s="235">
        <v>636</v>
      </c>
      <c r="D15" s="235">
        <v>636</v>
      </c>
      <c r="E15" s="235">
        <v>636</v>
      </c>
      <c r="F15" s="235">
        <v>636</v>
      </c>
      <c r="G15" s="235">
        <v>637</v>
      </c>
      <c r="H15" s="235">
        <v>637</v>
      </c>
      <c r="I15" s="235">
        <v>637</v>
      </c>
      <c r="J15" s="235">
        <v>637</v>
      </c>
      <c r="K15" s="235">
        <v>637</v>
      </c>
      <c r="L15" s="235">
        <v>638</v>
      </c>
      <c r="M15" s="235">
        <v>640</v>
      </c>
      <c r="N15" s="235">
        <v>640</v>
      </c>
      <c r="O15" s="235">
        <v>640</v>
      </c>
      <c r="P15" s="235">
        <v>640</v>
      </c>
      <c r="Q15" s="235">
        <v>640</v>
      </c>
      <c r="R15" s="236">
        <v>640</v>
      </c>
      <c r="S15" s="236">
        <v>640</v>
      </c>
      <c r="T15" s="236">
        <v>640</v>
      </c>
      <c r="U15" s="236">
        <v>640</v>
      </c>
      <c r="V15" s="236">
        <v>640</v>
      </c>
      <c r="W15" s="236">
        <v>640</v>
      </c>
      <c r="X15" s="236">
        <v>640</v>
      </c>
      <c r="Y15" s="236">
        <v>640</v>
      </c>
      <c r="Z15" s="236">
        <v>641</v>
      </c>
      <c r="AA15" s="236">
        <v>641</v>
      </c>
      <c r="AB15" s="236">
        <v>641</v>
      </c>
      <c r="AC15" s="236">
        <v>641</v>
      </c>
      <c r="AD15" s="236">
        <v>642</v>
      </c>
      <c r="AE15" s="236">
        <v>639</v>
      </c>
      <c r="AF15" s="237">
        <v>638</v>
      </c>
      <c r="AG15" s="237">
        <v>636</v>
      </c>
      <c r="AH15" s="237">
        <v>636</v>
      </c>
      <c r="AI15" s="237">
        <v>636</v>
      </c>
      <c r="AJ15" s="237">
        <v>636</v>
      </c>
      <c r="AK15" s="237">
        <v>636</v>
      </c>
      <c r="AL15" s="237">
        <v>635</v>
      </c>
      <c r="AM15" s="237">
        <v>635</v>
      </c>
      <c r="AN15" s="237">
        <v>635</v>
      </c>
      <c r="AO15" s="237">
        <v>634</v>
      </c>
      <c r="AP15" s="237">
        <v>634</v>
      </c>
      <c r="AQ15" s="237">
        <v>634</v>
      </c>
      <c r="AR15" s="237">
        <v>634</v>
      </c>
      <c r="AS15" s="237">
        <v>634</v>
      </c>
      <c r="AT15" s="237">
        <v>634</v>
      </c>
      <c r="AU15" s="237">
        <v>635</v>
      </c>
      <c r="AV15" s="237">
        <v>635</v>
      </c>
      <c r="AW15" s="237">
        <v>631</v>
      </c>
      <c r="AX15" s="237">
        <v>631</v>
      </c>
      <c r="AY15" s="237">
        <v>626</v>
      </c>
      <c r="AZ15" s="237">
        <v>626</v>
      </c>
      <c r="BA15" s="237">
        <v>626</v>
      </c>
      <c r="BB15" s="237">
        <v>625</v>
      </c>
      <c r="BC15" s="237">
        <v>625</v>
      </c>
      <c r="BD15" s="237">
        <v>625</v>
      </c>
      <c r="BE15" s="237">
        <v>624</v>
      </c>
      <c r="BF15" s="237">
        <v>624</v>
      </c>
      <c r="BG15" s="237">
        <v>622</v>
      </c>
      <c r="BH15" s="237">
        <v>620</v>
      </c>
      <c r="BI15" s="237">
        <v>619</v>
      </c>
      <c r="BJ15" s="237">
        <v>618</v>
      </c>
      <c r="BK15" s="237">
        <v>617</v>
      </c>
    </row>
    <row r="16" spans="1:63" s="63" customFormat="1">
      <c r="A16" s="132" t="s">
        <v>454</v>
      </c>
      <c r="B16" s="238">
        <v>633</v>
      </c>
      <c r="C16" s="238">
        <v>633</v>
      </c>
      <c r="D16" s="238">
        <v>633</v>
      </c>
      <c r="E16" s="238">
        <v>633</v>
      </c>
      <c r="F16" s="238">
        <v>632</v>
      </c>
      <c r="G16" s="238">
        <v>633</v>
      </c>
      <c r="H16" s="238">
        <v>633</v>
      </c>
      <c r="I16" s="238">
        <v>632</v>
      </c>
      <c r="J16" s="238">
        <v>632</v>
      </c>
      <c r="K16" s="238">
        <v>632</v>
      </c>
      <c r="L16" s="238">
        <v>633</v>
      </c>
      <c r="M16" s="238">
        <v>633</v>
      </c>
      <c r="N16" s="238">
        <v>632</v>
      </c>
      <c r="O16" s="238">
        <v>632</v>
      </c>
      <c r="P16" s="238">
        <v>632</v>
      </c>
      <c r="Q16" s="238">
        <v>632</v>
      </c>
      <c r="R16" s="239">
        <v>632</v>
      </c>
      <c r="S16" s="239">
        <v>631</v>
      </c>
      <c r="T16" s="239">
        <v>631</v>
      </c>
      <c r="U16" s="239">
        <v>631</v>
      </c>
      <c r="V16" s="239">
        <v>631</v>
      </c>
      <c r="W16" s="239">
        <v>631</v>
      </c>
      <c r="X16" s="239">
        <v>630</v>
      </c>
      <c r="Y16" s="239">
        <v>629</v>
      </c>
      <c r="Z16" s="239">
        <v>629</v>
      </c>
      <c r="AA16" s="239">
        <v>629</v>
      </c>
      <c r="AB16" s="239">
        <v>629</v>
      </c>
      <c r="AC16" s="239">
        <v>629</v>
      </c>
      <c r="AD16" s="239">
        <v>629</v>
      </c>
      <c r="AE16" s="239">
        <v>629</v>
      </c>
      <c r="AF16" s="240">
        <v>629</v>
      </c>
      <c r="AG16" s="240">
        <v>628</v>
      </c>
      <c r="AH16" s="240">
        <v>628</v>
      </c>
      <c r="AI16" s="240">
        <v>628</v>
      </c>
      <c r="AJ16" s="240">
        <v>627</v>
      </c>
      <c r="AK16" s="240">
        <v>626</v>
      </c>
      <c r="AL16" s="240">
        <v>626</v>
      </c>
      <c r="AM16" s="240">
        <v>626</v>
      </c>
      <c r="AN16" s="240">
        <v>626</v>
      </c>
      <c r="AO16" s="240">
        <v>626</v>
      </c>
      <c r="AP16" s="240">
        <v>624</v>
      </c>
      <c r="AQ16" s="240">
        <v>623</v>
      </c>
      <c r="AR16" s="240">
        <v>623</v>
      </c>
      <c r="AS16" s="240">
        <v>621</v>
      </c>
      <c r="AT16" s="240">
        <v>619</v>
      </c>
      <c r="AU16" s="240">
        <v>620</v>
      </c>
      <c r="AV16" s="240">
        <v>618</v>
      </c>
      <c r="AW16" s="240">
        <v>617</v>
      </c>
      <c r="AX16" s="240">
        <v>617</v>
      </c>
      <c r="AY16" s="240">
        <v>617</v>
      </c>
      <c r="AZ16" s="240">
        <v>617</v>
      </c>
      <c r="BA16" s="240">
        <v>615</v>
      </c>
      <c r="BB16" s="240">
        <v>612</v>
      </c>
      <c r="BC16" s="240">
        <v>612</v>
      </c>
      <c r="BD16" s="240">
        <v>612</v>
      </c>
      <c r="BE16" s="240">
        <v>611</v>
      </c>
      <c r="BF16" s="240">
        <v>611</v>
      </c>
      <c r="BG16" s="240">
        <v>611</v>
      </c>
      <c r="BH16" s="240">
        <v>606</v>
      </c>
      <c r="BI16" s="240">
        <v>606</v>
      </c>
      <c r="BJ16" s="240">
        <v>605</v>
      </c>
      <c r="BK16" s="240">
        <v>603</v>
      </c>
    </row>
    <row r="17" spans="1:63" s="63" customFormat="1">
      <c r="A17" s="133" t="s">
        <v>455</v>
      </c>
      <c r="B17" s="235">
        <v>323</v>
      </c>
      <c r="C17" s="235">
        <v>309</v>
      </c>
      <c r="D17" s="235">
        <v>309</v>
      </c>
      <c r="E17" s="235">
        <v>309</v>
      </c>
      <c r="F17" s="235">
        <v>308</v>
      </c>
      <c r="G17" s="235">
        <v>308</v>
      </c>
      <c r="H17" s="235">
        <v>308</v>
      </c>
      <c r="I17" s="235">
        <v>308</v>
      </c>
      <c r="J17" s="235">
        <v>308</v>
      </c>
      <c r="K17" s="235">
        <v>308</v>
      </c>
      <c r="L17" s="235">
        <v>309</v>
      </c>
      <c r="M17" s="235">
        <v>309</v>
      </c>
      <c r="N17" s="235">
        <v>309</v>
      </c>
      <c r="O17" s="235">
        <v>309</v>
      </c>
      <c r="P17" s="235">
        <v>309</v>
      </c>
      <c r="Q17" s="235">
        <v>310</v>
      </c>
      <c r="R17" s="236">
        <v>310</v>
      </c>
      <c r="S17" s="236">
        <v>310</v>
      </c>
      <c r="T17" s="236">
        <v>310</v>
      </c>
      <c r="U17" s="236">
        <v>310</v>
      </c>
      <c r="V17" s="236">
        <v>310</v>
      </c>
      <c r="W17" s="236">
        <v>310</v>
      </c>
      <c r="X17" s="236">
        <v>310</v>
      </c>
      <c r="Y17" s="236">
        <v>310</v>
      </c>
      <c r="Z17" s="236">
        <v>311</v>
      </c>
      <c r="AA17" s="236">
        <v>311</v>
      </c>
      <c r="AB17" s="236">
        <v>311</v>
      </c>
      <c r="AC17" s="236">
        <v>311</v>
      </c>
      <c r="AD17" s="236">
        <v>311</v>
      </c>
      <c r="AE17" s="236">
        <v>309</v>
      </c>
      <c r="AF17" s="237">
        <v>307</v>
      </c>
      <c r="AG17" s="237">
        <v>304</v>
      </c>
      <c r="AH17" s="237">
        <v>303</v>
      </c>
      <c r="AI17" s="237">
        <v>303</v>
      </c>
      <c r="AJ17" s="237">
        <v>302</v>
      </c>
      <c r="AK17" s="237">
        <v>300</v>
      </c>
      <c r="AL17" s="237">
        <v>299</v>
      </c>
      <c r="AM17" s="237">
        <v>299</v>
      </c>
      <c r="AN17" s="237">
        <v>299</v>
      </c>
      <c r="AO17" s="237">
        <v>298</v>
      </c>
      <c r="AP17" s="237">
        <v>298</v>
      </c>
      <c r="AQ17" s="237">
        <v>294</v>
      </c>
      <c r="AR17" s="237">
        <v>294</v>
      </c>
      <c r="AS17" s="237">
        <v>292</v>
      </c>
      <c r="AT17" s="237">
        <v>287</v>
      </c>
      <c r="AU17" s="237">
        <v>288</v>
      </c>
      <c r="AV17" s="237">
        <v>288</v>
      </c>
      <c r="AW17" s="237">
        <v>288</v>
      </c>
      <c r="AX17" s="237">
        <v>288</v>
      </c>
      <c r="AY17" s="237">
        <v>283</v>
      </c>
      <c r="AZ17" s="237">
        <v>283</v>
      </c>
      <c r="BA17" s="237">
        <v>283</v>
      </c>
      <c r="BB17" s="237">
        <v>279</v>
      </c>
      <c r="BC17" s="237">
        <v>279</v>
      </c>
      <c r="BD17" s="237">
        <v>277</v>
      </c>
      <c r="BE17" s="237">
        <v>239</v>
      </c>
      <c r="BF17" s="237">
        <v>236</v>
      </c>
      <c r="BG17" s="237">
        <v>228</v>
      </c>
      <c r="BH17" s="237">
        <v>225</v>
      </c>
      <c r="BI17" s="237">
        <v>223</v>
      </c>
      <c r="BJ17" s="237">
        <v>220</v>
      </c>
      <c r="BK17" s="237">
        <v>213</v>
      </c>
    </row>
    <row r="18" spans="1:63" s="63" customFormat="1">
      <c r="A18" s="132" t="s">
        <v>456</v>
      </c>
      <c r="B18" s="238">
        <v>274</v>
      </c>
      <c r="C18" s="238">
        <v>273</v>
      </c>
      <c r="D18" s="238">
        <v>273</v>
      </c>
      <c r="E18" s="238">
        <v>273</v>
      </c>
      <c r="F18" s="238">
        <v>273</v>
      </c>
      <c r="G18" s="238">
        <v>273</v>
      </c>
      <c r="H18" s="238">
        <v>273</v>
      </c>
      <c r="I18" s="238">
        <v>273</v>
      </c>
      <c r="J18" s="238">
        <v>273</v>
      </c>
      <c r="K18" s="238">
        <v>272</v>
      </c>
      <c r="L18" s="238">
        <v>273</v>
      </c>
      <c r="M18" s="238">
        <v>271</v>
      </c>
      <c r="N18" s="238">
        <v>270</v>
      </c>
      <c r="O18" s="238">
        <v>269</v>
      </c>
      <c r="P18" s="238">
        <v>269</v>
      </c>
      <c r="Q18" s="238">
        <v>268</v>
      </c>
      <c r="R18" s="239">
        <v>268</v>
      </c>
      <c r="S18" s="239">
        <v>267</v>
      </c>
      <c r="T18" s="239">
        <v>266</v>
      </c>
      <c r="U18" s="239">
        <v>266</v>
      </c>
      <c r="V18" s="239">
        <v>265</v>
      </c>
      <c r="W18" s="239">
        <v>265</v>
      </c>
      <c r="X18" s="239">
        <v>310</v>
      </c>
      <c r="Y18" s="239">
        <v>265</v>
      </c>
      <c r="Z18" s="239">
        <v>264</v>
      </c>
      <c r="AA18" s="239">
        <v>264</v>
      </c>
      <c r="AB18" s="239">
        <v>263</v>
      </c>
      <c r="AC18" s="239">
        <v>263</v>
      </c>
      <c r="AD18" s="239">
        <v>261</v>
      </c>
      <c r="AE18" s="239">
        <v>259</v>
      </c>
      <c r="AF18" s="240">
        <v>257</v>
      </c>
      <c r="AG18" s="240">
        <v>257</v>
      </c>
      <c r="AH18" s="240">
        <v>256</v>
      </c>
      <c r="AI18" s="240">
        <v>255</v>
      </c>
      <c r="AJ18" s="240">
        <v>251</v>
      </c>
      <c r="AK18" s="240">
        <v>250</v>
      </c>
      <c r="AL18" s="240">
        <v>250</v>
      </c>
      <c r="AM18" s="240">
        <v>249</v>
      </c>
      <c r="AN18" s="240">
        <v>245</v>
      </c>
      <c r="AO18" s="240">
        <v>243</v>
      </c>
      <c r="AP18" s="240">
        <v>241</v>
      </c>
      <c r="AQ18" s="240">
        <v>240</v>
      </c>
      <c r="AR18" s="240">
        <v>240</v>
      </c>
      <c r="AS18" s="240">
        <v>239</v>
      </c>
      <c r="AT18" s="240">
        <v>233</v>
      </c>
      <c r="AU18" s="240">
        <v>234</v>
      </c>
      <c r="AV18" s="240">
        <v>233</v>
      </c>
      <c r="AW18" s="240">
        <v>227</v>
      </c>
      <c r="AX18" s="240">
        <v>226</v>
      </c>
      <c r="AY18" s="240">
        <v>223</v>
      </c>
      <c r="AZ18" s="240">
        <v>223</v>
      </c>
      <c r="BA18" s="240">
        <v>220</v>
      </c>
      <c r="BB18" s="240">
        <v>210</v>
      </c>
      <c r="BC18" s="240">
        <v>201</v>
      </c>
      <c r="BD18" s="240">
        <v>200</v>
      </c>
      <c r="BE18" s="240">
        <v>180</v>
      </c>
      <c r="BF18" s="240">
        <v>179</v>
      </c>
      <c r="BG18" s="240">
        <v>178</v>
      </c>
      <c r="BH18" s="240">
        <v>176</v>
      </c>
      <c r="BI18" s="240">
        <v>174</v>
      </c>
      <c r="BJ18" s="240">
        <v>167</v>
      </c>
      <c r="BK18" s="240">
        <v>162</v>
      </c>
    </row>
    <row r="19" spans="1:63" s="231" customFormat="1">
      <c r="A19" s="230" t="s">
        <v>459</v>
      </c>
      <c r="B19" s="246">
        <v>92.2</v>
      </c>
      <c r="C19" s="241">
        <v>89.5</v>
      </c>
      <c r="D19" s="241">
        <v>95.4</v>
      </c>
      <c r="E19" s="241">
        <v>92.1</v>
      </c>
      <c r="F19" s="241">
        <v>92</v>
      </c>
      <c r="G19" s="241">
        <v>90.5</v>
      </c>
      <c r="H19" s="241">
        <v>92.25</v>
      </c>
      <c r="I19" s="241">
        <v>92.7</v>
      </c>
      <c r="J19" s="241">
        <v>93.5</v>
      </c>
      <c r="K19" s="241">
        <v>88.2</v>
      </c>
      <c r="L19" s="241">
        <v>93.1</v>
      </c>
      <c r="M19" s="241">
        <v>93.9</v>
      </c>
      <c r="N19" s="241">
        <v>90.2</v>
      </c>
      <c r="O19" s="241">
        <v>90.35</v>
      </c>
      <c r="P19" s="241">
        <v>92.4</v>
      </c>
      <c r="Q19" s="241">
        <v>92.65</v>
      </c>
      <c r="R19" s="242">
        <v>89.9</v>
      </c>
      <c r="S19" s="242">
        <v>90.45</v>
      </c>
      <c r="T19" s="242">
        <v>91.65</v>
      </c>
      <c r="U19" s="242">
        <v>90.6</v>
      </c>
      <c r="V19" s="242">
        <v>91.4</v>
      </c>
      <c r="W19" s="242">
        <v>91.85</v>
      </c>
      <c r="X19" s="242">
        <v>89.4</v>
      </c>
      <c r="Y19" s="242">
        <v>91.15</v>
      </c>
      <c r="Z19" s="242">
        <v>92.1</v>
      </c>
      <c r="AA19" s="242">
        <v>91.9</v>
      </c>
      <c r="AB19" s="242">
        <v>91</v>
      </c>
      <c r="AC19" s="242">
        <v>92.2</v>
      </c>
      <c r="AD19" s="242">
        <v>90.9</v>
      </c>
      <c r="AE19" s="242">
        <v>91.3</v>
      </c>
      <c r="AF19" s="243">
        <v>91.75</v>
      </c>
      <c r="AG19" s="243">
        <v>89.15</v>
      </c>
      <c r="AH19" s="243">
        <v>92.1</v>
      </c>
      <c r="AI19" s="243">
        <v>91.75</v>
      </c>
      <c r="AJ19" s="243">
        <v>92.4</v>
      </c>
      <c r="AK19" s="243">
        <v>91.35</v>
      </c>
      <c r="AL19" s="243">
        <v>90.95</v>
      </c>
      <c r="AM19" s="243">
        <v>89.25</v>
      </c>
      <c r="AN19" s="243">
        <v>92.4</v>
      </c>
      <c r="AO19" s="243">
        <v>90.350000000000009</v>
      </c>
      <c r="AP19" s="243">
        <v>90.95</v>
      </c>
      <c r="AQ19" s="243">
        <v>91.65</v>
      </c>
      <c r="AR19" s="243">
        <v>90.95</v>
      </c>
      <c r="AS19" s="243">
        <v>92.25</v>
      </c>
      <c r="AT19" s="243">
        <v>90.550000000000011</v>
      </c>
      <c r="AU19" s="243">
        <v>90.2</v>
      </c>
      <c r="AV19" s="243">
        <v>91.8</v>
      </c>
      <c r="AW19" s="243">
        <v>90.7</v>
      </c>
      <c r="AX19" s="243">
        <v>92</v>
      </c>
      <c r="AY19" s="243">
        <v>88.85</v>
      </c>
      <c r="AZ19" s="243">
        <v>92.45</v>
      </c>
      <c r="BA19" s="243">
        <v>89.8</v>
      </c>
      <c r="BB19" s="243">
        <v>92.2</v>
      </c>
      <c r="BC19" s="243">
        <v>89.5</v>
      </c>
      <c r="BD19" s="243">
        <v>91.550000000000011</v>
      </c>
      <c r="BE19" s="243">
        <v>91.45</v>
      </c>
      <c r="BF19" s="243">
        <v>91.5</v>
      </c>
      <c r="BG19" s="243">
        <v>90</v>
      </c>
      <c r="BH19" s="243">
        <v>92.4</v>
      </c>
      <c r="BI19" s="243">
        <v>93</v>
      </c>
      <c r="BJ19" s="243">
        <v>90.899999999999991</v>
      </c>
      <c r="BK19" s="243">
        <v>89.1</v>
      </c>
    </row>
    <row r="20" spans="1:63" s="63" customFormat="1">
      <c r="A20" s="132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</row>
    <row r="21" spans="1:63" s="63" customFormat="1">
      <c r="A21" s="169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</row>
    <row r="70" spans="2:63">
      <c r="B70" s="245"/>
      <c r="C70" s="245"/>
      <c r="D70" s="245"/>
      <c r="E70" s="245"/>
      <c r="F70" s="245"/>
      <c r="G70" s="245"/>
      <c r="H70" s="245"/>
      <c r="I70" s="245"/>
      <c r="J70" s="245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5"/>
      <c r="AV70" s="245"/>
      <c r="AW70" s="245"/>
      <c r="AX70" s="245"/>
      <c r="AY70" s="245"/>
      <c r="AZ70" s="245"/>
      <c r="BA70" s="245"/>
      <c r="BB70" s="245"/>
      <c r="BC70" s="245"/>
      <c r="BD70" s="245"/>
      <c r="BE70" s="245"/>
      <c r="BF70" s="245"/>
      <c r="BG70" s="245"/>
      <c r="BH70" s="245"/>
      <c r="BI70" s="245"/>
      <c r="BJ70" s="245"/>
      <c r="BK70" s="245"/>
    </row>
  </sheetData>
  <autoFilter ref="A2:BK2" xr:uid="{00000000-0001-0000-0500-000000000000}">
    <sortState xmlns:xlrd2="http://schemas.microsoft.com/office/spreadsheetml/2017/richdata2" ref="A3:BK19">
      <sortCondition descending="1" ref="B2"/>
    </sortState>
  </autoFilter>
  <mergeCells count="1">
    <mergeCell ref="O1:AP1"/>
  </mergeCells>
  <phoneticPr fontId="12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634A-6D3D-4380-A2BC-9A7595759D49}">
  <dimension ref="A1:BK29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F28" sqref="F28"/>
    </sheetView>
  </sheetViews>
  <sheetFormatPr defaultRowHeight="15"/>
  <cols>
    <col min="1" max="1" width="43" style="63" customWidth="1"/>
    <col min="2" max="27" width="11" style="63" customWidth="1"/>
    <col min="28" max="16384" width="9.140625" style="63"/>
  </cols>
  <sheetData>
    <row r="1" spans="1:63">
      <c r="A1" s="254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</row>
    <row r="2" spans="1:63" s="170" customFormat="1" ht="15.75">
      <c r="A2" s="115" t="s">
        <v>496</v>
      </c>
      <c r="B2" s="167" t="s">
        <v>441</v>
      </c>
      <c r="C2" s="167" t="s">
        <v>433</v>
      </c>
      <c r="D2" s="167" t="s">
        <v>424</v>
      </c>
      <c r="E2" s="167" t="s">
        <v>355</v>
      </c>
      <c r="F2" s="167" t="s">
        <v>350</v>
      </c>
      <c r="G2" s="167" t="s">
        <v>347</v>
      </c>
      <c r="H2" s="167" t="s">
        <v>344</v>
      </c>
      <c r="I2" s="167" t="s">
        <v>332</v>
      </c>
      <c r="J2" s="167" t="s">
        <v>328</v>
      </c>
      <c r="K2" s="167" t="s">
        <v>322</v>
      </c>
      <c r="L2" s="167" t="s">
        <v>310</v>
      </c>
      <c r="M2" s="167" t="s">
        <v>289</v>
      </c>
      <c r="N2" s="167" t="s">
        <v>286</v>
      </c>
      <c r="O2" s="167" t="s">
        <v>98</v>
      </c>
      <c r="P2" s="167" t="s">
        <v>95</v>
      </c>
      <c r="Q2" s="167" t="s">
        <v>93</v>
      </c>
      <c r="R2" s="116" t="s">
        <v>52</v>
      </c>
      <c r="S2" s="116" t="s">
        <v>51</v>
      </c>
      <c r="T2" s="116" t="s">
        <v>48</v>
      </c>
      <c r="U2" s="116" t="s">
        <v>49</v>
      </c>
      <c r="V2" s="116" t="s">
        <v>47</v>
      </c>
      <c r="W2" s="116" t="s">
        <v>46</v>
      </c>
      <c r="X2" s="116" t="s">
        <v>44</v>
      </c>
      <c r="Y2" s="116" t="s">
        <v>43</v>
      </c>
      <c r="Z2" s="116" t="s">
        <v>42</v>
      </c>
      <c r="AA2" s="116" t="s">
        <v>41</v>
      </c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</row>
    <row r="3" spans="1:63">
      <c r="A3" s="133" t="s">
        <v>449</v>
      </c>
      <c r="B3" s="122" t="s">
        <v>494</v>
      </c>
      <c r="C3" s="122">
        <v>284045</v>
      </c>
      <c r="D3" s="122">
        <v>287525</v>
      </c>
      <c r="E3" s="122">
        <v>290786</v>
      </c>
      <c r="F3" s="122">
        <v>286813</v>
      </c>
      <c r="G3" s="122">
        <v>285189</v>
      </c>
      <c r="H3" s="122">
        <v>281762</v>
      </c>
      <c r="I3" s="122">
        <v>289022</v>
      </c>
      <c r="J3" s="122">
        <v>284796</v>
      </c>
      <c r="K3" s="122">
        <v>278502</v>
      </c>
      <c r="L3" s="122">
        <v>285822</v>
      </c>
      <c r="M3" s="122">
        <v>275688</v>
      </c>
      <c r="N3" s="122">
        <v>270587</v>
      </c>
      <c r="O3" s="122">
        <v>263766</v>
      </c>
      <c r="P3" s="122">
        <v>261329.3</v>
      </c>
      <c r="Q3" s="122">
        <v>267476</v>
      </c>
      <c r="R3" s="43">
        <v>265335</v>
      </c>
      <c r="S3" s="43">
        <v>256390</v>
      </c>
      <c r="T3" s="43">
        <v>255580</v>
      </c>
      <c r="U3" s="43">
        <v>265770</v>
      </c>
      <c r="V3" s="43">
        <v>263449</v>
      </c>
      <c r="W3" s="43">
        <v>256674</v>
      </c>
      <c r="X3" s="43">
        <v>259930</v>
      </c>
      <c r="Y3" s="43">
        <v>259641</v>
      </c>
      <c r="Z3" s="43">
        <v>250151</v>
      </c>
      <c r="AA3" s="43">
        <v>249510</v>
      </c>
      <c r="AB3" s="42"/>
      <c r="AC3" s="42"/>
      <c r="AD3" s="42"/>
      <c r="AE3" s="42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</row>
    <row r="4" spans="1:63">
      <c r="A4" s="132" t="s">
        <v>447</v>
      </c>
      <c r="B4" s="121" t="s">
        <v>494</v>
      </c>
      <c r="C4" s="121">
        <v>167346</v>
      </c>
      <c r="D4" s="121">
        <v>179725</v>
      </c>
      <c r="E4" s="121">
        <v>169749</v>
      </c>
      <c r="F4" s="121">
        <v>168606</v>
      </c>
      <c r="G4" s="121">
        <v>168069</v>
      </c>
      <c r="H4" s="121">
        <v>174046</v>
      </c>
      <c r="I4" s="121">
        <v>172736</v>
      </c>
      <c r="J4" s="121">
        <v>172438</v>
      </c>
      <c r="K4" s="121">
        <v>161549</v>
      </c>
      <c r="L4" s="121">
        <v>178164</v>
      </c>
      <c r="M4" s="121">
        <v>166970</v>
      </c>
      <c r="N4" s="121">
        <v>160805</v>
      </c>
      <c r="O4" s="121">
        <v>159501</v>
      </c>
      <c r="P4" s="121">
        <v>164233</v>
      </c>
      <c r="Q4" s="121">
        <v>161411</v>
      </c>
      <c r="R4" s="42">
        <v>156144</v>
      </c>
      <c r="S4" s="42">
        <v>150973</v>
      </c>
      <c r="T4" s="42">
        <v>155900</v>
      </c>
      <c r="U4" s="42">
        <v>152943</v>
      </c>
      <c r="V4" s="42">
        <v>154437</v>
      </c>
      <c r="W4" s="42">
        <v>155673</v>
      </c>
      <c r="X4" s="42">
        <v>156169</v>
      </c>
      <c r="Y4" s="42">
        <v>151548</v>
      </c>
      <c r="Z4" s="42">
        <v>146496</v>
      </c>
      <c r="AA4" s="42">
        <v>147754</v>
      </c>
      <c r="AB4" s="43"/>
      <c r="AC4" s="43"/>
      <c r="AD4" s="43"/>
      <c r="AE4" s="43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</row>
    <row r="5" spans="1:63">
      <c r="A5" s="133" t="s">
        <v>448</v>
      </c>
      <c r="B5" s="122" t="s">
        <v>494</v>
      </c>
      <c r="C5" s="122">
        <v>116878</v>
      </c>
      <c r="D5" s="122">
        <v>125345</v>
      </c>
      <c r="E5" s="122">
        <v>118145</v>
      </c>
      <c r="F5" s="122">
        <v>117933</v>
      </c>
      <c r="G5" s="122">
        <v>116576</v>
      </c>
      <c r="H5" s="122">
        <v>120653</v>
      </c>
      <c r="I5" s="122">
        <v>119252</v>
      </c>
      <c r="J5" s="122">
        <v>119877</v>
      </c>
      <c r="K5" s="122">
        <v>111636</v>
      </c>
      <c r="L5" s="122">
        <v>122507</v>
      </c>
      <c r="M5" s="122">
        <v>115157</v>
      </c>
      <c r="N5" s="122">
        <v>111314</v>
      </c>
      <c r="O5" s="122">
        <v>109913</v>
      </c>
      <c r="P5" s="122">
        <v>113040</v>
      </c>
      <c r="Q5" s="122">
        <v>110866</v>
      </c>
      <c r="R5" s="43">
        <v>108311</v>
      </c>
      <c r="S5" s="43">
        <v>104495</v>
      </c>
      <c r="T5" s="43">
        <v>107764</v>
      </c>
      <c r="U5" s="43">
        <v>104885</v>
      </c>
      <c r="V5" s="43">
        <v>105586</v>
      </c>
      <c r="W5" s="43">
        <v>106072</v>
      </c>
      <c r="X5" s="43">
        <v>106033</v>
      </c>
      <c r="Y5" s="43">
        <v>102856</v>
      </c>
      <c r="Z5" s="43">
        <v>100347</v>
      </c>
      <c r="AA5" s="43">
        <v>101052</v>
      </c>
      <c r="AB5" s="42"/>
      <c r="AC5" s="42"/>
      <c r="AD5" s="42"/>
      <c r="AE5" s="42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</row>
    <row r="6" spans="1:63">
      <c r="A6" s="132" t="s">
        <v>495</v>
      </c>
      <c r="B6" s="121" t="s">
        <v>494</v>
      </c>
      <c r="C6" s="121">
        <v>98072</v>
      </c>
      <c r="D6" s="121">
        <v>88505</v>
      </c>
      <c r="E6" s="121">
        <v>85941</v>
      </c>
      <c r="F6" s="121">
        <v>88795</v>
      </c>
      <c r="G6" s="121">
        <v>91619</v>
      </c>
      <c r="H6" s="121">
        <v>86456</v>
      </c>
      <c r="I6" s="121">
        <v>83531</v>
      </c>
      <c r="J6" s="121">
        <v>89459</v>
      </c>
      <c r="K6" s="121">
        <v>97475</v>
      </c>
      <c r="L6" s="121">
        <v>103210</v>
      </c>
      <c r="M6" s="121">
        <v>89606</v>
      </c>
      <c r="N6" s="121">
        <v>85776</v>
      </c>
      <c r="O6" s="121">
        <v>85368</v>
      </c>
      <c r="P6" s="121">
        <v>83365</v>
      </c>
      <c r="Q6" s="121">
        <v>73551</v>
      </c>
      <c r="R6" s="42">
        <v>73925</v>
      </c>
      <c r="S6" s="42">
        <v>80143</v>
      </c>
      <c r="T6" s="42">
        <v>86465</v>
      </c>
      <c r="U6" s="42">
        <v>82625</v>
      </c>
      <c r="V6" s="42">
        <v>83626</v>
      </c>
      <c r="W6" s="42">
        <v>87264</v>
      </c>
      <c r="X6" s="42">
        <v>77214</v>
      </c>
      <c r="Y6" s="42">
        <v>82405</v>
      </c>
      <c r="Z6" s="42">
        <v>76952</v>
      </c>
      <c r="AA6" s="42">
        <v>77597</v>
      </c>
      <c r="AB6" s="43"/>
      <c r="AC6" s="43"/>
      <c r="AD6" s="43"/>
      <c r="AE6" s="43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</row>
    <row r="7" spans="1:63">
      <c r="A7" s="133" t="s">
        <v>450</v>
      </c>
      <c r="B7" s="122" t="s">
        <v>494</v>
      </c>
      <c r="C7" s="122">
        <v>66579</v>
      </c>
      <c r="D7" s="122">
        <v>66305</v>
      </c>
      <c r="E7" s="122">
        <v>66014</v>
      </c>
      <c r="F7" s="122">
        <v>65559</v>
      </c>
      <c r="G7" s="122">
        <v>65147</v>
      </c>
      <c r="H7" s="122">
        <v>64850</v>
      </c>
      <c r="I7" s="122">
        <v>64370</v>
      </c>
      <c r="J7" s="122">
        <v>63871</v>
      </c>
      <c r="K7" s="122">
        <v>63406</v>
      </c>
      <c r="L7" s="122">
        <v>63063</v>
      </c>
      <c r="M7" s="122">
        <v>62848</v>
      </c>
      <c r="N7" s="122">
        <v>62623</v>
      </c>
      <c r="O7" s="122">
        <v>62299</v>
      </c>
      <c r="P7" s="122">
        <v>61985.7</v>
      </c>
      <c r="Q7" s="122">
        <v>61989</v>
      </c>
      <c r="R7" s="43">
        <v>61522</v>
      </c>
      <c r="S7" s="43">
        <v>61650</v>
      </c>
      <c r="T7" s="43">
        <v>60615</v>
      </c>
      <c r="U7" s="43">
        <v>60012</v>
      </c>
      <c r="V7" s="43">
        <v>59473</v>
      </c>
      <c r="W7" s="43">
        <v>59010</v>
      </c>
      <c r="X7" s="43">
        <v>54638</v>
      </c>
      <c r="Y7" s="43">
        <v>54479</v>
      </c>
      <c r="Z7" s="43">
        <v>54302</v>
      </c>
      <c r="AA7" s="43">
        <v>53836</v>
      </c>
      <c r="AB7" s="42"/>
      <c r="AC7" s="42"/>
      <c r="AD7" s="42"/>
      <c r="AE7" s="42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</row>
    <row r="8" spans="1:63">
      <c r="A8" s="133" t="s">
        <v>451</v>
      </c>
      <c r="B8" s="122" t="s">
        <v>494</v>
      </c>
      <c r="C8" s="122">
        <v>33602</v>
      </c>
      <c r="D8" s="122">
        <v>33499</v>
      </c>
      <c r="E8" s="122">
        <v>33219</v>
      </c>
      <c r="F8" s="122">
        <v>33023</v>
      </c>
      <c r="G8" s="122">
        <v>32764</v>
      </c>
      <c r="H8" s="122">
        <v>32650</v>
      </c>
      <c r="I8" s="122">
        <v>32506</v>
      </c>
      <c r="J8" s="122">
        <v>32308</v>
      </c>
      <c r="K8" s="122">
        <v>32283</v>
      </c>
      <c r="L8" s="122">
        <v>32107</v>
      </c>
      <c r="M8" s="122">
        <v>31985</v>
      </c>
      <c r="N8" s="122">
        <v>31696</v>
      </c>
      <c r="O8" s="122">
        <v>31509</v>
      </c>
      <c r="P8" s="122">
        <v>31864</v>
      </c>
      <c r="Q8" s="122">
        <v>31194</v>
      </c>
      <c r="R8" s="43">
        <v>31033</v>
      </c>
      <c r="S8" s="43">
        <v>30921</v>
      </c>
      <c r="T8" s="43">
        <v>30804</v>
      </c>
      <c r="U8" s="43">
        <v>30624</v>
      </c>
      <c r="V8" s="43">
        <v>30385</v>
      </c>
      <c r="W8" s="43">
        <v>28836</v>
      </c>
      <c r="X8" s="43">
        <v>27691</v>
      </c>
      <c r="Y8" s="43">
        <v>27484</v>
      </c>
      <c r="Z8" s="43">
        <v>27303</v>
      </c>
      <c r="AA8" s="43">
        <v>26860</v>
      </c>
      <c r="AB8" s="43"/>
      <c r="AC8" s="43"/>
      <c r="AD8" s="43"/>
      <c r="AE8" s="43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</row>
    <row r="9" spans="1:63">
      <c r="A9" s="132" t="s">
        <v>457</v>
      </c>
      <c r="B9" s="121">
        <v>11880</v>
      </c>
      <c r="C9" s="121">
        <v>11655</v>
      </c>
      <c r="D9" s="121">
        <v>11662</v>
      </c>
      <c r="E9" s="121">
        <v>11615</v>
      </c>
      <c r="F9" s="121">
        <v>11596</v>
      </c>
      <c r="G9" s="121">
        <v>11579</v>
      </c>
      <c r="H9" s="121">
        <v>11576</v>
      </c>
      <c r="I9" s="121">
        <v>11555</v>
      </c>
      <c r="J9" s="121">
        <v>11524</v>
      </c>
      <c r="K9" s="121">
        <v>11514</v>
      </c>
      <c r="L9" s="121">
        <v>11566</v>
      </c>
      <c r="M9" s="121">
        <v>11608</v>
      </c>
      <c r="N9" s="121">
        <v>11626</v>
      </c>
      <c r="O9" s="121">
        <v>11622</v>
      </c>
      <c r="P9" s="121">
        <v>11623.2</v>
      </c>
      <c r="Q9" s="121">
        <v>11600</v>
      </c>
      <c r="R9" s="42">
        <v>11596</v>
      </c>
      <c r="S9" s="42">
        <v>11606</v>
      </c>
      <c r="T9" s="42">
        <v>11610</v>
      </c>
      <c r="U9" s="42">
        <v>11599</v>
      </c>
      <c r="V9" s="42">
        <v>11580</v>
      </c>
      <c r="W9" s="42">
        <v>11586</v>
      </c>
      <c r="X9" s="42">
        <v>11584</v>
      </c>
      <c r="Y9" s="42">
        <v>11553</v>
      </c>
      <c r="Z9" s="42">
        <v>11449</v>
      </c>
      <c r="AA9" s="42">
        <v>11405</v>
      </c>
      <c r="AB9" s="42"/>
      <c r="AC9" s="42"/>
      <c r="AD9" s="42"/>
      <c r="AE9" s="42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</row>
    <row r="10" spans="1:63">
      <c r="A10" s="132" t="s">
        <v>452</v>
      </c>
      <c r="B10" s="121">
        <v>9733</v>
      </c>
      <c r="C10" s="121">
        <v>9369</v>
      </c>
      <c r="D10" s="121">
        <v>9441</v>
      </c>
      <c r="E10" s="121">
        <v>9473</v>
      </c>
      <c r="F10" s="121">
        <v>9516</v>
      </c>
      <c r="G10" s="121">
        <v>9556</v>
      </c>
      <c r="H10" s="121">
        <v>9613</v>
      </c>
      <c r="I10" s="121">
        <v>9664</v>
      </c>
      <c r="J10" s="121">
        <v>9722</v>
      </c>
      <c r="K10" s="121">
        <v>9674</v>
      </c>
      <c r="L10" s="121">
        <v>9542</v>
      </c>
      <c r="M10" s="121">
        <v>9796</v>
      </c>
      <c r="N10" s="121">
        <v>10179</v>
      </c>
      <c r="O10" s="121">
        <v>10183</v>
      </c>
      <c r="P10" s="121">
        <v>10185</v>
      </c>
      <c r="Q10" s="121">
        <v>10149</v>
      </c>
      <c r="R10" s="42">
        <v>10125</v>
      </c>
      <c r="S10" s="42">
        <v>10095</v>
      </c>
      <c r="T10" s="42">
        <v>10692</v>
      </c>
      <c r="U10" s="42">
        <v>11212</v>
      </c>
      <c r="V10" s="42">
        <v>11276</v>
      </c>
      <c r="W10" s="42">
        <v>11320</v>
      </c>
      <c r="X10" s="42">
        <v>11393</v>
      </c>
      <c r="Y10" s="42">
        <v>11442</v>
      </c>
      <c r="Z10" s="42">
        <v>11454</v>
      </c>
      <c r="AA10" s="42">
        <v>11481</v>
      </c>
      <c r="AB10" s="43"/>
      <c r="AC10" s="43"/>
      <c r="AD10" s="43"/>
      <c r="AE10" s="43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</row>
    <row r="11" spans="1:63">
      <c r="A11" s="132" t="s">
        <v>458</v>
      </c>
      <c r="B11" s="121">
        <v>8841</v>
      </c>
      <c r="C11" s="121">
        <v>8717</v>
      </c>
      <c r="D11" s="121">
        <v>8698</v>
      </c>
      <c r="E11" s="121">
        <v>8666</v>
      </c>
      <c r="F11" s="121">
        <v>8623</v>
      </c>
      <c r="G11" s="121">
        <v>8602</v>
      </c>
      <c r="H11" s="121">
        <v>8585</v>
      </c>
      <c r="I11" s="121">
        <v>8557</v>
      </c>
      <c r="J11" s="121">
        <v>8523</v>
      </c>
      <c r="K11" s="121">
        <v>8480</v>
      </c>
      <c r="L11" s="121">
        <v>8496</v>
      </c>
      <c r="M11" s="121">
        <v>8481</v>
      </c>
      <c r="N11" s="121">
        <v>8486</v>
      </c>
      <c r="O11" s="121">
        <v>8463</v>
      </c>
      <c r="P11" s="121">
        <v>8431</v>
      </c>
      <c r="Q11" s="121">
        <v>8406</v>
      </c>
      <c r="R11" s="42">
        <v>8380</v>
      </c>
      <c r="S11" s="42">
        <v>8362</v>
      </c>
      <c r="T11" s="42">
        <v>8342</v>
      </c>
      <c r="U11" s="42">
        <v>8306</v>
      </c>
      <c r="V11" s="42">
        <v>8277</v>
      </c>
      <c r="W11" s="42">
        <v>8250</v>
      </c>
      <c r="X11" s="42">
        <v>8230</v>
      </c>
      <c r="Y11" s="42">
        <v>8194</v>
      </c>
      <c r="Z11" s="42">
        <v>8157</v>
      </c>
      <c r="AA11" s="42">
        <v>8123</v>
      </c>
      <c r="AB11" s="42"/>
      <c r="AC11" s="42"/>
      <c r="AD11" s="42"/>
      <c r="AE11" s="42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</row>
    <row r="12" spans="1:63">
      <c r="A12" s="133" t="s">
        <v>445</v>
      </c>
      <c r="B12" s="122" t="s">
        <v>494</v>
      </c>
      <c r="C12" s="122">
        <v>5676</v>
      </c>
      <c r="D12" s="122">
        <v>5668</v>
      </c>
      <c r="E12" s="122">
        <v>5637</v>
      </c>
      <c r="F12" s="122">
        <v>5614</v>
      </c>
      <c r="G12" s="122">
        <v>5594</v>
      </c>
      <c r="H12" s="122">
        <v>5578</v>
      </c>
      <c r="I12" s="122">
        <v>5557</v>
      </c>
      <c r="J12" s="122">
        <v>5526</v>
      </c>
      <c r="K12" s="122">
        <v>5525</v>
      </c>
      <c r="L12" s="122">
        <v>5526</v>
      </c>
      <c r="M12" s="122">
        <v>5522</v>
      </c>
      <c r="N12" s="122">
        <v>5500</v>
      </c>
      <c r="O12" s="122">
        <v>5487</v>
      </c>
      <c r="P12" s="122">
        <v>5474</v>
      </c>
      <c r="Q12" s="122">
        <v>5455</v>
      </c>
      <c r="R12" s="43">
        <v>5439</v>
      </c>
      <c r="S12" s="43">
        <v>5431</v>
      </c>
      <c r="T12" s="43">
        <v>5418</v>
      </c>
      <c r="U12" s="43">
        <v>5399</v>
      </c>
      <c r="V12" s="43">
        <v>5376</v>
      </c>
      <c r="W12" s="43">
        <v>5366</v>
      </c>
      <c r="X12" s="43">
        <v>5347</v>
      </c>
      <c r="Y12" s="43">
        <v>5303</v>
      </c>
      <c r="Z12" s="43">
        <v>5253</v>
      </c>
      <c r="AA12" s="43">
        <v>5222</v>
      </c>
      <c r="AB12" s="43"/>
      <c r="AC12" s="43"/>
      <c r="AD12" s="43"/>
      <c r="AE12" s="43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</row>
    <row r="13" spans="1:63">
      <c r="A13" s="132" t="s">
        <v>443</v>
      </c>
      <c r="B13" s="121" t="s">
        <v>494</v>
      </c>
      <c r="C13" s="121">
        <v>4690</v>
      </c>
      <c r="D13" s="121">
        <v>4685</v>
      </c>
      <c r="E13" s="121">
        <v>4657</v>
      </c>
      <c r="F13" s="121">
        <v>4636</v>
      </c>
      <c r="G13" s="121">
        <v>4619</v>
      </c>
      <c r="H13" s="121">
        <v>4607</v>
      </c>
      <c r="I13" s="121">
        <v>4589</v>
      </c>
      <c r="J13" s="121">
        <v>4562</v>
      </c>
      <c r="K13" s="121">
        <v>4564</v>
      </c>
      <c r="L13" s="121">
        <v>4566</v>
      </c>
      <c r="M13" s="121">
        <v>4564</v>
      </c>
      <c r="N13" s="121">
        <v>4544</v>
      </c>
      <c r="O13" s="121">
        <v>4534</v>
      </c>
      <c r="P13" s="121">
        <v>4524</v>
      </c>
      <c r="Q13" s="121">
        <v>4508</v>
      </c>
      <c r="R13" s="42">
        <v>4496</v>
      </c>
      <c r="S13" s="42">
        <v>4491</v>
      </c>
      <c r="T13" s="42">
        <v>4482</v>
      </c>
      <c r="U13" s="42">
        <v>4464</v>
      </c>
      <c r="V13" s="42">
        <v>4445</v>
      </c>
      <c r="W13" s="42">
        <v>4437</v>
      </c>
      <c r="X13" s="42">
        <v>4421</v>
      </c>
      <c r="Y13" s="42">
        <v>4383</v>
      </c>
      <c r="Z13" s="42">
        <v>4340</v>
      </c>
      <c r="AA13" s="42">
        <v>4312</v>
      </c>
      <c r="AB13" s="42"/>
      <c r="AC13" s="42"/>
      <c r="AD13" s="42"/>
      <c r="AE13" s="42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</row>
    <row r="14" spans="1:63">
      <c r="A14" s="133" t="s">
        <v>446</v>
      </c>
      <c r="B14" s="122" t="s">
        <v>494</v>
      </c>
      <c r="C14" s="122">
        <v>4249</v>
      </c>
      <c r="D14" s="122">
        <v>4211</v>
      </c>
      <c r="E14" s="122">
        <v>4177</v>
      </c>
      <c r="F14" s="122">
        <v>4142</v>
      </c>
      <c r="G14" s="122">
        <v>4127</v>
      </c>
      <c r="H14" s="122">
        <v>4087</v>
      </c>
      <c r="I14" s="122">
        <v>4068</v>
      </c>
      <c r="J14" s="122">
        <v>4033</v>
      </c>
      <c r="K14" s="122">
        <v>4016</v>
      </c>
      <c r="L14" s="122">
        <v>3996</v>
      </c>
      <c r="M14" s="122">
        <v>3972</v>
      </c>
      <c r="N14" s="122">
        <v>3951</v>
      </c>
      <c r="O14" s="122">
        <v>3933</v>
      </c>
      <c r="P14" s="122">
        <v>3908</v>
      </c>
      <c r="Q14" s="122">
        <v>3891</v>
      </c>
      <c r="R14" s="43">
        <v>3871</v>
      </c>
      <c r="S14" s="43">
        <v>3854</v>
      </c>
      <c r="T14" s="43">
        <v>3834</v>
      </c>
      <c r="U14" s="43">
        <v>3817</v>
      </c>
      <c r="V14" s="43">
        <v>3754</v>
      </c>
      <c r="W14" s="43">
        <v>3734</v>
      </c>
      <c r="X14" s="43">
        <v>3711</v>
      </c>
      <c r="Y14" s="43">
        <v>3686</v>
      </c>
      <c r="Z14" s="43">
        <v>3660</v>
      </c>
      <c r="AA14" s="43">
        <v>3640</v>
      </c>
      <c r="AB14" s="43"/>
      <c r="AC14" s="43"/>
      <c r="AD14" s="43"/>
      <c r="AE14" s="43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</row>
    <row r="15" spans="1:63">
      <c r="A15" s="132" t="s">
        <v>444</v>
      </c>
      <c r="B15" s="121" t="s">
        <v>494</v>
      </c>
      <c r="C15" s="121">
        <v>3284</v>
      </c>
      <c r="D15" s="121">
        <v>3267</v>
      </c>
      <c r="E15" s="121">
        <v>3250</v>
      </c>
      <c r="F15" s="121">
        <v>3226</v>
      </c>
      <c r="G15" s="121">
        <v>3213</v>
      </c>
      <c r="H15" s="121">
        <v>3191</v>
      </c>
      <c r="I15" s="121">
        <v>3177</v>
      </c>
      <c r="J15" s="121">
        <v>3153</v>
      </c>
      <c r="K15" s="121">
        <v>3149</v>
      </c>
      <c r="L15" s="121">
        <v>3140</v>
      </c>
      <c r="M15" s="121">
        <v>3121</v>
      </c>
      <c r="N15" s="121">
        <v>3102</v>
      </c>
      <c r="O15" s="121">
        <v>3088</v>
      </c>
      <c r="P15" s="121">
        <v>3068</v>
      </c>
      <c r="Q15" s="121">
        <v>3056</v>
      </c>
      <c r="R15" s="42">
        <v>3040</v>
      </c>
      <c r="S15" s="42">
        <v>3025</v>
      </c>
      <c r="T15" s="42">
        <v>3012</v>
      </c>
      <c r="U15" s="42">
        <v>2996</v>
      </c>
      <c r="V15" s="42">
        <v>2978</v>
      </c>
      <c r="W15" s="42">
        <v>2961</v>
      </c>
      <c r="X15" s="42">
        <v>2942</v>
      </c>
      <c r="Y15" s="42">
        <v>2922</v>
      </c>
      <c r="Z15" s="42">
        <v>2901</v>
      </c>
      <c r="AA15" s="42">
        <v>2884</v>
      </c>
      <c r="AB15" s="42"/>
      <c r="AC15" s="42"/>
      <c r="AD15" s="42"/>
      <c r="AE15" s="42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</row>
    <row r="16" spans="1:63">
      <c r="A16" s="132" t="s">
        <v>453</v>
      </c>
      <c r="B16" s="121">
        <v>587</v>
      </c>
      <c r="C16" s="121">
        <v>587</v>
      </c>
      <c r="D16" s="121">
        <v>587</v>
      </c>
      <c r="E16" s="121">
        <v>587</v>
      </c>
      <c r="F16" s="121">
        <v>587</v>
      </c>
      <c r="G16" s="121">
        <v>588</v>
      </c>
      <c r="H16" s="121">
        <v>588</v>
      </c>
      <c r="I16" s="121">
        <v>588</v>
      </c>
      <c r="J16" s="121">
        <v>588</v>
      </c>
      <c r="K16" s="121">
        <v>588</v>
      </c>
      <c r="L16" s="121">
        <v>589</v>
      </c>
      <c r="M16" s="121">
        <v>591</v>
      </c>
      <c r="N16" s="121">
        <v>591</v>
      </c>
      <c r="O16" s="121">
        <v>591</v>
      </c>
      <c r="P16" s="121">
        <v>591</v>
      </c>
      <c r="Q16" s="121">
        <v>591</v>
      </c>
      <c r="R16" s="42">
        <v>591</v>
      </c>
      <c r="S16" s="42">
        <v>591</v>
      </c>
      <c r="T16" s="42">
        <v>591</v>
      </c>
      <c r="U16" s="42">
        <v>591</v>
      </c>
      <c r="V16" s="42">
        <v>591</v>
      </c>
      <c r="W16" s="42">
        <v>591</v>
      </c>
      <c r="X16" s="42">
        <v>591</v>
      </c>
      <c r="Y16" s="42">
        <v>591</v>
      </c>
      <c r="Z16" s="42">
        <v>592</v>
      </c>
      <c r="AA16" s="42">
        <v>592</v>
      </c>
      <c r="AB16" s="42"/>
      <c r="AC16" s="42"/>
      <c r="AD16" s="42"/>
      <c r="AE16" s="42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</row>
    <row r="17" spans="1:63">
      <c r="A17" s="133" t="s">
        <v>454</v>
      </c>
      <c r="B17" s="122">
        <v>584</v>
      </c>
      <c r="C17" s="122">
        <v>584</v>
      </c>
      <c r="D17" s="122">
        <v>584</v>
      </c>
      <c r="E17" s="122">
        <v>584</v>
      </c>
      <c r="F17" s="122">
        <v>583</v>
      </c>
      <c r="G17" s="122">
        <v>584</v>
      </c>
      <c r="H17" s="122">
        <v>584</v>
      </c>
      <c r="I17" s="122">
        <v>583</v>
      </c>
      <c r="J17" s="122">
        <v>583</v>
      </c>
      <c r="K17" s="122">
        <v>583</v>
      </c>
      <c r="L17" s="122">
        <v>584</v>
      </c>
      <c r="M17" s="122">
        <v>584</v>
      </c>
      <c r="N17" s="122">
        <v>584</v>
      </c>
      <c r="O17" s="122">
        <v>584</v>
      </c>
      <c r="P17" s="122">
        <v>584</v>
      </c>
      <c r="Q17" s="122">
        <v>584</v>
      </c>
      <c r="R17" s="43">
        <v>584</v>
      </c>
      <c r="S17" s="43">
        <v>583</v>
      </c>
      <c r="T17" s="43">
        <v>583</v>
      </c>
      <c r="U17" s="43">
        <v>583</v>
      </c>
      <c r="V17" s="43">
        <v>583</v>
      </c>
      <c r="W17" s="43">
        <v>583</v>
      </c>
      <c r="X17" s="43">
        <v>582</v>
      </c>
      <c r="Y17" s="43">
        <v>581</v>
      </c>
      <c r="Z17" s="43">
        <v>581</v>
      </c>
      <c r="AA17" s="43">
        <v>581</v>
      </c>
      <c r="AB17" s="43"/>
      <c r="AC17" s="43"/>
      <c r="AD17" s="43"/>
      <c r="AE17" s="43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</row>
    <row r="18" spans="1:63">
      <c r="A18" s="132" t="s">
        <v>455</v>
      </c>
      <c r="B18" s="121">
        <v>272</v>
      </c>
      <c r="C18" s="121">
        <v>253</v>
      </c>
      <c r="D18" s="121">
        <v>253</v>
      </c>
      <c r="E18" s="121">
        <v>253</v>
      </c>
      <c r="F18" s="121">
        <v>252</v>
      </c>
      <c r="G18" s="121">
        <v>252</v>
      </c>
      <c r="H18" s="121">
        <v>252</v>
      </c>
      <c r="I18" s="121">
        <v>252</v>
      </c>
      <c r="J18" s="121">
        <v>252</v>
      </c>
      <c r="K18" s="121">
        <v>252</v>
      </c>
      <c r="L18" s="121">
        <v>253</v>
      </c>
      <c r="M18" s="121">
        <v>253</v>
      </c>
      <c r="N18" s="121">
        <v>253</v>
      </c>
      <c r="O18" s="121">
        <v>253</v>
      </c>
      <c r="P18" s="121">
        <v>253</v>
      </c>
      <c r="Q18" s="121">
        <v>254</v>
      </c>
      <c r="R18" s="42">
        <v>254</v>
      </c>
      <c r="S18" s="42">
        <v>254</v>
      </c>
      <c r="T18" s="42">
        <v>254</v>
      </c>
      <c r="U18" s="42">
        <v>254</v>
      </c>
      <c r="V18" s="42">
        <v>254</v>
      </c>
      <c r="W18" s="42">
        <v>254</v>
      </c>
      <c r="X18" s="42">
        <v>254</v>
      </c>
      <c r="Y18" s="42">
        <v>254</v>
      </c>
      <c r="Z18" s="42">
        <v>255</v>
      </c>
      <c r="AA18" s="42">
        <v>255</v>
      </c>
      <c r="AB18" s="42"/>
      <c r="AC18" s="42"/>
      <c r="AD18" s="42"/>
      <c r="AE18" s="42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</row>
    <row r="19" spans="1:63">
      <c r="A19" s="133" t="s">
        <v>456</v>
      </c>
      <c r="B19" s="122">
        <v>232</v>
      </c>
      <c r="C19" s="122">
        <v>231</v>
      </c>
      <c r="D19" s="122">
        <v>231</v>
      </c>
      <c r="E19" s="122">
        <v>231</v>
      </c>
      <c r="F19" s="122">
        <v>231</v>
      </c>
      <c r="G19" s="122">
        <v>231</v>
      </c>
      <c r="H19" s="122">
        <v>231</v>
      </c>
      <c r="I19" s="122">
        <v>231</v>
      </c>
      <c r="J19" s="122">
        <v>231</v>
      </c>
      <c r="K19" s="122">
        <v>230</v>
      </c>
      <c r="L19" s="122">
        <v>231</v>
      </c>
      <c r="M19" s="122">
        <v>229</v>
      </c>
      <c r="N19" s="122">
        <v>229</v>
      </c>
      <c r="O19" s="122">
        <v>228</v>
      </c>
      <c r="P19" s="122">
        <v>228</v>
      </c>
      <c r="Q19" s="122">
        <v>227</v>
      </c>
      <c r="R19" s="43">
        <v>227</v>
      </c>
      <c r="S19" s="43">
        <v>226</v>
      </c>
      <c r="T19" s="43">
        <v>225</v>
      </c>
      <c r="U19" s="43">
        <v>225</v>
      </c>
      <c r="V19" s="43">
        <v>224</v>
      </c>
      <c r="W19" s="43">
        <v>224</v>
      </c>
      <c r="X19" s="43">
        <v>224</v>
      </c>
      <c r="Y19" s="43">
        <v>224</v>
      </c>
      <c r="Z19" s="43">
        <v>224</v>
      </c>
      <c r="AA19" s="43">
        <v>224</v>
      </c>
      <c r="AB19" s="43"/>
      <c r="AC19" s="43"/>
      <c r="AD19" s="43"/>
      <c r="AE19" s="43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</row>
    <row r="20" spans="1:63">
      <c r="A20" s="132" t="s">
        <v>459</v>
      </c>
      <c r="B20" s="121">
        <v>92.2</v>
      </c>
      <c r="C20" s="121">
        <v>89.45</v>
      </c>
      <c r="D20" s="121">
        <v>95.35</v>
      </c>
      <c r="E20" s="121">
        <v>92.1</v>
      </c>
      <c r="F20" s="121">
        <v>92</v>
      </c>
      <c r="G20" s="121">
        <v>90.45</v>
      </c>
      <c r="H20" s="121">
        <v>92.25</v>
      </c>
      <c r="I20" s="121">
        <v>92.7</v>
      </c>
      <c r="J20" s="121">
        <v>93.5</v>
      </c>
      <c r="K20" s="121">
        <v>88.2</v>
      </c>
      <c r="L20" s="121">
        <v>93.1</v>
      </c>
      <c r="M20" s="121">
        <v>93.9</v>
      </c>
      <c r="N20" s="121">
        <v>90.2</v>
      </c>
      <c r="O20" s="121">
        <v>90.35</v>
      </c>
      <c r="P20" s="121">
        <v>92.4</v>
      </c>
      <c r="Q20" s="121">
        <v>92.65</v>
      </c>
      <c r="R20" s="42">
        <v>89.9</v>
      </c>
      <c r="S20" s="42">
        <v>90.45</v>
      </c>
      <c r="T20" s="42">
        <v>91.65</v>
      </c>
      <c r="U20" s="42">
        <v>90.6</v>
      </c>
      <c r="V20" s="42">
        <v>91.4</v>
      </c>
      <c r="W20" s="42">
        <v>91.85</v>
      </c>
      <c r="X20" s="42">
        <v>89.4</v>
      </c>
      <c r="Y20" s="42">
        <v>91.15</v>
      </c>
      <c r="Z20" s="42">
        <v>92.1</v>
      </c>
      <c r="AA20" s="42">
        <v>91.9</v>
      </c>
      <c r="AB20" s="42"/>
      <c r="AC20" s="42"/>
      <c r="AD20" s="42"/>
      <c r="AE20" s="42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</row>
    <row r="23" spans="1:63"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</row>
    <row r="24" spans="1:63"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</row>
    <row r="25" spans="1:63"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6" spans="1:63"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</row>
    <row r="27" spans="1:63"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</row>
    <row r="28" spans="1:63"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</row>
    <row r="29" spans="1:63"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</row>
  </sheetData>
  <mergeCells count="1">
    <mergeCell ref="A1:AA1"/>
  </mergeCells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XDI229"/>
  <sheetViews>
    <sheetView zoomScaleNormal="100" workbookViewId="0"/>
  </sheetViews>
  <sheetFormatPr defaultColWidth="9.140625" defaultRowHeight="0" customHeight="1" zeroHeight="1"/>
  <cols>
    <col min="1" max="1" width="58.140625" style="120" customWidth="1"/>
    <col min="2" max="3" width="9.5703125" style="178" bestFit="1" customWidth="1"/>
    <col min="4" max="20" width="9.5703125" style="58" bestFit="1" customWidth="1"/>
    <col min="21" max="27" width="10.5703125" style="58" bestFit="1" customWidth="1"/>
    <col min="28" max="63" width="9.5703125" style="58" bestFit="1" customWidth="1"/>
    <col min="64" max="64" width="9.140625" style="3"/>
    <col min="65" max="16384" width="9.140625" style="1"/>
  </cols>
  <sheetData>
    <row r="1" spans="1:64" ht="74.099999999999994" customHeight="1">
      <c r="A1" s="9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168"/>
      <c r="N1" s="256" t="s">
        <v>105</v>
      </c>
      <c r="O1" s="256"/>
      <c r="P1" s="256"/>
      <c r="Q1" s="256"/>
      <c r="R1" s="168"/>
      <c r="S1" s="168"/>
      <c r="T1" s="52"/>
      <c r="U1" s="52"/>
      <c r="V1" s="168"/>
      <c r="W1" s="168"/>
      <c r="X1" s="168"/>
      <c r="Y1" s="168"/>
      <c r="Z1" s="168"/>
      <c r="AA1" s="179"/>
      <c r="AB1" s="179"/>
      <c r="AC1" s="179"/>
      <c r="AD1" s="52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K1" s="5"/>
      <c r="BL1" s="1"/>
    </row>
    <row r="2" spans="1:64" s="138" customFormat="1" ht="25.5" customHeight="1">
      <c r="A2" s="137" t="s">
        <v>106</v>
      </c>
      <c r="B2" s="137" t="s">
        <v>441</v>
      </c>
      <c r="C2" s="137" t="s">
        <v>433</v>
      </c>
      <c r="D2" s="137" t="s">
        <v>424</v>
      </c>
      <c r="E2" s="137" t="s">
        <v>355</v>
      </c>
      <c r="F2" s="137" t="s">
        <v>350</v>
      </c>
      <c r="G2" s="137" t="s">
        <v>347</v>
      </c>
      <c r="H2" s="137" t="s">
        <v>344</v>
      </c>
      <c r="I2" s="137" t="s">
        <v>332</v>
      </c>
      <c r="J2" s="137" t="s">
        <v>328</v>
      </c>
      <c r="K2" s="137" t="s">
        <v>322</v>
      </c>
      <c r="L2" s="137" t="s">
        <v>310</v>
      </c>
      <c r="M2" s="137" t="s">
        <v>289</v>
      </c>
      <c r="N2" s="137" t="s">
        <v>286</v>
      </c>
      <c r="O2" s="137" t="s">
        <v>98</v>
      </c>
      <c r="P2" s="137" t="s">
        <v>95</v>
      </c>
      <c r="Q2" s="137" t="s">
        <v>93</v>
      </c>
      <c r="R2" s="137" t="s">
        <v>52</v>
      </c>
      <c r="S2" s="137" t="s">
        <v>51</v>
      </c>
      <c r="T2" s="137" t="s">
        <v>48</v>
      </c>
      <c r="U2" s="137" t="s">
        <v>49</v>
      </c>
      <c r="V2" s="137" t="s">
        <v>47</v>
      </c>
      <c r="W2" s="137" t="s">
        <v>46</v>
      </c>
      <c r="X2" s="137" t="s">
        <v>44</v>
      </c>
      <c r="Y2" s="137" t="s">
        <v>43</v>
      </c>
      <c r="Z2" s="137" t="s">
        <v>42</v>
      </c>
      <c r="AA2" s="137" t="s">
        <v>41</v>
      </c>
      <c r="AB2" s="137" t="s">
        <v>40</v>
      </c>
      <c r="AC2" s="137" t="s">
        <v>39</v>
      </c>
      <c r="AD2" s="137" t="s">
        <v>38</v>
      </c>
      <c r="AE2" s="137" t="s">
        <v>37</v>
      </c>
      <c r="AF2" s="137" t="s">
        <v>23</v>
      </c>
      <c r="AG2" s="137" t="s">
        <v>21</v>
      </c>
      <c r="AH2" s="137" t="s">
        <v>16</v>
      </c>
      <c r="AI2" s="137" t="s">
        <v>8</v>
      </c>
      <c r="AJ2" s="137" t="s">
        <v>9</v>
      </c>
      <c r="AK2" s="137" t="s">
        <v>10</v>
      </c>
      <c r="AL2" s="137" t="s">
        <v>11</v>
      </c>
      <c r="AM2" s="137" t="s">
        <v>7</v>
      </c>
      <c r="AN2" s="137" t="s">
        <v>12</v>
      </c>
      <c r="AO2" s="137" t="s">
        <v>13</v>
      </c>
      <c r="AP2" s="137" t="s">
        <v>14</v>
      </c>
      <c r="AQ2" s="137" t="s">
        <v>3</v>
      </c>
      <c r="AR2" s="137" t="s">
        <v>69</v>
      </c>
      <c r="AS2" s="137" t="s">
        <v>70</v>
      </c>
      <c r="AT2" s="137" t="s">
        <v>71</v>
      </c>
      <c r="AU2" s="137" t="s">
        <v>72</v>
      </c>
      <c r="AV2" s="137" t="s">
        <v>73</v>
      </c>
      <c r="AW2" s="137" t="s">
        <v>74</v>
      </c>
      <c r="AX2" s="137" t="s">
        <v>75</v>
      </c>
      <c r="AY2" s="137" t="s">
        <v>76</v>
      </c>
      <c r="AZ2" s="137" t="s">
        <v>77</v>
      </c>
      <c r="BA2" s="137" t="s">
        <v>78</v>
      </c>
      <c r="BB2" s="137" t="s">
        <v>79</v>
      </c>
      <c r="BC2" s="137" t="s">
        <v>80</v>
      </c>
      <c r="BD2" s="137" t="s">
        <v>81</v>
      </c>
      <c r="BE2" s="137" t="s">
        <v>82</v>
      </c>
      <c r="BF2" s="137" t="s">
        <v>83</v>
      </c>
      <c r="BG2" s="137" t="s">
        <v>84</v>
      </c>
      <c r="BH2" s="137" t="s">
        <v>85</v>
      </c>
      <c r="BI2" s="137" t="s">
        <v>86</v>
      </c>
      <c r="BJ2" s="137" t="s">
        <v>87</v>
      </c>
      <c r="BK2" s="137" t="s">
        <v>88</v>
      </c>
    </row>
    <row r="3" spans="1:64" s="4" customFormat="1" ht="15">
      <c r="A3" s="59" t="s">
        <v>361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</row>
    <row r="4" spans="1:64" s="4" customFormat="1" ht="15">
      <c r="A4" s="50" t="s">
        <v>346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</row>
    <row r="5" spans="1:64" s="4" customFormat="1" ht="17.25" customHeight="1">
      <c r="A5" s="50" t="s">
        <v>418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</row>
    <row r="6" spans="1:64" s="3" customFormat="1" ht="15" hidden="1">
      <c r="A6" s="139"/>
      <c r="B6" s="174"/>
      <c r="C6" s="174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1"/>
      <c r="R6" s="181"/>
      <c r="S6" s="181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</row>
    <row r="7" spans="1:64" s="3" customFormat="1" ht="15" hidden="1">
      <c r="A7" s="140" t="s">
        <v>107</v>
      </c>
      <c r="B7" s="174"/>
      <c r="C7" s="174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>
        <v>38119.830360000014</v>
      </c>
      <c r="U7" s="180"/>
      <c r="V7" s="180">
        <v>36114.672250000003</v>
      </c>
      <c r="W7" s="180">
        <v>35154.364600000001</v>
      </c>
      <c r="X7" s="180">
        <v>34500.058640000003</v>
      </c>
      <c r="Y7" s="180">
        <v>33818.065630000005</v>
      </c>
      <c r="Z7" s="180">
        <v>33056.139040000002</v>
      </c>
      <c r="AA7" s="180">
        <v>32374.59187</v>
      </c>
      <c r="AB7" s="180">
        <v>31748.142659999998</v>
      </c>
      <c r="AC7" s="180">
        <v>30989.666679999998</v>
      </c>
      <c r="AD7" s="180">
        <v>30248.251179999999</v>
      </c>
      <c r="AE7" s="180">
        <v>29423.484370000002</v>
      </c>
      <c r="AF7" s="182">
        <v>28528.527969999999</v>
      </c>
      <c r="AG7" s="182">
        <v>27411.791829999998</v>
      </c>
      <c r="AH7" s="182">
        <v>29060.537700000004</v>
      </c>
      <c r="AI7" s="182">
        <v>27829.7</v>
      </c>
      <c r="AJ7" s="182">
        <v>26799</v>
      </c>
      <c r="AK7" s="182">
        <v>25428</v>
      </c>
      <c r="AL7" s="182">
        <v>23858</v>
      </c>
      <c r="AM7" s="182">
        <v>22245</v>
      </c>
      <c r="AN7" s="182">
        <v>21388</v>
      </c>
      <c r="AO7" s="182">
        <v>21219</v>
      </c>
      <c r="AP7" s="182">
        <v>23044</v>
      </c>
      <c r="AQ7" s="182">
        <v>38356</v>
      </c>
      <c r="AR7" s="182">
        <v>53083</v>
      </c>
      <c r="AS7" s="182">
        <v>66602</v>
      </c>
      <c r="AT7" s="182">
        <v>78799</v>
      </c>
      <c r="AU7" s="182">
        <v>77897</v>
      </c>
      <c r="AV7" s="182">
        <v>78228</v>
      </c>
      <c r="AW7" s="182">
        <v>81244</v>
      </c>
      <c r="AX7" s="182">
        <v>85345</v>
      </c>
      <c r="AY7" s="182">
        <v>122917</v>
      </c>
      <c r="AZ7" s="182">
        <v>123627</v>
      </c>
      <c r="BA7" s="182">
        <v>126044</v>
      </c>
      <c r="BB7" s="182">
        <v>124621</v>
      </c>
      <c r="BC7" s="182">
        <v>123160</v>
      </c>
      <c r="BD7" s="182">
        <v>121564</v>
      </c>
      <c r="BE7" s="182">
        <v>119943</v>
      </c>
      <c r="BF7" s="182">
        <v>118515</v>
      </c>
      <c r="BG7" s="182">
        <v>116532</v>
      </c>
      <c r="BH7" s="182">
        <v>114916</v>
      </c>
      <c r="BI7" s="182">
        <v>112607.899</v>
      </c>
      <c r="BJ7" s="182">
        <v>108705</v>
      </c>
      <c r="BK7" s="182">
        <v>105070</v>
      </c>
    </row>
    <row r="8" spans="1:64" s="3" customFormat="1" ht="15" hidden="1">
      <c r="A8" s="140" t="s">
        <v>104</v>
      </c>
      <c r="B8" s="174"/>
      <c r="C8" s="174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>
        <v>12499.792240000004</v>
      </c>
      <c r="U8" s="180"/>
      <c r="V8" s="180">
        <v>12956.347240000001</v>
      </c>
      <c r="W8" s="180">
        <v>13359.950280000001</v>
      </c>
      <c r="X8" s="180">
        <v>13773.900109999999</v>
      </c>
      <c r="Y8" s="180">
        <v>14658.308370000001</v>
      </c>
      <c r="Z8" s="180">
        <v>15368.488369999999</v>
      </c>
      <c r="AA8" s="180">
        <v>15906.94786</v>
      </c>
      <c r="AB8" s="180">
        <v>16423.557349999999</v>
      </c>
      <c r="AC8" s="180">
        <v>16460.35512</v>
      </c>
      <c r="AD8" s="180">
        <v>16460.055609999999</v>
      </c>
      <c r="AE8" s="180">
        <v>16485.41044</v>
      </c>
      <c r="AF8" s="182">
        <v>16551.472300000001</v>
      </c>
      <c r="AG8" s="182">
        <v>16994.669100000003</v>
      </c>
      <c r="AH8" s="182">
        <v>17910.74494</v>
      </c>
      <c r="AI8" s="182">
        <v>18820.3</v>
      </c>
      <c r="AJ8" s="182">
        <v>19649</v>
      </c>
      <c r="AK8" s="182">
        <v>20096</v>
      </c>
      <c r="AL8" s="182">
        <v>20094</v>
      </c>
      <c r="AM8" s="182">
        <v>20122</v>
      </c>
      <c r="AN8" s="182">
        <v>20073</v>
      </c>
      <c r="AO8" s="182">
        <v>19361</v>
      </c>
      <c r="AP8" s="182">
        <v>18612</v>
      </c>
      <c r="AQ8" s="182">
        <v>17875</v>
      </c>
      <c r="AR8" s="182">
        <v>17374</v>
      </c>
      <c r="AS8" s="182">
        <v>17020</v>
      </c>
      <c r="AT8" s="182">
        <v>15945</v>
      </c>
      <c r="AU8" s="182">
        <v>14598</v>
      </c>
      <c r="AV8" s="182">
        <v>13053</v>
      </c>
      <c r="AW8" s="182">
        <v>10264</v>
      </c>
      <c r="AX8" s="182">
        <v>8424</v>
      </c>
      <c r="AY8" s="182">
        <v>6317</v>
      </c>
      <c r="AZ8" s="182">
        <v>4981</v>
      </c>
      <c r="BA8" s="182">
        <v>4835</v>
      </c>
      <c r="BB8" s="182">
        <v>4826</v>
      </c>
      <c r="BC8" s="182">
        <v>1188</v>
      </c>
      <c r="BD8" s="182">
        <v>772</v>
      </c>
      <c r="BE8" s="182">
        <v>0</v>
      </c>
      <c r="BF8" s="182">
        <v>0</v>
      </c>
      <c r="BG8" s="182">
        <v>0</v>
      </c>
      <c r="BH8" s="182">
        <v>0</v>
      </c>
      <c r="BI8" s="182">
        <v>0</v>
      </c>
      <c r="BJ8" s="182">
        <v>0</v>
      </c>
      <c r="BK8" s="182">
        <v>0</v>
      </c>
    </row>
    <row r="9" spans="1:64" s="3" customFormat="1" ht="15" hidden="1">
      <c r="A9" s="140" t="s">
        <v>67</v>
      </c>
      <c r="B9" s="174"/>
      <c r="C9" s="174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 t="s">
        <v>0</v>
      </c>
      <c r="U9" s="180"/>
      <c r="V9" s="180">
        <v>0</v>
      </c>
      <c r="W9" s="180">
        <v>0</v>
      </c>
      <c r="X9" s="180">
        <v>0</v>
      </c>
      <c r="Y9" s="180">
        <v>0</v>
      </c>
      <c r="Z9" s="180">
        <v>0</v>
      </c>
      <c r="AA9" s="180">
        <v>0</v>
      </c>
      <c r="AB9" s="180">
        <v>0</v>
      </c>
      <c r="AC9" s="180">
        <v>0</v>
      </c>
      <c r="AD9" s="180">
        <v>0</v>
      </c>
      <c r="AE9" s="180">
        <v>0</v>
      </c>
      <c r="AF9" s="180">
        <v>0</v>
      </c>
      <c r="AG9" s="180">
        <v>0</v>
      </c>
      <c r="AH9" s="180">
        <v>0</v>
      </c>
      <c r="AI9" s="180">
        <v>0</v>
      </c>
      <c r="AJ9" s="180">
        <v>0</v>
      </c>
      <c r="AK9" s="180">
        <v>0</v>
      </c>
      <c r="AL9" s="180">
        <v>0</v>
      </c>
      <c r="AM9" s="180">
        <v>0</v>
      </c>
      <c r="AN9" s="180">
        <v>0</v>
      </c>
      <c r="AO9" s="180">
        <v>0</v>
      </c>
      <c r="AP9" s="180">
        <v>0</v>
      </c>
      <c r="AQ9" s="180">
        <v>0</v>
      </c>
      <c r="AR9" s="180">
        <v>0</v>
      </c>
      <c r="AS9" s="180">
        <v>0</v>
      </c>
      <c r="AT9" s="180">
        <v>0</v>
      </c>
      <c r="AU9" s="182">
        <v>0</v>
      </c>
      <c r="AV9" s="182">
        <v>540</v>
      </c>
      <c r="AW9" s="182">
        <v>1635</v>
      </c>
      <c r="AX9" s="182">
        <v>2912</v>
      </c>
      <c r="AY9" s="182">
        <v>3254</v>
      </c>
      <c r="AZ9" s="182">
        <v>3047</v>
      </c>
      <c r="BA9" s="182">
        <v>5157</v>
      </c>
      <c r="BB9" s="182">
        <v>5107</v>
      </c>
      <c r="BC9" s="182">
        <v>4957</v>
      </c>
      <c r="BD9" s="182">
        <v>4929</v>
      </c>
      <c r="BE9" s="182">
        <v>5184</v>
      </c>
      <c r="BF9" s="182">
        <v>5034</v>
      </c>
      <c r="BG9" s="182">
        <v>4767</v>
      </c>
      <c r="BH9" s="182">
        <v>4717</v>
      </c>
      <c r="BI9" s="182">
        <v>5030</v>
      </c>
      <c r="BJ9" s="182">
        <v>5006</v>
      </c>
      <c r="BK9" s="182">
        <v>4764</v>
      </c>
    </row>
    <row r="10" spans="1:64" s="3" customFormat="1" ht="15" hidden="1">
      <c r="A10" s="140" t="s">
        <v>66</v>
      </c>
      <c r="B10" s="174"/>
      <c r="C10" s="174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 t="s">
        <v>0</v>
      </c>
      <c r="U10" s="180"/>
      <c r="V10" s="180">
        <v>0</v>
      </c>
      <c r="W10" s="180">
        <v>0</v>
      </c>
      <c r="X10" s="180">
        <v>0</v>
      </c>
      <c r="Y10" s="180">
        <v>0</v>
      </c>
      <c r="Z10" s="180">
        <v>0</v>
      </c>
      <c r="AA10" s="180">
        <v>0</v>
      </c>
      <c r="AB10" s="180">
        <v>0</v>
      </c>
      <c r="AC10" s="180">
        <v>0</v>
      </c>
      <c r="AD10" s="180">
        <v>0</v>
      </c>
      <c r="AE10" s="180">
        <v>0</v>
      </c>
      <c r="AF10" s="180">
        <v>0</v>
      </c>
      <c r="AG10" s="180">
        <v>0</v>
      </c>
      <c r="AH10" s="180">
        <v>0</v>
      </c>
      <c r="AI10" s="180">
        <v>0</v>
      </c>
      <c r="AJ10" s="180">
        <v>0</v>
      </c>
      <c r="AK10" s="180">
        <v>0</v>
      </c>
      <c r="AL10" s="180">
        <v>0</v>
      </c>
      <c r="AM10" s="180">
        <v>0</v>
      </c>
      <c r="AN10" s="180">
        <v>0</v>
      </c>
      <c r="AO10" s="180">
        <v>0</v>
      </c>
      <c r="AP10" s="180">
        <v>0</v>
      </c>
      <c r="AQ10" s="180">
        <v>0</v>
      </c>
      <c r="AR10" s="180">
        <v>0</v>
      </c>
      <c r="AS10" s="180">
        <v>0</v>
      </c>
      <c r="AT10" s="180">
        <v>0</v>
      </c>
      <c r="AU10" s="180">
        <v>0</v>
      </c>
      <c r="AV10" s="180">
        <v>0</v>
      </c>
      <c r="AW10" s="180">
        <v>0</v>
      </c>
      <c r="AX10" s="180">
        <v>0</v>
      </c>
      <c r="AY10" s="182">
        <v>0</v>
      </c>
      <c r="AZ10" s="182">
        <v>3327</v>
      </c>
      <c r="BA10" s="182">
        <v>13218</v>
      </c>
      <c r="BB10" s="182">
        <v>22974</v>
      </c>
      <c r="BC10" s="182">
        <v>32605</v>
      </c>
      <c r="BD10" s="182">
        <v>38801</v>
      </c>
      <c r="BE10" s="182">
        <v>38337</v>
      </c>
      <c r="BF10" s="182">
        <v>37869</v>
      </c>
      <c r="BG10" s="182">
        <v>37392</v>
      </c>
      <c r="BH10" s="182">
        <v>36875</v>
      </c>
      <c r="BI10" s="182">
        <v>36354</v>
      </c>
      <c r="BJ10" s="182">
        <v>35768</v>
      </c>
      <c r="BK10" s="182">
        <v>35235</v>
      </c>
    </row>
    <row r="11" spans="1:64" s="3" customFormat="1" ht="15" hidden="1">
      <c r="A11" s="140" t="s">
        <v>65</v>
      </c>
      <c r="B11" s="174"/>
      <c r="C11" s="174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 t="s">
        <v>0</v>
      </c>
      <c r="U11" s="180"/>
      <c r="V11" s="180">
        <v>0</v>
      </c>
      <c r="W11" s="180">
        <v>0</v>
      </c>
      <c r="X11" s="180">
        <v>0</v>
      </c>
      <c r="Y11" s="180">
        <v>0</v>
      </c>
      <c r="Z11" s="180">
        <v>0</v>
      </c>
      <c r="AA11" s="180">
        <v>0</v>
      </c>
      <c r="AB11" s="180">
        <v>0</v>
      </c>
      <c r="AC11" s="180">
        <v>0</v>
      </c>
      <c r="AD11" s="180">
        <v>0</v>
      </c>
      <c r="AE11" s="180">
        <v>0</v>
      </c>
      <c r="AF11" s="180">
        <v>0</v>
      </c>
      <c r="AG11" s="180">
        <v>0</v>
      </c>
      <c r="AH11" s="180">
        <v>0</v>
      </c>
      <c r="AI11" s="180">
        <v>0</v>
      </c>
      <c r="AJ11" s="180">
        <v>0</v>
      </c>
      <c r="AK11" s="180">
        <v>0</v>
      </c>
      <c r="AL11" s="180">
        <v>0</v>
      </c>
      <c r="AM11" s="180">
        <v>0</v>
      </c>
      <c r="AN11" s="180">
        <v>0</v>
      </c>
      <c r="AO11" s="180">
        <v>0</v>
      </c>
      <c r="AP11" s="180">
        <v>0</v>
      </c>
      <c r="AQ11" s="180">
        <v>0</v>
      </c>
      <c r="AR11" s="182">
        <v>0</v>
      </c>
      <c r="AS11" s="182">
        <v>154931</v>
      </c>
      <c r="AT11" s="182">
        <v>149465</v>
      </c>
      <c r="AU11" s="182">
        <v>144794</v>
      </c>
      <c r="AV11" s="182">
        <v>140585</v>
      </c>
      <c r="AW11" s="182">
        <v>0</v>
      </c>
      <c r="AX11" s="182">
        <v>0</v>
      </c>
      <c r="AY11" s="182">
        <v>0</v>
      </c>
      <c r="AZ11" s="182">
        <v>0</v>
      </c>
      <c r="BA11" s="182">
        <v>0</v>
      </c>
      <c r="BB11" s="182">
        <v>0</v>
      </c>
      <c r="BC11" s="182">
        <v>0</v>
      </c>
      <c r="BD11" s="182">
        <v>0</v>
      </c>
      <c r="BE11" s="182">
        <v>0</v>
      </c>
      <c r="BF11" s="182">
        <v>163291</v>
      </c>
      <c r="BG11" s="182">
        <v>159785</v>
      </c>
      <c r="BH11" s="182">
        <v>155924</v>
      </c>
      <c r="BI11" s="182">
        <v>148000</v>
      </c>
      <c r="BJ11" s="182">
        <v>0</v>
      </c>
      <c r="BK11" s="182">
        <v>0</v>
      </c>
    </row>
    <row r="12" spans="1:64" s="3" customFormat="1" ht="15" hidden="1">
      <c r="A12" s="140" t="s">
        <v>108</v>
      </c>
      <c r="B12" s="174"/>
      <c r="C12" s="174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>
        <v>69600.87718000001</v>
      </c>
      <c r="U12" s="180"/>
      <c r="V12" s="180">
        <v>69628.23348000001</v>
      </c>
      <c r="W12" s="180">
        <v>81458.081569999995</v>
      </c>
      <c r="X12" s="180">
        <v>81525.125019999992</v>
      </c>
      <c r="Y12" s="180">
        <v>81572.580679999999</v>
      </c>
      <c r="Z12" s="180">
        <v>60375.083100000003</v>
      </c>
      <c r="AA12" s="180">
        <v>68472.479519999993</v>
      </c>
      <c r="AB12" s="180">
        <v>70655.875629999995</v>
      </c>
      <c r="AC12" s="180">
        <v>73287.734410000005</v>
      </c>
      <c r="AD12" s="180">
        <v>75855.904679999992</v>
      </c>
      <c r="AE12" s="180">
        <v>77873.014479999998</v>
      </c>
      <c r="AF12" s="182">
        <v>78086.842780000006</v>
      </c>
      <c r="AG12" s="182">
        <v>77953.506479999996</v>
      </c>
      <c r="AH12" s="182">
        <v>72444.927159999992</v>
      </c>
      <c r="AI12" s="182">
        <v>72471.600000000006</v>
      </c>
      <c r="AJ12" s="182">
        <v>72402</v>
      </c>
      <c r="AK12" s="182">
        <v>72205</v>
      </c>
      <c r="AL12" s="182">
        <v>72000</v>
      </c>
      <c r="AM12" s="182">
        <v>72057</v>
      </c>
      <c r="AN12" s="182">
        <v>71585</v>
      </c>
      <c r="AO12" s="182">
        <v>71568</v>
      </c>
      <c r="AP12" s="182">
        <v>71366</v>
      </c>
      <c r="AQ12" s="182">
        <v>71268</v>
      </c>
      <c r="AR12" s="182">
        <v>71068</v>
      </c>
      <c r="AS12" s="182">
        <v>70262</v>
      </c>
      <c r="AT12" s="182">
        <v>70200</v>
      </c>
      <c r="AU12" s="182">
        <v>69768</v>
      </c>
      <c r="AV12" s="182">
        <v>68600</v>
      </c>
      <c r="AW12" s="182">
        <v>64990</v>
      </c>
      <c r="AX12" s="182">
        <v>62003</v>
      </c>
      <c r="AY12" s="182">
        <v>60196</v>
      </c>
      <c r="AZ12" s="182">
        <v>59269</v>
      </c>
      <c r="BA12" s="182">
        <v>60270</v>
      </c>
      <c r="BB12" s="182">
        <v>60187</v>
      </c>
      <c r="BC12" s="182">
        <v>59316</v>
      </c>
      <c r="BD12" s="182">
        <v>59255</v>
      </c>
      <c r="BE12" s="182">
        <v>57570</v>
      </c>
      <c r="BF12" s="182">
        <v>56671</v>
      </c>
      <c r="BG12" s="182">
        <v>55432</v>
      </c>
      <c r="BH12" s="182">
        <v>54074</v>
      </c>
      <c r="BI12" s="182">
        <v>41227</v>
      </c>
      <c r="BJ12" s="182">
        <v>26437</v>
      </c>
      <c r="BK12" s="182">
        <v>13720</v>
      </c>
    </row>
    <row r="13" spans="1:64" s="3" customFormat="1" ht="15" hidden="1">
      <c r="A13" s="140"/>
      <c r="B13" s="174"/>
      <c r="C13" s="174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 t="s">
        <v>0</v>
      </c>
      <c r="U13" s="180"/>
      <c r="V13" s="180">
        <v>0</v>
      </c>
      <c r="W13" s="180">
        <v>0</v>
      </c>
      <c r="X13" s="180">
        <v>0</v>
      </c>
      <c r="Y13" s="180">
        <v>0</v>
      </c>
      <c r="Z13" s="180">
        <v>0</v>
      </c>
      <c r="AA13" s="180">
        <v>0</v>
      </c>
      <c r="AB13" s="180">
        <v>0</v>
      </c>
      <c r="AC13" s="180">
        <v>0</v>
      </c>
      <c r="AD13" s="180">
        <v>0</v>
      </c>
      <c r="AE13" s="180">
        <v>0</v>
      </c>
      <c r="AF13" s="180">
        <v>0</v>
      </c>
      <c r="AG13" s="180">
        <v>0</v>
      </c>
      <c r="AH13" s="180">
        <v>0</v>
      </c>
      <c r="AI13" s="180">
        <v>0</v>
      </c>
      <c r="AJ13" s="180">
        <v>0</v>
      </c>
      <c r="AK13" s="180">
        <v>0</v>
      </c>
      <c r="AL13" s="180">
        <v>0</v>
      </c>
      <c r="AM13" s="180">
        <v>0</v>
      </c>
      <c r="AN13" s="180">
        <v>0</v>
      </c>
      <c r="AO13" s="180">
        <v>0</v>
      </c>
      <c r="AP13" s="180">
        <v>0</v>
      </c>
      <c r="AQ13" s="180">
        <v>0</v>
      </c>
      <c r="AR13" s="180">
        <v>0</v>
      </c>
      <c r="AS13" s="180">
        <v>0</v>
      </c>
      <c r="AT13" s="180">
        <v>0</v>
      </c>
      <c r="AU13" s="180">
        <v>0</v>
      </c>
      <c r="AV13" s="180">
        <v>0</v>
      </c>
      <c r="AW13" s="182">
        <v>0</v>
      </c>
      <c r="AX13" s="182">
        <v>3879</v>
      </c>
      <c r="AY13" s="182">
        <v>15516</v>
      </c>
      <c r="AZ13" s="182">
        <v>27091</v>
      </c>
      <c r="BA13" s="182">
        <v>38791</v>
      </c>
      <c r="BB13" s="182">
        <v>46550</v>
      </c>
      <c r="BC13" s="182">
        <v>46627</v>
      </c>
      <c r="BD13" s="182">
        <v>46649</v>
      </c>
      <c r="BE13" s="182">
        <v>46668</v>
      </c>
      <c r="BF13" s="182">
        <v>46770</v>
      </c>
      <c r="BG13" s="182">
        <v>46842</v>
      </c>
      <c r="BH13" s="182">
        <v>46889</v>
      </c>
      <c r="BI13" s="182">
        <v>46903</v>
      </c>
      <c r="BJ13" s="182">
        <v>46947</v>
      </c>
      <c r="BK13" s="182">
        <v>47031</v>
      </c>
    </row>
    <row r="14" spans="1:64" s="3" customFormat="1" ht="15" hidden="1">
      <c r="A14" s="140"/>
      <c r="B14" s="174"/>
      <c r="C14" s="174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 t="s">
        <v>0</v>
      </c>
      <c r="U14" s="180"/>
      <c r="V14" s="180">
        <v>0</v>
      </c>
      <c r="W14" s="180">
        <v>0</v>
      </c>
      <c r="X14" s="180">
        <v>0</v>
      </c>
      <c r="Y14" s="180">
        <v>0</v>
      </c>
      <c r="Z14" s="180">
        <v>0</v>
      </c>
      <c r="AA14" s="180">
        <v>0</v>
      </c>
      <c r="AB14" s="180">
        <v>0</v>
      </c>
      <c r="AC14" s="180">
        <v>0</v>
      </c>
      <c r="AD14" s="180">
        <v>0</v>
      </c>
      <c r="AE14" s="180">
        <v>0</v>
      </c>
      <c r="AF14" s="180">
        <v>0</v>
      </c>
      <c r="AG14" s="180">
        <v>0</v>
      </c>
      <c r="AH14" s="180">
        <v>0</v>
      </c>
      <c r="AI14" s="180">
        <v>0</v>
      </c>
      <c r="AJ14" s="180">
        <v>0</v>
      </c>
      <c r="AK14" s="180">
        <v>0</v>
      </c>
      <c r="AL14" s="180">
        <v>0</v>
      </c>
      <c r="AM14" s="180">
        <v>0</v>
      </c>
      <c r="AN14" s="180">
        <v>0</v>
      </c>
      <c r="AO14" s="180">
        <v>0</v>
      </c>
      <c r="AP14" s="180">
        <v>0</v>
      </c>
      <c r="AQ14" s="180">
        <v>0</v>
      </c>
      <c r="AR14" s="180">
        <v>0</v>
      </c>
      <c r="AS14" s="180">
        <v>0</v>
      </c>
      <c r="AT14" s="180">
        <v>0</v>
      </c>
      <c r="AU14" s="180">
        <v>0</v>
      </c>
      <c r="AV14" s="180">
        <v>0</v>
      </c>
      <c r="AW14" s="182">
        <v>0</v>
      </c>
      <c r="AX14" s="182">
        <v>0</v>
      </c>
      <c r="AY14" s="182">
        <v>0</v>
      </c>
      <c r="AZ14" s="182">
        <v>0</v>
      </c>
      <c r="BA14" s="182">
        <v>0</v>
      </c>
      <c r="BB14" s="182">
        <v>0</v>
      </c>
      <c r="BC14" s="182">
        <v>7</v>
      </c>
      <c r="BD14" s="182">
        <v>7</v>
      </c>
      <c r="BE14" s="182">
        <v>8</v>
      </c>
      <c r="BF14" s="182">
        <v>9</v>
      </c>
      <c r="BG14" s="182">
        <v>72049</v>
      </c>
      <c r="BH14" s="182">
        <v>69742</v>
      </c>
      <c r="BI14" s="182">
        <v>72069.702999999994</v>
      </c>
      <c r="BJ14" s="182">
        <v>69352</v>
      </c>
      <c r="BK14" s="182">
        <v>3267.3560000000002</v>
      </c>
    </row>
    <row r="15" spans="1:64" s="3" customFormat="1" ht="15" hidden="1">
      <c r="A15" s="140"/>
      <c r="B15" s="174"/>
      <c r="C15" s="174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 t="s">
        <v>0</v>
      </c>
      <c r="U15" s="180"/>
      <c r="V15" s="180">
        <v>0</v>
      </c>
      <c r="W15" s="180">
        <v>0</v>
      </c>
      <c r="X15" s="180">
        <v>0</v>
      </c>
      <c r="Y15" s="180">
        <v>0</v>
      </c>
      <c r="Z15" s="180">
        <v>0</v>
      </c>
      <c r="AA15" s="180">
        <v>0</v>
      </c>
      <c r="AB15" s="180">
        <v>0</v>
      </c>
      <c r="AC15" s="180">
        <v>12392.496959999999</v>
      </c>
      <c r="AD15" s="180">
        <v>24779.708299999995</v>
      </c>
      <c r="AE15" s="180">
        <v>37170.51989000001</v>
      </c>
      <c r="AF15" s="182">
        <v>49419.147629999985</v>
      </c>
      <c r="AG15" s="182">
        <v>47871.000603611101</v>
      </c>
      <c r="AH15" s="182">
        <v>45510.330853382206</v>
      </c>
      <c r="AI15" s="182">
        <v>45540.5</v>
      </c>
      <c r="AJ15" s="182">
        <v>49138</v>
      </c>
      <c r="AK15" s="182">
        <v>49029</v>
      </c>
      <c r="AL15" s="182">
        <v>48974</v>
      </c>
      <c r="AM15" s="182">
        <v>51404</v>
      </c>
      <c r="AN15" s="182">
        <v>48824</v>
      </c>
      <c r="AO15" s="182">
        <v>48754</v>
      </c>
      <c r="AP15" s="182">
        <v>47994</v>
      </c>
      <c r="AQ15" s="182">
        <v>48080</v>
      </c>
      <c r="AR15" s="182">
        <v>48397</v>
      </c>
      <c r="AS15" s="182">
        <v>48278</v>
      </c>
      <c r="AT15" s="182">
        <v>48260</v>
      </c>
      <c r="AU15" s="182">
        <v>48256</v>
      </c>
      <c r="AV15" s="182">
        <v>48293</v>
      </c>
      <c r="AW15" s="182">
        <v>48282</v>
      </c>
      <c r="AX15" s="182">
        <v>48265</v>
      </c>
      <c r="AY15" s="182">
        <v>48298</v>
      </c>
      <c r="AZ15" s="182">
        <v>47771</v>
      </c>
      <c r="BA15" s="182">
        <v>48363</v>
      </c>
      <c r="BB15" s="182">
        <v>48335</v>
      </c>
      <c r="BC15" s="182">
        <v>48555</v>
      </c>
      <c r="BD15" s="182">
        <v>48521</v>
      </c>
      <c r="BE15" s="182">
        <v>48484</v>
      </c>
      <c r="BF15" s="182">
        <v>48735</v>
      </c>
      <c r="BG15" s="182">
        <v>48856</v>
      </c>
      <c r="BH15" s="182">
        <v>48898</v>
      </c>
      <c r="BI15" s="182">
        <v>48853</v>
      </c>
      <c r="BJ15" s="182">
        <v>48892</v>
      </c>
      <c r="BK15" s="182">
        <v>49025</v>
      </c>
    </row>
    <row r="16" spans="1:64" s="3" customFormat="1" ht="15" hidden="1">
      <c r="A16" s="140"/>
      <c r="B16" s="174"/>
      <c r="C16" s="174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>
        <v>0</v>
      </c>
      <c r="AC16" s="180"/>
      <c r="AD16" s="180">
        <v>0</v>
      </c>
      <c r="AE16" s="180">
        <v>0</v>
      </c>
      <c r="AF16" s="180">
        <v>0</v>
      </c>
      <c r="AG16" s="180">
        <v>0</v>
      </c>
      <c r="AH16" s="180">
        <v>0</v>
      </c>
      <c r="AI16" s="180">
        <v>0</v>
      </c>
      <c r="AJ16" s="180">
        <v>0</v>
      </c>
      <c r="AK16" s="180">
        <v>0</v>
      </c>
      <c r="AL16" s="180">
        <v>0</v>
      </c>
      <c r="AM16" s="180">
        <v>0</v>
      </c>
      <c r="AN16" s="180">
        <v>0</v>
      </c>
      <c r="AO16" s="180">
        <v>0</v>
      </c>
      <c r="AP16" s="180">
        <v>0</v>
      </c>
      <c r="AQ16" s="180">
        <v>0</v>
      </c>
      <c r="AR16" s="180">
        <v>0</v>
      </c>
      <c r="AS16" s="180">
        <v>0</v>
      </c>
      <c r="AT16" s="180">
        <v>0</v>
      </c>
      <c r="AU16" s="180">
        <v>0</v>
      </c>
      <c r="AV16" s="180">
        <v>0</v>
      </c>
      <c r="AW16" s="180">
        <v>0</v>
      </c>
      <c r="AX16" s="180">
        <v>0</v>
      </c>
      <c r="AY16" s="180">
        <v>0</v>
      </c>
      <c r="AZ16" s="180">
        <v>0</v>
      </c>
      <c r="BA16" s="180">
        <v>0</v>
      </c>
      <c r="BB16" s="180">
        <v>0</v>
      </c>
      <c r="BC16" s="180">
        <v>0</v>
      </c>
      <c r="BD16" s="180">
        <v>0</v>
      </c>
      <c r="BE16" s="180">
        <v>0</v>
      </c>
      <c r="BF16" s="180">
        <v>0</v>
      </c>
      <c r="BG16" s="180">
        <v>0</v>
      </c>
      <c r="BH16" s="180">
        <v>0</v>
      </c>
      <c r="BI16" s="180">
        <v>0</v>
      </c>
      <c r="BJ16" s="180">
        <v>0</v>
      </c>
      <c r="BK16" s="180">
        <v>0</v>
      </c>
    </row>
    <row r="17" spans="1:16337" s="3" customFormat="1" ht="15" hidden="1">
      <c r="A17" s="141"/>
      <c r="B17" s="174"/>
      <c r="C17" s="174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>
        <v>15497.364940000001</v>
      </c>
      <c r="U17" s="180"/>
      <c r="V17" s="180">
        <v>26560.118539999999</v>
      </c>
      <c r="W17" s="180">
        <v>34173.342190000003</v>
      </c>
      <c r="X17" s="180">
        <v>34198.831609999994</v>
      </c>
      <c r="Y17" s="180">
        <v>31215.215390000001</v>
      </c>
      <c r="Z17" s="180">
        <v>22383.679780000006</v>
      </c>
      <c r="AA17" s="180">
        <v>25827.138320000002</v>
      </c>
      <c r="AB17" s="180">
        <v>25851.04898</v>
      </c>
      <c r="AC17" s="180">
        <v>25871.593409999998</v>
      </c>
      <c r="AD17" s="180">
        <v>25874.408599999995</v>
      </c>
      <c r="AE17" s="180">
        <v>25928.060719999998</v>
      </c>
      <c r="AF17" s="182">
        <v>25855.665140000001</v>
      </c>
      <c r="AG17" s="182">
        <v>25023.290491248892</v>
      </c>
      <c r="AH17" s="182">
        <v>23820.867798981395</v>
      </c>
      <c r="AI17" s="182">
        <v>23846.9</v>
      </c>
      <c r="AJ17" s="182">
        <v>25713</v>
      </c>
      <c r="AK17" s="182">
        <v>25637</v>
      </c>
      <c r="AL17" s="182">
        <v>25599</v>
      </c>
      <c r="AM17" s="182">
        <v>25685</v>
      </c>
      <c r="AN17" s="182">
        <v>25533</v>
      </c>
      <c r="AO17" s="182">
        <v>25519</v>
      </c>
      <c r="AP17" s="182">
        <v>25551</v>
      </c>
      <c r="AQ17" s="182">
        <v>25302</v>
      </c>
      <c r="AR17" s="182">
        <v>25308</v>
      </c>
      <c r="AS17" s="182">
        <v>25233</v>
      </c>
      <c r="AT17" s="182">
        <v>25221</v>
      </c>
      <c r="AU17" s="182">
        <v>25205</v>
      </c>
      <c r="AV17" s="182">
        <v>25219</v>
      </c>
      <c r="AW17" s="182">
        <v>25202</v>
      </c>
      <c r="AX17" s="182">
        <v>53307</v>
      </c>
      <c r="AY17" s="182">
        <v>46057</v>
      </c>
      <c r="AZ17" s="182">
        <v>38586</v>
      </c>
      <c r="BA17" s="182">
        <v>32609</v>
      </c>
      <c r="BB17" s="182">
        <v>20401</v>
      </c>
      <c r="BC17" s="182">
        <v>14097</v>
      </c>
      <c r="BD17" s="182">
        <v>13549</v>
      </c>
      <c r="BE17" s="182">
        <v>2687</v>
      </c>
      <c r="BF17" s="182">
        <v>5532</v>
      </c>
      <c r="BG17" s="182">
        <v>3883</v>
      </c>
      <c r="BH17" s="182">
        <v>3395</v>
      </c>
      <c r="BI17" s="182">
        <v>2882</v>
      </c>
      <c r="BJ17" s="182">
        <v>1794</v>
      </c>
      <c r="BK17" s="182">
        <v>1443</v>
      </c>
    </row>
    <row r="18" spans="1:16337" s="3" customFormat="1" ht="15" hidden="1">
      <c r="A18" s="141" t="s">
        <v>110</v>
      </c>
      <c r="B18" s="174"/>
      <c r="C18" s="174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>
        <v>54147.084000000003</v>
      </c>
      <c r="U18" s="180"/>
      <c r="V18" s="180">
        <v>57352.353509758825</v>
      </c>
      <c r="W18" s="180">
        <v>81051.119989999992</v>
      </c>
      <c r="X18" s="180">
        <v>75973.869879999998</v>
      </c>
      <c r="Y18" s="180">
        <v>71108.521560000008</v>
      </c>
      <c r="Z18" s="180">
        <v>9312.5844400000078</v>
      </c>
      <c r="AA18" s="180">
        <v>49676.431999999993</v>
      </c>
      <c r="AB18" s="180">
        <v>46105.269730000007</v>
      </c>
      <c r="AC18" s="180">
        <v>42989.126929999999</v>
      </c>
      <c r="AD18" s="180">
        <v>54262.526060000004</v>
      </c>
      <c r="AE18" s="180">
        <v>49858.392970000001</v>
      </c>
      <c r="AF18" s="182">
        <v>45877.422730000006</v>
      </c>
      <c r="AG18" s="182">
        <v>46573.597922135566</v>
      </c>
      <c r="AH18" s="182">
        <v>51977.810735760067</v>
      </c>
      <c r="AI18" s="182">
        <v>47341.2</v>
      </c>
      <c r="AJ18" s="182">
        <v>42842</v>
      </c>
      <c r="AK18" s="182">
        <v>38268</v>
      </c>
      <c r="AL18" s="182">
        <v>56327</v>
      </c>
      <c r="AM18" s="182">
        <v>50980</v>
      </c>
      <c r="AN18" s="182">
        <v>45435</v>
      </c>
      <c r="AO18" s="182">
        <v>40346</v>
      </c>
      <c r="AP18" s="182">
        <v>57741</v>
      </c>
      <c r="AQ18" s="182">
        <v>50939</v>
      </c>
      <c r="AR18" s="182">
        <v>43967</v>
      </c>
      <c r="AS18" s="182">
        <v>37485</v>
      </c>
      <c r="AT18" s="182">
        <v>56372</v>
      </c>
      <c r="AU18" s="182">
        <v>47965</v>
      </c>
      <c r="AV18" s="182">
        <v>40838</v>
      </c>
      <c r="AW18" s="182">
        <v>34472</v>
      </c>
      <c r="AX18" s="182">
        <v>25183</v>
      </c>
      <c r="AY18" s="182">
        <v>25198</v>
      </c>
      <c r="AZ18" s="182">
        <v>24839</v>
      </c>
      <c r="BA18" s="182">
        <v>25229</v>
      </c>
      <c r="BB18" s="182">
        <v>25629</v>
      </c>
      <c r="BC18" s="182">
        <v>19417</v>
      </c>
      <c r="BD18" s="182">
        <v>8292</v>
      </c>
      <c r="BE18" s="182">
        <v>7334</v>
      </c>
      <c r="BF18" s="182">
        <v>3395</v>
      </c>
      <c r="BG18" s="182">
        <v>3395</v>
      </c>
      <c r="BH18" s="182">
        <v>1198</v>
      </c>
      <c r="BI18" s="182">
        <v>0</v>
      </c>
      <c r="BJ18" s="182">
        <v>0</v>
      </c>
      <c r="BK18" s="182">
        <v>0</v>
      </c>
    </row>
    <row r="19" spans="1:16337" s="3" customFormat="1" ht="15" hidden="1">
      <c r="A19" s="141" t="s">
        <v>111</v>
      </c>
      <c r="B19" s="174"/>
      <c r="C19" s="174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>
        <v>20518.511149999995</v>
      </c>
      <c r="U19" s="180"/>
      <c r="V19" s="180">
        <v>35165.596960000003</v>
      </c>
      <c r="W19" s="180">
        <v>45245.505079999995</v>
      </c>
      <c r="X19" s="180">
        <v>45279.253069999999</v>
      </c>
      <c r="Y19" s="180">
        <v>41328.945199999995</v>
      </c>
      <c r="Z19" s="180">
        <v>29635.99221</v>
      </c>
      <c r="AA19" s="180">
        <v>34195.130939999995</v>
      </c>
      <c r="AB19" s="180">
        <v>34226.788659999998</v>
      </c>
      <c r="AC19" s="180">
        <v>34253.989479999997</v>
      </c>
      <c r="AD19" s="180">
        <v>34257.716870000004</v>
      </c>
      <c r="AE19" s="180">
        <v>34328.752350000002</v>
      </c>
      <c r="AF19" s="182">
        <v>34232.910960000001</v>
      </c>
      <c r="AG19" s="182">
        <v>33130.836589465565</v>
      </c>
      <c r="AH19" s="182">
        <v>31538.828953392553</v>
      </c>
      <c r="AI19" s="182">
        <v>31573.3</v>
      </c>
      <c r="AJ19" s="182">
        <v>34044</v>
      </c>
      <c r="AK19" s="182">
        <v>33943</v>
      </c>
      <c r="AL19" s="182">
        <v>33893</v>
      </c>
      <c r="AM19" s="182">
        <v>34007</v>
      </c>
      <c r="AN19" s="182">
        <v>33768</v>
      </c>
      <c r="AO19" s="182">
        <v>33748</v>
      </c>
      <c r="AP19" s="182">
        <v>33652</v>
      </c>
      <c r="AQ19" s="182">
        <v>33500</v>
      </c>
      <c r="AR19" s="182">
        <v>33507</v>
      </c>
      <c r="AS19" s="182">
        <v>33408</v>
      </c>
      <c r="AT19" s="182">
        <v>33393</v>
      </c>
      <c r="AU19" s="182">
        <v>33371</v>
      </c>
      <c r="AV19" s="182">
        <v>33390</v>
      </c>
      <c r="AW19" s="182">
        <v>30007</v>
      </c>
      <c r="AX19" s="182">
        <v>28558</v>
      </c>
      <c r="AY19" s="182">
        <v>28575</v>
      </c>
      <c r="AZ19" s="182">
        <v>28166</v>
      </c>
      <c r="BA19" s="182">
        <v>11547</v>
      </c>
      <c r="BB19" s="182">
        <v>11729</v>
      </c>
      <c r="BC19" s="182">
        <v>6142</v>
      </c>
      <c r="BD19" s="182">
        <v>4273</v>
      </c>
      <c r="BE19" s="182">
        <v>0</v>
      </c>
      <c r="BF19" s="182">
        <v>0</v>
      </c>
      <c r="BG19" s="182">
        <v>0</v>
      </c>
      <c r="BH19" s="182">
        <v>0</v>
      </c>
      <c r="BI19" s="182">
        <v>0</v>
      </c>
      <c r="BJ19" s="182">
        <v>0</v>
      </c>
      <c r="BK19" s="182">
        <v>0</v>
      </c>
      <c r="BL19" s="53"/>
      <c r="BM19" s="53">
        <v>0</v>
      </c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  <c r="IW19" s="53"/>
      <c r="IX19" s="53"/>
      <c r="IY19" s="53"/>
      <c r="IZ19" s="53"/>
      <c r="JA19" s="53"/>
      <c r="JB19" s="53"/>
      <c r="JC19" s="53"/>
      <c r="JD19" s="53"/>
      <c r="JE19" s="53"/>
      <c r="JF19" s="53"/>
      <c r="JG19" s="53"/>
      <c r="JH19" s="53"/>
      <c r="JI19" s="53"/>
      <c r="JJ19" s="53"/>
      <c r="JK19" s="53"/>
      <c r="JL19" s="53"/>
      <c r="JM19" s="53"/>
      <c r="JN19" s="53"/>
      <c r="JO19" s="53"/>
      <c r="JP19" s="53"/>
      <c r="JQ19" s="53"/>
      <c r="JR19" s="53"/>
      <c r="JS19" s="53"/>
      <c r="JT19" s="53"/>
      <c r="JU19" s="53"/>
      <c r="JV19" s="53"/>
      <c r="JW19" s="53"/>
      <c r="JX19" s="53"/>
      <c r="JY19" s="53"/>
      <c r="JZ19" s="53"/>
      <c r="KA19" s="53"/>
      <c r="KB19" s="53"/>
      <c r="KC19" s="53"/>
      <c r="KD19" s="53"/>
      <c r="KE19" s="53"/>
      <c r="KF19" s="53"/>
      <c r="KG19" s="53"/>
      <c r="KH19" s="53"/>
      <c r="KI19" s="53"/>
      <c r="KJ19" s="53"/>
      <c r="KK19" s="53"/>
      <c r="KL19" s="53"/>
      <c r="KM19" s="53"/>
      <c r="KN19" s="53"/>
      <c r="KO19" s="53"/>
      <c r="KP19" s="53"/>
      <c r="KQ19" s="53"/>
      <c r="KR19" s="53"/>
      <c r="KS19" s="53"/>
      <c r="KT19" s="53"/>
      <c r="KU19" s="53"/>
      <c r="KV19" s="53"/>
      <c r="KW19" s="53"/>
      <c r="KX19" s="53"/>
      <c r="KY19" s="53"/>
      <c r="KZ19" s="53"/>
      <c r="LA19" s="53"/>
      <c r="LB19" s="53"/>
      <c r="LC19" s="53"/>
      <c r="LD19" s="53"/>
      <c r="LE19" s="53"/>
      <c r="LF19" s="53"/>
      <c r="LG19" s="53"/>
      <c r="LH19" s="53"/>
      <c r="LI19" s="53"/>
      <c r="LJ19" s="53"/>
      <c r="LK19" s="53"/>
      <c r="LL19" s="53"/>
      <c r="LM19" s="53"/>
      <c r="LN19" s="53"/>
      <c r="LO19" s="53"/>
      <c r="LP19" s="53"/>
      <c r="LQ19" s="53"/>
      <c r="LR19" s="53"/>
      <c r="LS19" s="53"/>
      <c r="LT19" s="53"/>
      <c r="LU19" s="53"/>
      <c r="LV19" s="53"/>
      <c r="LW19" s="53"/>
      <c r="LX19" s="53"/>
      <c r="LY19" s="53"/>
      <c r="LZ19" s="53"/>
      <c r="MA19" s="53"/>
      <c r="MB19" s="53"/>
      <c r="MC19" s="53"/>
      <c r="MD19" s="53"/>
      <c r="ME19" s="53"/>
      <c r="MF19" s="53"/>
      <c r="MG19" s="53"/>
      <c r="MH19" s="53"/>
      <c r="MI19" s="53"/>
      <c r="MJ19" s="53"/>
      <c r="MK19" s="53"/>
      <c r="ML19" s="53"/>
      <c r="MM19" s="53"/>
      <c r="MN19" s="53"/>
      <c r="MO19" s="53"/>
      <c r="MP19" s="53"/>
      <c r="MQ19" s="53"/>
      <c r="MR19" s="53"/>
      <c r="MS19" s="53"/>
      <c r="MT19" s="53"/>
      <c r="MU19" s="53"/>
      <c r="MV19" s="53"/>
      <c r="MW19" s="53"/>
      <c r="MX19" s="53"/>
      <c r="MY19" s="53"/>
      <c r="MZ19" s="53"/>
      <c r="NA19" s="53"/>
      <c r="NB19" s="53"/>
      <c r="NC19" s="53"/>
      <c r="ND19" s="53"/>
      <c r="NE19" s="53"/>
      <c r="NF19" s="53"/>
      <c r="NG19" s="53"/>
      <c r="NH19" s="53"/>
      <c r="NI19" s="53"/>
      <c r="NJ19" s="53"/>
      <c r="NK19" s="53"/>
      <c r="NL19" s="53"/>
      <c r="NM19" s="53"/>
      <c r="NN19" s="53"/>
      <c r="NO19" s="53"/>
      <c r="NP19" s="53"/>
      <c r="NQ19" s="53"/>
      <c r="NR19" s="53"/>
      <c r="NS19" s="53"/>
      <c r="NT19" s="53"/>
      <c r="NU19" s="53"/>
      <c r="NV19" s="53"/>
      <c r="NW19" s="53"/>
      <c r="NX19" s="53"/>
      <c r="NY19" s="53"/>
      <c r="NZ19" s="53"/>
      <c r="OA19" s="53"/>
      <c r="OB19" s="53"/>
      <c r="OC19" s="53"/>
      <c r="OD19" s="53"/>
      <c r="OE19" s="53"/>
      <c r="OF19" s="53"/>
      <c r="OG19" s="53"/>
      <c r="OH19" s="53"/>
      <c r="OI19" s="53"/>
      <c r="OJ19" s="53"/>
      <c r="OK19" s="53"/>
      <c r="OL19" s="53"/>
      <c r="OM19" s="53"/>
      <c r="ON19" s="53"/>
      <c r="OO19" s="53"/>
      <c r="OP19" s="53"/>
      <c r="OQ19" s="53"/>
      <c r="OR19" s="53"/>
      <c r="OS19" s="53"/>
      <c r="OT19" s="53"/>
      <c r="OU19" s="53"/>
      <c r="OV19" s="53"/>
      <c r="OW19" s="53"/>
      <c r="OX19" s="53"/>
      <c r="OY19" s="53"/>
      <c r="OZ19" s="53"/>
      <c r="PA19" s="53"/>
      <c r="PB19" s="53"/>
      <c r="PC19" s="53"/>
      <c r="PD19" s="53"/>
      <c r="PE19" s="53"/>
      <c r="PF19" s="53"/>
      <c r="PG19" s="53"/>
      <c r="PH19" s="53"/>
      <c r="PI19" s="53"/>
      <c r="PJ19" s="53"/>
      <c r="PK19" s="53"/>
      <c r="PL19" s="53"/>
      <c r="PM19" s="53"/>
      <c r="PN19" s="53"/>
      <c r="PO19" s="53"/>
      <c r="PP19" s="53"/>
      <c r="PQ19" s="53"/>
      <c r="PR19" s="53"/>
      <c r="PS19" s="53"/>
      <c r="PT19" s="53"/>
      <c r="PU19" s="53"/>
      <c r="PV19" s="53"/>
      <c r="PW19" s="53"/>
      <c r="PX19" s="53"/>
      <c r="PY19" s="53"/>
      <c r="PZ19" s="53"/>
      <c r="QA19" s="53"/>
      <c r="QB19" s="53"/>
      <c r="QC19" s="53"/>
      <c r="QD19" s="53"/>
      <c r="QE19" s="53"/>
      <c r="QF19" s="53"/>
      <c r="QG19" s="53"/>
      <c r="QH19" s="53"/>
      <c r="QI19" s="53"/>
      <c r="QJ19" s="53"/>
      <c r="QK19" s="53"/>
      <c r="QL19" s="53"/>
      <c r="QM19" s="53"/>
      <c r="QN19" s="53"/>
      <c r="QO19" s="53"/>
      <c r="QP19" s="53"/>
      <c r="QQ19" s="53"/>
      <c r="QR19" s="53"/>
      <c r="QS19" s="53"/>
      <c r="QT19" s="53"/>
      <c r="QU19" s="53"/>
      <c r="QV19" s="53"/>
      <c r="QW19" s="53"/>
      <c r="QX19" s="53"/>
      <c r="QY19" s="53"/>
      <c r="QZ19" s="53"/>
      <c r="RA19" s="53"/>
      <c r="RB19" s="53"/>
      <c r="RC19" s="53"/>
      <c r="RD19" s="53"/>
      <c r="RE19" s="53"/>
      <c r="RF19" s="53"/>
      <c r="RG19" s="53"/>
      <c r="RH19" s="53"/>
      <c r="RI19" s="53"/>
      <c r="RJ19" s="53"/>
      <c r="RK19" s="53"/>
      <c r="RL19" s="53"/>
      <c r="RM19" s="53"/>
      <c r="RN19" s="53"/>
      <c r="RO19" s="53"/>
      <c r="RP19" s="53"/>
      <c r="RQ19" s="53"/>
      <c r="RR19" s="53"/>
      <c r="RS19" s="53"/>
      <c r="RT19" s="53"/>
      <c r="RU19" s="53"/>
      <c r="RV19" s="53"/>
      <c r="RW19" s="53"/>
      <c r="RX19" s="53"/>
      <c r="RY19" s="53"/>
      <c r="RZ19" s="53"/>
      <c r="SA19" s="53"/>
      <c r="SB19" s="53"/>
      <c r="SC19" s="53"/>
      <c r="SD19" s="53"/>
      <c r="SE19" s="53"/>
      <c r="SF19" s="53"/>
      <c r="SG19" s="53"/>
      <c r="SH19" s="53"/>
      <c r="SI19" s="53"/>
      <c r="SJ19" s="53"/>
      <c r="SK19" s="53"/>
      <c r="SL19" s="53"/>
      <c r="SM19" s="53"/>
      <c r="SN19" s="53"/>
      <c r="SO19" s="53"/>
      <c r="SP19" s="53"/>
      <c r="SQ19" s="53"/>
      <c r="SR19" s="53"/>
      <c r="SS19" s="53"/>
      <c r="ST19" s="53"/>
      <c r="SU19" s="53"/>
      <c r="SV19" s="53"/>
      <c r="SW19" s="53"/>
      <c r="SX19" s="53"/>
      <c r="SY19" s="53"/>
      <c r="SZ19" s="53"/>
      <c r="TA19" s="53"/>
      <c r="TB19" s="53"/>
      <c r="TC19" s="53"/>
      <c r="TD19" s="53"/>
      <c r="TE19" s="53"/>
      <c r="TF19" s="53"/>
      <c r="TG19" s="53"/>
      <c r="TH19" s="53"/>
      <c r="TI19" s="53"/>
      <c r="TJ19" s="53"/>
      <c r="TK19" s="53"/>
      <c r="TL19" s="53"/>
      <c r="TM19" s="53"/>
      <c r="TN19" s="53"/>
      <c r="TO19" s="53"/>
      <c r="TP19" s="53"/>
      <c r="TQ19" s="53"/>
      <c r="TR19" s="53"/>
      <c r="TS19" s="53"/>
      <c r="TT19" s="53"/>
      <c r="TU19" s="53"/>
      <c r="TV19" s="53"/>
      <c r="TW19" s="53"/>
      <c r="TX19" s="53"/>
      <c r="TY19" s="53"/>
      <c r="TZ19" s="53"/>
      <c r="UA19" s="53"/>
      <c r="UB19" s="53"/>
      <c r="UC19" s="53"/>
      <c r="UD19" s="53"/>
      <c r="UE19" s="53"/>
      <c r="UF19" s="53"/>
      <c r="UG19" s="53"/>
      <c r="UH19" s="53"/>
      <c r="UI19" s="53"/>
      <c r="UJ19" s="53"/>
      <c r="UK19" s="53"/>
      <c r="UL19" s="53"/>
      <c r="UM19" s="53"/>
      <c r="UN19" s="53"/>
      <c r="UO19" s="53"/>
      <c r="UP19" s="53"/>
      <c r="UQ19" s="53"/>
      <c r="UR19" s="53"/>
      <c r="US19" s="53"/>
      <c r="UT19" s="53"/>
      <c r="UU19" s="53"/>
      <c r="UV19" s="53"/>
      <c r="UW19" s="53"/>
      <c r="UX19" s="53"/>
      <c r="UY19" s="53"/>
      <c r="UZ19" s="53"/>
      <c r="VA19" s="53"/>
      <c r="VB19" s="53"/>
      <c r="VC19" s="53"/>
      <c r="VD19" s="53"/>
      <c r="VE19" s="53"/>
      <c r="VF19" s="53"/>
      <c r="VG19" s="53"/>
      <c r="VH19" s="53"/>
      <c r="VI19" s="53"/>
      <c r="VJ19" s="53"/>
      <c r="VK19" s="53"/>
      <c r="VL19" s="53"/>
      <c r="VM19" s="53"/>
      <c r="VN19" s="53"/>
      <c r="VO19" s="53"/>
      <c r="VP19" s="53"/>
      <c r="VQ19" s="53"/>
      <c r="VR19" s="53"/>
      <c r="VS19" s="53"/>
      <c r="VT19" s="53"/>
      <c r="VU19" s="53"/>
      <c r="VV19" s="53"/>
      <c r="VW19" s="53"/>
      <c r="VX19" s="53"/>
      <c r="VY19" s="53"/>
      <c r="VZ19" s="53"/>
      <c r="WA19" s="53"/>
      <c r="WB19" s="53"/>
      <c r="WC19" s="53"/>
      <c r="WD19" s="53"/>
      <c r="WE19" s="53"/>
      <c r="WF19" s="53"/>
      <c r="WG19" s="53"/>
      <c r="WH19" s="53"/>
      <c r="WI19" s="53"/>
      <c r="WJ19" s="53"/>
      <c r="WK19" s="53"/>
      <c r="WL19" s="53"/>
      <c r="WM19" s="53"/>
      <c r="WN19" s="53"/>
      <c r="WO19" s="53"/>
      <c r="WP19" s="53"/>
      <c r="WQ19" s="53"/>
      <c r="WR19" s="53"/>
      <c r="WS19" s="53"/>
      <c r="WT19" s="53"/>
      <c r="WU19" s="53"/>
      <c r="WV19" s="53"/>
      <c r="WW19" s="53"/>
      <c r="WX19" s="53"/>
      <c r="WY19" s="53"/>
      <c r="WZ19" s="53"/>
      <c r="XA19" s="53"/>
      <c r="XB19" s="53"/>
      <c r="XC19" s="53"/>
      <c r="XD19" s="53"/>
      <c r="XE19" s="53"/>
      <c r="XF19" s="53"/>
      <c r="XG19" s="53"/>
      <c r="XH19" s="53"/>
      <c r="XI19" s="53"/>
      <c r="XJ19" s="53"/>
      <c r="XK19" s="53"/>
      <c r="XL19" s="53"/>
      <c r="XM19" s="53"/>
      <c r="XN19" s="53"/>
      <c r="XO19" s="53"/>
      <c r="XP19" s="53"/>
      <c r="XQ19" s="53"/>
      <c r="XR19" s="53"/>
      <c r="XS19" s="53"/>
      <c r="XT19" s="53"/>
      <c r="XU19" s="53"/>
      <c r="XV19" s="53"/>
      <c r="XW19" s="53"/>
      <c r="XX19" s="53"/>
      <c r="XY19" s="53"/>
      <c r="XZ19" s="53"/>
      <c r="YA19" s="53"/>
      <c r="YB19" s="53"/>
      <c r="YC19" s="53"/>
      <c r="YD19" s="53"/>
      <c r="YE19" s="53"/>
      <c r="YF19" s="53"/>
      <c r="YG19" s="53"/>
      <c r="YH19" s="53"/>
      <c r="YI19" s="53"/>
      <c r="YJ19" s="53"/>
      <c r="YK19" s="53"/>
      <c r="YL19" s="53"/>
      <c r="YM19" s="53"/>
      <c r="YN19" s="53"/>
      <c r="YO19" s="53"/>
      <c r="YP19" s="53"/>
      <c r="YQ19" s="53"/>
      <c r="YR19" s="53"/>
      <c r="YS19" s="53"/>
      <c r="YT19" s="53"/>
      <c r="YU19" s="53"/>
      <c r="YV19" s="53"/>
      <c r="YW19" s="53"/>
      <c r="YX19" s="53"/>
      <c r="YY19" s="53"/>
      <c r="YZ19" s="53"/>
      <c r="ZA19" s="53"/>
      <c r="ZB19" s="53"/>
      <c r="ZC19" s="53"/>
      <c r="ZD19" s="53"/>
      <c r="ZE19" s="53"/>
      <c r="ZF19" s="53"/>
      <c r="ZG19" s="53"/>
      <c r="ZH19" s="53"/>
      <c r="ZI19" s="53"/>
      <c r="ZJ19" s="53"/>
      <c r="ZK19" s="53"/>
      <c r="ZL19" s="53"/>
      <c r="ZM19" s="53"/>
      <c r="ZN19" s="53"/>
      <c r="ZO19" s="53"/>
      <c r="ZP19" s="53"/>
      <c r="ZQ19" s="53"/>
      <c r="ZR19" s="53"/>
      <c r="ZS19" s="53"/>
      <c r="ZT19" s="53"/>
      <c r="ZU19" s="53"/>
      <c r="ZV19" s="53"/>
      <c r="ZW19" s="53"/>
      <c r="ZX19" s="53"/>
      <c r="ZY19" s="53"/>
      <c r="ZZ19" s="53"/>
      <c r="AAA19" s="53"/>
      <c r="AAB19" s="53"/>
      <c r="AAC19" s="53"/>
      <c r="AAD19" s="53"/>
      <c r="AAE19" s="53"/>
      <c r="AAF19" s="53"/>
      <c r="AAG19" s="53"/>
      <c r="AAH19" s="53"/>
      <c r="AAI19" s="53"/>
      <c r="AAJ19" s="53"/>
      <c r="AAK19" s="53"/>
      <c r="AAL19" s="53"/>
      <c r="AAM19" s="53"/>
      <c r="AAN19" s="53"/>
      <c r="AAO19" s="53"/>
      <c r="AAP19" s="53"/>
      <c r="AAQ19" s="53"/>
      <c r="AAR19" s="53"/>
      <c r="AAS19" s="53"/>
      <c r="AAT19" s="53"/>
      <c r="AAU19" s="53"/>
      <c r="AAV19" s="53"/>
      <c r="AAW19" s="53"/>
      <c r="AAX19" s="53"/>
      <c r="AAY19" s="53"/>
      <c r="AAZ19" s="53"/>
      <c r="ABA19" s="53"/>
      <c r="ABB19" s="53"/>
      <c r="ABC19" s="53"/>
      <c r="ABD19" s="53"/>
      <c r="ABE19" s="53"/>
      <c r="ABF19" s="53"/>
      <c r="ABG19" s="53"/>
      <c r="ABH19" s="53"/>
      <c r="ABI19" s="53"/>
      <c r="ABJ19" s="53"/>
      <c r="ABK19" s="53"/>
      <c r="ABL19" s="53"/>
      <c r="ABM19" s="53"/>
      <c r="ABN19" s="53"/>
      <c r="ABO19" s="53"/>
      <c r="ABP19" s="53"/>
      <c r="ABQ19" s="53"/>
      <c r="ABR19" s="53"/>
      <c r="ABS19" s="53"/>
      <c r="ABT19" s="53"/>
      <c r="ABU19" s="53"/>
      <c r="ABV19" s="53"/>
      <c r="ABW19" s="53"/>
      <c r="ABX19" s="53"/>
      <c r="ABY19" s="53"/>
      <c r="ABZ19" s="53"/>
      <c r="ACA19" s="53"/>
      <c r="ACB19" s="53"/>
      <c r="ACC19" s="53"/>
      <c r="ACD19" s="53"/>
      <c r="ACE19" s="53"/>
      <c r="ACF19" s="53"/>
      <c r="ACG19" s="53"/>
      <c r="ACH19" s="53"/>
      <c r="ACI19" s="53"/>
      <c r="ACJ19" s="53"/>
      <c r="ACK19" s="53"/>
      <c r="ACL19" s="53"/>
      <c r="ACM19" s="53"/>
      <c r="ACN19" s="53"/>
      <c r="ACO19" s="53"/>
      <c r="ACP19" s="53"/>
      <c r="ACQ19" s="53"/>
      <c r="ACR19" s="53"/>
      <c r="ACS19" s="53"/>
      <c r="ACT19" s="53"/>
      <c r="ACU19" s="53"/>
      <c r="ACV19" s="53"/>
      <c r="ACW19" s="53"/>
      <c r="ACX19" s="53"/>
      <c r="ACY19" s="53"/>
      <c r="ACZ19" s="53"/>
      <c r="ADA19" s="53"/>
      <c r="ADB19" s="53"/>
      <c r="ADC19" s="53"/>
      <c r="ADD19" s="53"/>
      <c r="ADE19" s="53"/>
      <c r="ADF19" s="53"/>
      <c r="ADG19" s="53"/>
      <c r="ADH19" s="53"/>
      <c r="ADI19" s="53"/>
      <c r="ADJ19" s="53"/>
      <c r="ADK19" s="53"/>
      <c r="ADL19" s="53"/>
      <c r="ADM19" s="53"/>
      <c r="ADN19" s="53"/>
      <c r="ADO19" s="53"/>
      <c r="ADP19" s="53"/>
      <c r="ADQ19" s="53"/>
      <c r="ADR19" s="53"/>
      <c r="ADS19" s="53"/>
      <c r="ADT19" s="53"/>
      <c r="ADU19" s="53"/>
      <c r="ADV19" s="53"/>
      <c r="ADW19" s="53"/>
      <c r="ADX19" s="53"/>
      <c r="ADY19" s="53"/>
      <c r="ADZ19" s="53"/>
      <c r="AEA19" s="53"/>
      <c r="AEB19" s="53"/>
      <c r="AEC19" s="53"/>
      <c r="AED19" s="53"/>
      <c r="AEE19" s="53"/>
      <c r="AEF19" s="53"/>
      <c r="AEG19" s="53"/>
      <c r="AEH19" s="53"/>
      <c r="AEI19" s="53"/>
      <c r="AEJ19" s="53"/>
      <c r="AEK19" s="53"/>
      <c r="AEL19" s="53"/>
      <c r="AEM19" s="53"/>
      <c r="AEN19" s="53"/>
      <c r="AEO19" s="53"/>
      <c r="AEP19" s="53"/>
      <c r="AEQ19" s="53"/>
      <c r="AER19" s="53"/>
      <c r="AES19" s="53"/>
      <c r="AET19" s="53"/>
      <c r="AEU19" s="53"/>
      <c r="AEV19" s="53"/>
      <c r="AEW19" s="53"/>
      <c r="AEX19" s="53"/>
      <c r="AEY19" s="53"/>
      <c r="AEZ19" s="53"/>
      <c r="AFA19" s="53"/>
      <c r="AFB19" s="53"/>
      <c r="AFC19" s="53"/>
      <c r="AFD19" s="53"/>
      <c r="AFE19" s="53"/>
      <c r="AFF19" s="53"/>
      <c r="AFG19" s="53"/>
      <c r="AFH19" s="53"/>
      <c r="AFI19" s="53"/>
      <c r="AFJ19" s="53"/>
      <c r="AFK19" s="53"/>
      <c r="AFL19" s="53"/>
      <c r="AFM19" s="53"/>
      <c r="AFN19" s="53"/>
      <c r="AFO19" s="53"/>
      <c r="AFP19" s="53"/>
      <c r="AFQ19" s="53"/>
      <c r="AFR19" s="53"/>
      <c r="AFS19" s="53"/>
      <c r="AFT19" s="53"/>
      <c r="AFU19" s="53"/>
      <c r="AFV19" s="53"/>
      <c r="AFW19" s="53"/>
      <c r="AFX19" s="53"/>
      <c r="AFY19" s="53"/>
      <c r="AFZ19" s="53"/>
      <c r="AGA19" s="53"/>
      <c r="AGB19" s="53"/>
      <c r="AGC19" s="53"/>
      <c r="AGD19" s="53"/>
      <c r="AGE19" s="53"/>
      <c r="AGF19" s="53"/>
      <c r="AGG19" s="53"/>
      <c r="AGH19" s="53"/>
      <c r="AGI19" s="53"/>
      <c r="AGJ19" s="53"/>
      <c r="AGK19" s="53"/>
      <c r="AGL19" s="53"/>
      <c r="AGM19" s="53"/>
      <c r="AGN19" s="53"/>
      <c r="AGO19" s="53"/>
      <c r="AGP19" s="53"/>
      <c r="AGQ19" s="53"/>
      <c r="AGR19" s="53"/>
      <c r="AGS19" s="53"/>
      <c r="AGT19" s="53"/>
      <c r="AGU19" s="53"/>
      <c r="AGV19" s="53"/>
      <c r="AGW19" s="53"/>
      <c r="AGX19" s="53"/>
      <c r="AGY19" s="53"/>
      <c r="AGZ19" s="53"/>
      <c r="AHA19" s="53"/>
      <c r="AHB19" s="53"/>
      <c r="AHC19" s="53"/>
      <c r="AHD19" s="53"/>
      <c r="AHE19" s="53"/>
      <c r="AHF19" s="53"/>
      <c r="AHG19" s="53"/>
      <c r="AHH19" s="53"/>
      <c r="AHI19" s="53"/>
      <c r="AHJ19" s="53"/>
      <c r="AHK19" s="53"/>
      <c r="AHL19" s="53"/>
      <c r="AHM19" s="53"/>
      <c r="AHN19" s="53"/>
      <c r="AHO19" s="53"/>
      <c r="AHP19" s="53"/>
      <c r="AHQ19" s="53"/>
      <c r="AHR19" s="53"/>
      <c r="AHS19" s="53"/>
      <c r="AHT19" s="53"/>
      <c r="AHU19" s="53"/>
      <c r="AHV19" s="53"/>
      <c r="AHW19" s="53"/>
      <c r="AHX19" s="53"/>
      <c r="AHY19" s="53"/>
      <c r="AHZ19" s="53"/>
      <c r="AIA19" s="53"/>
      <c r="AIB19" s="53"/>
      <c r="AIC19" s="53"/>
      <c r="AID19" s="53"/>
      <c r="AIE19" s="53"/>
      <c r="AIF19" s="53"/>
      <c r="AIG19" s="53"/>
      <c r="AIH19" s="53"/>
      <c r="AII19" s="53"/>
      <c r="AIJ19" s="53"/>
      <c r="AIK19" s="53"/>
      <c r="AIL19" s="53"/>
      <c r="AIM19" s="53"/>
      <c r="AIN19" s="53"/>
      <c r="AIO19" s="53"/>
      <c r="AIP19" s="53"/>
      <c r="AIQ19" s="53"/>
      <c r="AIR19" s="53"/>
      <c r="AIS19" s="53"/>
      <c r="AIT19" s="53"/>
      <c r="AIU19" s="53"/>
      <c r="AIV19" s="53"/>
      <c r="AIW19" s="53"/>
      <c r="AIX19" s="53"/>
      <c r="AIY19" s="53"/>
      <c r="AIZ19" s="53"/>
      <c r="AJA19" s="53"/>
      <c r="AJB19" s="53"/>
      <c r="AJC19" s="53"/>
      <c r="AJD19" s="53"/>
      <c r="AJE19" s="53"/>
      <c r="AJF19" s="53"/>
      <c r="AJG19" s="53"/>
      <c r="AJH19" s="53"/>
      <c r="AJI19" s="53"/>
      <c r="AJJ19" s="53"/>
      <c r="AJK19" s="53"/>
      <c r="AJL19" s="53"/>
      <c r="AJM19" s="53"/>
      <c r="AJN19" s="53"/>
      <c r="AJO19" s="53"/>
      <c r="AJP19" s="53"/>
      <c r="AJQ19" s="53"/>
      <c r="AJR19" s="53"/>
      <c r="AJS19" s="53"/>
      <c r="AJT19" s="53"/>
      <c r="AJU19" s="53"/>
      <c r="AJV19" s="53"/>
      <c r="AJW19" s="53"/>
      <c r="AJX19" s="53"/>
      <c r="AJY19" s="53"/>
      <c r="AJZ19" s="53"/>
      <c r="AKA19" s="53"/>
      <c r="AKB19" s="53"/>
      <c r="AKC19" s="53"/>
      <c r="AKD19" s="53"/>
      <c r="AKE19" s="53"/>
      <c r="AKF19" s="53"/>
      <c r="AKG19" s="53"/>
      <c r="AKH19" s="53"/>
      <c r="AKI19" s="53"/>
      <c r="AKJ19" s="53"/>
      <c r="AKK19" s="53"/>
      <c r="AKL19" s="53"/>
      <c r="AKM19" s="53"/>
      <c r="AKN19" s="53"/>
      <c r="AKO19" s="53"/>
      <c r="AKP19" s="53"/>
      <c r="AKQ19" s="53"/>
      <c r="AKR19" s="53"/>
      <c r="AKS19" s="53"/>
      <c r="AKT19" s="53"/>
      <c r="AKU19" s="53"/>
      <c r="AKV19" s="53"/>
      <c r="AKW19" s="53"/>
      <c r="AKX19" s="53"/>
      <c r="AKY19" s="53"/>
      <c r="AKZ19" s="53"/>
      <c r="ALA19" s="53"/>
      <c r="ALB19" s="53"/>
      <c r="ALC19" s="53"/>
      <c r="ALD19" s="53"/>
      <c r="ALE19" s="53"/>
      <c r="ALF19" s="53"/>
      <c r="ALG19" s="53"/>
      <c r="ALH19" s="53"/>
      <c r="ALI19" s="53"/>
      <c r="ALJ19" s="53"/>
      <c r="ALK19" s="53"/>
      <c r="ALL19" s="53"/>
      <c r="ALM19" s="53"/>
      <c r="ALN19" s="53"/>
      <c r="ALO19" s="53"/>
      <c r="ALP19" s="53"/>
      <c r="ALQ19" s="53"/>
      <c r="ALR19" s="53"/>
      <c r="ALS19" s="53"/>
      <c r="ALT19" s="53"/>
      <c r="ALU19" s="53"/>
      <c r="ALV19" s="53"/>
      <c r="ALW19" s="53"/>
      <c r="ALX19" s="53"/>
      <c r="ALY19" s="53"/>
      <c r="ALZ19" s="53"/>
      <c r="AMA19" s="53"/>
      <c r="AMB19" s="53"/>
      <c r="AMC19" s="53"/>
      <c r="AMD19" s="53"/>
      <c r="AME19" s="53"/>
      <c r="AMF19" s="53"/>
      <c r="AMG19" s="53"/>
      <c r="AMH19" s="53"/>
      <c r="AMI19" s="53"/>
      <c r="AMJ19" s="53"/>
      <c r="AMK19" s="53"/>
      <c r="AML19" s="53"/>
      <c r="AMM19" s="53"/>
      <c r="AMN19" s="53"/>
      <c r="AMO19" s="53"/>
      <c r="AMP19" s="53"/>
      <c r="AMQ19" s="53"/>
      <c r="AMR19" s="53"/>
      <c r="AMS19" s="53"/>
      <c r="AMT19" s="53"/>
      <c r="AMU19" s="53"/>
      <c r="AMV19" s="53"/>
      <c r="AMW19" s="53"/>
      <c r="AMX19" s="53"/>
      <c r="AMY19" s="53"/>
      <c r="AMZ19" s="53"/>
      <c r="ANA19" s="53"/>
      <c r="ANB19" s="53"/>
      <c r="ANC19" s="53"/>
      <c r="AND19" s="53"/>
      <c r="ANE19" s="53"/>
      <c r="ANF19" s="53"/>
      <c r="ANG19" s="53"/>
      <c r="ANH19" s="53"/>
      <c r="ANI19" s="53"/>
      <c r="ANJ19" s="53"/>
      <c r="ANK19" s="53"/>
      <c r="ANL19" s="53"/>
      <c r="ANM19" s="53"/>
      <c r="ANN19" s="53"/>
      <c r="ANO19" s="53"/>
      <c r="ANP19" s="53"/>
      <c r="ANQ19" s="53"/>
      <c r="ANR19" s="53"/>
      <c r="ANS19" s="53"/>
      <c r="ANT19" s="53"/>
      <c r="ANU19" s="53"/>
      <c r="ANV19" s="53"/>
      <c r="ANW19" s="53"/>
      <c r="ANX19" s="53"/>
      <c r="ANY19" s="53"/>
      <c r="ANZ19" s="53"/>
      <c r="AOA19" s="53"/>
      <c r="AOB19" s="53"/>
      <c r="AOC19" s="53"/>
      <c r="AOD19" s="53"/>
      <c r="AOE19" s="53"/>
      <c r="AOF19" s="53"/>
      <c r="AOG19" s="53"/>
      <c r="AOH19" s="53"/>
      <c r="AOI19" s="53"/>
      <c r="AOJ19" s="53"/>
      <c r="AOK19" s="53"/>
      <c r="AOL19" s="53"/>
      <c r="AOM19" s="53"/>
      <c r="AON19" s="53"/>
      <c r="AOO19" s="53"/>
      <c r="AOP19" s="53"/>
      <c r="AOQ19" s="53"/>
      <c r="AOR19" s="53"/>
      <c r="AOS19" s="53"/>
      <c r="AOT19" s="53"/>
      <c r="AOU19" s="53"/>
      <c r="AOV19" s="53"/>
      <c r="AOW19" s="53"/>
      <c r="AOX19" s="53"/>
      <c r="AOY19" s="53"/>
      <c r="AOZ19" s="53"/>
      <c r="APA19" s="53"/>
      <c r="APB19" s="53"/>
      <c r="APC19" s="53"/>
      <c r="APD19" s="53"/>
      <c r="APE19" s="53"/>
      <c r="APF19" s="53"/>
      <c r="APG19" s="53"/>
      <c r="APH19" s="53"/>
      <c r="API19" s="53"/>
      <c r="APJ19" s="53"/>
      <c r="APK19" s="53"/>
      <c r="APL19" s="53"/>
      <c r="APM19" s="53"/>
      <c r="APN19" s="53"/>
      <c r="APO19" s="53"/>
      <c r="APP19" s="53"/>
      <c r="APQ19" s="53"/>
      <c r="APR19" s="53"/>
      <c r="APS19" s="53"/>
      <c r="APT19" s="53"/>
      <c r="APU19" s="53"/>
      <c r="APV19" s="53"/>
      <c r="APW19" s="53"/>
      <c r="APX19" s="53"/>
      <c r="APY19" s="53"/>
      <c r="APZ19" s="53"/>
      <c r="AQA19" s="53"/>
      <c r="AQB19" s="53"/>
      <c r="AQC19" s="53"/>
      <c r="AQD19" s="53"/>
      <c r="AQE19" s="53"/>
      <c r="AQF19" s="53"/>
      <c r="AQG19" s="53"/>
      <c r="AQH19" s="53"/>
      <c r="AQI19" s="53"/>
      <c r="AQJ19" s="53"/>
      <c r="AQK19" s="53"/>
      <c r="AQL19" s="53"/>
      <c r="AQM19" s="53"/>
      <c r="AQN19" s="53"/>
      <c r="AQO19" s="53"/>
      <c r="AQP19" s="53"/>
      <c r="AQQ19" s="53"/>
      <c r="AQR19" s="53"/>
      <c r="AQS19" s="53"/>
      <c r="AQT19" s="53"/>
      <c r="AQU19" s="53"/>
      <c r="AQV19" s="53"/>
      <c r="AQW19" s="53"/>
      <c r="AQX19" s="53"/>
      <c r="AQY19" s="53"/>
      <c r="AQZ19" s="53"/>
      <c r="ARA19" s="53"/>
      <c r="ARB19" s="53"/>
      <c r="ARC19" s="53"/>
      <c r="ARD19" s="53"/>
      <c r="ARE19" s="53"/>
      <c r="ARF19" s="53"/>
      <c r="ARG19" s="53"/>
      <c r="ARH19" s="53"/>
      <c r="ARI19" s="53"/>
      <c r="ARJ19" s="53"/>
      <c r="ARK19" s="53"/>
      <c r="ARL19" s="53"/>
      <c r="ARM19" s="53"/>
      <c r="ARN19" s="53"/>
      <c r="ARO19" s="53"/>
      <c r="ARP19" s="53"/>
      <c r="ARQ19" s="53"/>
      <c r="ARR19" s="53"/>
      <c r="ARS19" s="53"/>
      <c r="ART19" s="53"/>
      <c r="ARU19" s="53"/>
      <c r="ARV19" s="53"/>
      <c r="ARW19" s="53"/>
      <c r="ARX19" s="53"/>
      <c r="ARY19" s="53"/>
      <c r="ARZ19" s="53"/>
      <c r="ASA19" s="53"/>
      <c r="ASB19" s="53"/>
      <c r="ASC19" s="53"/>
      <c r="ASD19" s="53"/>
      <c r="ASE19" s="53"/>
      <c r="ASF19" s="53"/>
      <c r="ASG19" s="53"/>
      <c r="ASH19" s="53"/>
      <c r="ASI19" s="53"/>
      <c r="ASJ19" s="53"/>
      <c r="ASK19" s="53"/>
      <c r="ASL19" s="53"/>
      <c r="ASM19" s="53"/>
      <c r="ASN19" s="53"/>
      <c r="ASO19" s="53"/>
      <c r="ASP19" s="53"/>
      <c r="ASQ19" s="53"/>
      <c r="ASR19" s="53"/>
      <c r="ASS19" s="53"/>
      <c r="AST19" s="53"/>
      <c r="ASU19" s="53"/>
      <c r="ASV19" s="53"/>
      <c r="ASW19" s="53"/>
      <c r="ASX19" s="53"/>
      <c r="ASY19" s="53"/>
      <c r="ASZ19" s="53"/>
      <c r="ATA19" s="53"/>
      <c r="ATB19" s="53"/>
      <c r="ATC19" s="53"/>
      <c r="ATD19" s="53"/>
      <c r="ATE19" s="53"/>
      <c r="ATF19" s="53"/>
      <c r="ATG19" s="53"/>
      <c r="ATH19" s="53"/>
      <c r="ATI19" s="53"/>
      <c r="ATJ19" s="53"/>
      <c r="ATK19" s="53"/>
      <c r="ATL19" s="53"/>
      <c r="ATM19" s="53"/>
      <c r="ATN19" s="53"/>
      <c r="ATO19" s="53"/>
      <c r="ATP19" s="53"/>
      <c r="ATQ19" s="53"/>
      <c r="ATR19" s="53"/>
      <c r="ATS19" s="53"/>
      <c r="ATT19" s="53"/>
      <c r="ATU19" s="53"/>
      <c r="ATV19" s="53"/>
      <c r="ATW19" s="53"/>
      <c r="ATX19" s="53"/>
      <c r="ATY19" s="53"/>
      <c r="ATZ19" s="53"/>
      <c r="AUA19" s="53"/>
      <c r="AUB19" s="53"/>
      <c r="AUC19" s="53"/>
      <c r="AUD19" s="53"/>
      <c r="AUE19" s="53"/>
      <c r="AUF19" s="53"/>
      <c r="AUG19" s="53"/>
      <c r="AUH19" s="53"/>
      <c r="AUI19" s="53"/>
      <c r="AUJ19" s="53"/>
      <c r="AUK19" s="53"/>
      <c r="AUL19" s="53"/>
      <c r="AUM19" s="53"/>
      <c r="AUN19" s="53"/>
      <c r="AUO19" s="53"/>
      <c r="AUP19" s="53"/>
      <c r="AUQ19" s="53"/>
      <c r="AUR19" s="53"/>
      <c r="AUS19" s="53"/>
      <c r="AUT19" s="53"/>
      <c r="AUU19" s="53"/>
      <c r="AUV19" s="53"/>
      <c r="AUW19" s="53"/>
      <c r="AUX19" s="53"/>
      <c r="AUY19" s="53"/>
      <c r="AUZ19" s="53"/>
      <c r="AVA19" s="53"/>
      <c r="AVB19" s="53"/>
      <c r="AVC19" s="53"/>
      <c r="AVD19" s="53"/>
      <c r="AVE19" s="53"/>
      <c r="AVF19" s="53"/>
      <c r="AVG19" s="53"/>
      <c r="AVH19" s="53"/>
      <c r="AVI19" s="53"/>
      <c r="AVJ19" s="53"/>
      <c r="AVK19" s="53"/>
      <c r="AVL19" s="53"/>
      <c r="AVM19" s="53"/>
      <c r="AVN19" s="53"/>
      <c r="AVO19" s="53"/>
      <c r="AVP19" s="53"/>
      <c r="AVQ19" s="53"/>
      <c r="AVR19" s="53"/>
      <c r="AVS19" s="53"/>
      <c r="AVT19" s="53"/>
      <c r="AVU19" s="53"/>
      <c r="AVV19" s="53"/>
      <c r="AVW19" s="53"/>
      <c r="AVX19" s="53"/>
      <c r="AVY19" s="53"/>
      <c r="AVZ19" s="53"/>
      <c r="AWA19" s="53"/>
      <c r="AWB19" s="53"/>
      <c r="AWC19" s="53"/>
      <c r="AWD19" s="53"/>
      <c r="AWE19" s="53"/>
      <c r="AWF19" s="53"/>
      <c r="AWG19" s="53"/>
      <c r="AWH19" s="53"/>
      <c r="AWI19" s="53"/>
      <c r="AWJ19" s="53"/>
      <c r="AWK19" s="53"/>
      <c r="AWL19" s="53"/>
      <c r="AWM19" s="53"/>
      <c r="AWN19" s="53"/>
      <c r="AWO19" s="53"/>
      <c r="AWP19" s="53"/>
      <c r="AWQ19" s="53"/>
      <c r="AWR19" s="53"/>
      <c r="AWS19" s="53"/>
      <c r="AWT19" s="53"/>
      <c r="AWU19" s="53"/>
      <c r="AWV19" s="53"/>
      <c r="AWW19" s="53"/>
      <c r="AWX19" s="53"/>
      <c r="AWY19" s="53"/>
      <c r="AWZ19" s="53"/>
      <c r="AXA19" s="53"/>
      <c r="AXB19" s="53"/>
      <c r="AXC19" s="53"/>
      <c r="AXD19" s="53"/>
      <c r="AXE19" s="53"/>
      <c r="AXF19" s="53"/>
      <c r="AXG19" s="53"/>
      <c r="AXH19" s="53"/>
      <c r="AXI19" s="53"/>
      <c r="AXJ19" s="53"/>
      <c r="AXK19" s="53"/>
      <c r="AXL19" s="53"/>
      <c r="AXM19" s="53"/>
      <c r="AXN19" s="53"/>
      <c r="AXO19" s="53"/>
      <c r="AXP19" s="53"/>
      <c r="AXQ19" s="53"/>
      <c r="AXR19" s="53"/>
      <c r="AXS19" s="53"/>
      <c r="AXT19" s="53"/>
      <c r="AXU19" s="53"/>
      <c r="AXV19" s="53"/>
      <c r="AXW19" s="53"/>
      <c r="AXX19" s="53"/>
      <c r="AXY19" s="53"/>
      <c r="AXZ19" s="53"/>
      <c r="AYA19" s="53"/>
      <c r="AYB19" s="53"/>
      <c r="AYC19" s="53"/>
      <c r="AYD19" s="53"/>
      <c r="AYE19" s="53"/>
      <c r="AYF19" s="53"/>
      <c r="AYG19" s="53"/>
      <c r="AYH19" s="53"/>
      <c r="AYI19" s="53"/>
      <c r="AYJ19" s="53"/>
      <c r="AYK19" s="53"/>
      <c r="AYL19" s="53"/>
      <c r="AYM19" s="53"/>
      <c r="AYN19" s="53"/>
      <c r="AYO19" s="53"/>
      <c r="AYP19" s="53"/>
      <c r="AYQ19" s="53"/>
      <c r="AYR19" s="53"/>
      <c r="AYS19" s="53"/>
      <c r="AYT19" s="53"/>
      <c r="AYU19" s="53"/>
      <c r="AYV19" s="53"/>
      <c r="AYW19" s="53"/>
      <c r="AYX19" s="53"/>
      <c r="AYY19" s="53"/>
      <c r="AYZ19" s="53"/>
      <c r="AZA19" s="53"/>
      <c r="AZB19" s="53"/>
      <c r="AZC19" s="53"/>
      <c r="AZD19" s="53"/>
      <c r="AZE19" s="53"/>
      <c r="AZF19" s="53"/>
      <c r="AZG19" s="53"/>
      <c r="AZH19" s="53"/>
      <c r="AZI19" s="53"/>
      <c r="AZJ19" s="53"/>
      <c r="AZK19" s="53"/>
      <c r="AZL19" s="53"/>
      <c r="AZM19" s="53"/>
      <c r="AZN19" s="53"/>
      <c r="AZO19" s="53"/>
      <c r="AZP19" s="53"/>
      <c r="AZQ19" s="53"/>
      <c r="AZR19" s="53"/>
      <c r="AZS19" s="53"/>
      <c r="AZT19" s="53"/>
      <c r="AZU19" s="53"/>
      <c r="AZV19" s="53"/>
      <c r="AZW19" s="53"/>
      <c r="AZX19" s="53"/>
      <c r="AZY19" s="53"/>
      <c r="AZZ19" s="53"/>
      <c r="BAA19" s="53"/>
      <c r="BAB19" s="53"/>
      <c r="BAC19" s="53"/>
      <c r="BAD19" s="53"/>
      <c r="BAE19" s="53"/>
      <c r="BAF19" s="53"/>
      <c r="BAG19" s="53"/>
      <c r="BAH19" s="53"/>
      <c r="BAI19" s="53"/>
      <c r="BAJ19" s="53"/>
      <c r="BAK19" s="53"/>
      <c r="BAL19" s="53"/>
      <c r="BAM19" s="53"/>
      <c r="BAN19" s="53"/>
      <c r="BAO19" s="53"/>
      <c r="BAP19" s="53"/>
      <c r="BAQ19" s="53"/>
      <c r="BAR19" s="53"/>
      <c r="BAS19" s="53"/>
      <c r="BAT19" s="53"/>
      <c r="BAU19" s="53"/>
      <c r="BAV19" s="53"/>
      <c r="BAW19" s="53"/>
      <c r="BAX19" s="53"/>
      <c r="BAY19" s="53"/>
      <c r="BAZ19" s="53"/>
      <c r="BBA19" s="53"/>
      <c r="BBB19" s="53"/>
      <c r="BBC19" s="53"/>
      <c r="BBD19" s="53"/>
      <c r="BBE19" s="53"/>
      <c r="BBF19" s="53"/>
      <c r="BBG19" s="53"/>
      <c r="BBH19" s="53"/>
      <c r="BBI19" s="53"/>
      <c r="BBJ19" s="53"/>
      <c r="BBK19" s="53"/>
      <c r="BBL19" s="53"/>
      <c r="BBM19" s="53"/>
      <c r="BBN19" s="53"/>
      <c r="BBO19" s="53"/>
      <c r="BBP19" s="53"/>
      <c r="BBQ19" s="53"/>
      <c r="BBR19" s="53"/>
      <c r="BBS19" s="53"/>
      <c r="BBT19" s="53"/>
      <c r="BBU19" s="53"/>
      <c r="BBV19" s="53"/>
      <c r="BBW19" s="53"/>
      <c r="BBX19" s="53"/>
      <c r="BBY19" s="53"/>
      <c r="BBZ19" s="53"/>
      <c r="BCA19" s="53"/>
      <c r="BCB19" s="53"/>
      <c r="BCC19" s="53"/>
      <c r="BCD19" s="53"/>
      <c r="BCE19" s="53"/>
      <c r="BCF19" s="53"/>
      <c r="BCG19" s="53"/>
      <c r="BCH19" s="53"/>
      <c r="BCI19" s="53"/>
      <c r="BCJ19" s="53"/>
      <c r="BCK19" s="53"/>
      <c r="BCL19" s="53"/>
      <c r="BCM19" s="53"/>
      <c r="BCN19" s="53"/>
      <c r="BCO19" s="53"/>
      <c r="BCP19" s="53"/>
      <c r="BCQ19" s="53"/>
      <c r="BCR19" s="53"/>
      <c r="BCS19" s="53"/>
      <c r="BCT19" s="53"/>
      <c r="BCU19" s="53"/>
      <c r="BCV19" s="53"/>
      <c r="BCW19" s="53"/>
      <c r="BCX19" s="53"/>
      <c r="BCY19" s="53"/>
      <c r="BCZ19" s="53"/>
      <c r="BDA19" s="53"/>
      <c r="BDB19" s="53"/>
      <c r="BDC19" s="53"/>
      <c r="BDD19" s="53"/>
      <c r="BDE19" s="53"/>
      <c r="BDF19" s="53"/>
      <c r="BDG19" s="53"/>
      <c r="BDH19" s="53"/>
      <c r="BDI19" s="53"/>
      <c r="BDJ19" s="53"/>
      <c r="BDK19" s="53"/>
      <c r="BDL19" s="53"/>
      <c r="BDM19" s="53"/>
      <c r="BDN19" s="53"/>
      <c r="BDO19" s="53"/>
      <c r="BDP19" s="53"/>
      <c r="BDQ19" s="53"/>
      <c r="BDR19" s="53"/>
      <c r="BDS19" s="53"/>
      <c r="BDT19" s="53"/>
      <c r="BDU19" s="53"/>
      <c r="BDV19" s="53"/>
      <c r="BDW19" s="53"/>
      <c r="BDX19" s="53"/>
      <c r="BDY19" s="53"/>
      <c r="BDZ19" s="53"/>
      <c r="BEA19" s="53"/>
      <c r="BEB19" s="53"/>
      <c r="BEC19" s="53"/>
      <c r="BED19" s="53"/>
      <c r="BEE19" s="53"/>
      <c r="BEF19" s="53"/>
      <c r="BEG19" s="53"/>
      <c r="BEH19" s="53"/>
      <c r="BEI19" s="53"/>
      <c r="BEJ19" s="53"/>
      <c r="BEK19" s="53"/>
      <c r="BEL19" s="53"/>
      <c r="BEM19" s="53"/>
      <c r="BEN19" s="53"/>
      <c r="BEO19" s="53"/>
      <c r="BEP19" s="53"/>
      <c r="BEQ19" s="53"/>
      <c r="BER19" s="53"/>
      <c r="BES19" s="53"/>
      <c r="BET19" s="53"/>
      <c r="BEU19" s="53"/>
      <c r="BEV19" s="53"/>
      <c r="BEW19" s="53"/>
      <c r="BEX19" s="53"/>
      <c r="BEY19" s="53"/>
      <c r="BEZ19" s="53"/>
      <c r="BFA19" s="53"/>
      <c r="BFB19" s="53"/>
      <c r="BFC19" s="53"/>
      <c r="BFD19" s="53"/>
      <c r="BFE19" s="53"/>
      <c r="BFF19" s="53"/>
      <c r="BFG19" s="53"/>
      <c r="BFH19" s="53"/>
      <c r="BFI19" s="53"/>
      <c r="BFJ19" s="53"/>
      <c r="BFK19" s="53"/>
      <c r="BFL19" s="53"/>
      <c r="BFM19" s="53"/>
      <c r="BFN19" s="53"/>
      <c r="BFO19" s="53"/>
      <c r="BFP19" s="53"/>
      <c r="BFQ19" s="53"/>
      <c r="BFR19" s="53"/>
      <c r="BFS19" s="53"/>
      <c r="BFT19" s="53"/>
      <c r="BFU19" s="53"/>
      <c r="BFV19" s="53"/>
      <c r="BFW19" s="53"/>
      <c r="BFX19" s="53"/>
      <c r="BFY19" s="53"/>
      <c r="BFZ19" s="53"/>
      <c r="BGA19" s="53"/>
      <c r="BGB19" s="53"/>
      <c r="BGC19" s="53"/>
      <c r="BGD19" s="53"/>
      <c r="BGE19" s="53"/>
      <c r="BGF19" s="53"/>
      <c r="BGG19" s="53"/>
      <c r="BGH19" s="53"/>
      <c r="BGI19" s="53"/>
      <c r="BGJ19" s="53"/>
      <c r="BGK19" s="53"/>
      <c r="BGL19" s="53"/>
      <c r="BGM19" s="53"/>
      <c r="BGN19" s="53"/>
      <c r="BGO19" s="53"/>
      <c r="BGP19" s="53"/>
      <c r="BGQ19" s="53"/>
      <c r="BGR19" s="53"/>
      <c r="BGS19" s="53"/>
      <c r="BGT19" s="53"/>
      <c r="BGU19" s="53"/>
      <c r="BGV19" s="53"/>
      <c r="BGW19" s="53"/>
      <c r="BGX19" s="53"/>
      <c r="BGY19" s="53"/>
      <c r="BGZ19" s="53"/>
      <c r="BHA19" s="53"/>
      <c r="BHB19" s="53"/>
      <c r="BHC19" s="53"/>
      <c r="BHD19" s="53"/>
      <c r="BHE19" s="53"/>
      <c r="BHF19" s="53"/>
      <c r="BHG19" s="53"/>
      <c r="BHH19" s="53"/>
      <c r="BHI19" s="53"/>
      <c r="BHJ19" s="53"/>
      <c r="BHK19" s="53"/>
      <c r="BHL19" s="53"/>
      <c r="BHM19" s="53"/>
      <c r="BHN19" s="53"/>
      <c r="BHO19" s="53"/>
      <c r="BHP19" s="53"/>
      <c r="BHQ19" s="53"/>
      <c r="BHR19" s="53"/>
      <c r="BHS19" s="53"/>
      <c r="BHT19" s="53"/>
      <c r="BHU19" s="53"/>
      <c r="BHV19" s="53"/>
      <c r="BHW19" s="53"/>
      <c r="BHX19" s="53"/>
      <c r="BHY19" s="53"/>
      <c r="BHZ19" s="53"/>
      <c r="BIA19" s="53"/>
      <c r="BIB19" s="53"/>
      <c r="BIC19" s="53"/>
      <c r="BID19" s="53"/>
      <c r="BIE19" s="53"/>
      <c r="BIF19" s="53"/>
      <c r="BIG19" s="53"/>
      <c r="BIH19" s="53"/>
      <c r="BII19" s="53"/>
      <c r="BIJ19" s="53"/>
      <c r="BIK19" s="53"/>
      <c r="BIL19" s="53"/>
      <c r="BIM19" s="53"/>
      <c r="BIN19" s="53"/>
      <c r="BIO19" s="53"/>
      <c r="BIP19" s="53"/>
      <c r="BIQ19" s="53"/>
      <c r="BIR19" s="53"/>
      <c r="BIS19" s="53"/>
      <c r="BIT19" s="53"/>
      <c r="BIU19" s="53"/>
      <c r="BIV19" s="53"/>
      <c r="BIW19" s="53"/>
      <c r="BIX19" s="53"/>
      <c r="BIY19" s="53"/>
      <c r="BIZ19" s="53"/>
      <c r="BJA19" s="53"/>
      <c r="BJB19" s="53"/>
      <c r="BJC19" s="53"/>
      <c r="BJD19" s="53"/>
      <c r="BJE19" s="53"/>
      <c r="BJF19" s="53"/>
      <c r="BJG19" s="53"/>
      <c r="BJH19" s="53"/>
      <c r="BJI19" s="53"/>
      <c r="BJJ19" s="53"/>
      <c r="BJK19" s="53"/>
      <c r="BJL19" s="53"/>
      <c r="BJM19" s="53"/>
      <c r="BJN19" s="53"/>
      <c r="BJO19" s="53"/>
      <c r="BJP19" s="53"/>
      <c r="BJQ19" s="53"/>
      <c r="BJR19" s="53"/>
      <c r="BJS19" s="53"/>
      <c r="BJT19" s="53"/>
      <c r="BJU19" s="53"/>
      <c r="BJV19" s="53"/>
      <c r="BJW19" s="53"/>
      <c r="BJX19" s="53"/>
      <c r="BJY19" s="53"/>
      <c r="BJZ19" s="53"/>
      <c r="BKA19" s="53"/>
      <c r="BKB19" s="53"/>
      <c r="BKC19" s="53"/>
      <c r="BKD19" s="53"/>
      <c r="BKE19" s="53"/>
      <c r="BKF19" s="53"/>
      <c r="BKG19" s="53"/>
      <c r="BKH19" s="53"/>
      <c r="BKI19" s="53"/>
      <c r="BKJ19" s="53"/>
      <c r="BKK19" s="53"/>
      <c r="BKL19" s="53"/>
      <c r="BKM19" s="53"/>
      <c r="BKN19" s="53"/>
      <c r="BKO19" s="53"/>
      <c r="BKP19" s="53"/>
      <c r="BKQ19" s="53"/>
      <c r="BKR19" s="53"/>
      <c r="BKS19" s="53"/>
      <c r="BKT19" s="53"/>
      <c r="BKU19" s="53"/>
      <c r="BKV19" s="53"/>
      <c r="BKW19" s="53"/>
      <c r="BKX19" s="53"/>
      <c r="BKY19" s="53"/>
      <c r="BKZ19" s="53"/>
      <c r="BLA19" s="53"/>
      <c r="BLB19" s="53"/>
      <c r="BLC19" s="53"/>
      <c r="BLD19" s="53"/>
      <c r="BLE19" s="53"/>
      <c r="BLF19" s="53"/>
      <c r="BLG19" s="53"/>
      <c r="BLH19" s="53"/>
      <c r="BLI19" s="53"/>
      <c r="BLJ19" s="53"/>
      <c r="BLK19" s="53"/>
      <c r="BLL19" s="53"/>
      <c r="BLM19" s="53"/>
      <c r="BLN19" s="53"/>
      <c r="BLO19" s="53"/>
      <c r="BLP19" s="53"/>
      <c r="BLQ19" s="53"/>
      <c r="BLR19" s="53"/>
      <c r="BLS19" s="53"/>
      <c r="BLT19" s="53"/>
      <c r="BLU19" s="53"/>
      <c r="BLV19" s="53"/>
      <c r="BLW19" s="53"/>
      <c r="BLX19" s="53"/>
      <c r="BLY19" s="53"/>
      <c r="BLZ19" s="53"/>
      <c r="BMA19" s="53"/>
      <c r="BMB19" s="53"/>
      <c r="BMC19" s="53"/>
      <c r="BMD19" s="53"/>
      <c r="BME19" s="53"/>
      <c r="BMF19" s="53"/>
      <c r="BMG19" s="53"/>
      <c r="BMH19" s="53"/>
      <c r="BMI19" s="53"/>
      <c r="BMJ19" s="53"/>
      <c r="BMK19" s="53"/>
      <c r="BML19" s="53"/>
      <c r="BMM19" s="53"/>
      <c r="BMN19" s="53"/>
      <c r="BMO19" s="53"/>
      <c r="BMP19" s="53"/>
      <c r="BMQ19" s="53"/>
      <c r="BMR19" s="53"/>
      <c r="BMS19" s="53"/>
      <c r="BMT19" s="53"/>
      <c r="BMU19" s="53"/>
      <c r="BMV19" s="53"/>
      <c r="BMW19" s="53"/>
      <c r="BMX19" s="53"/>
      <c r="BMY19" s="53"/>
      <c r="BMZ19" s="53"/>
      <c r="BNA19" s="53"/>
      <c r="BNB19" s="53"/>
      <c r="BNC19" s="53"/>
      <c r="BND19" s="53"/>
      <c r="BNE19" s="53"/>
      <c r="BNF19" s="53"/>
      <c r="BNG19" s="53"/>
      <c r="BNH19" s="53"/>
      <c r="BNI19" s="53"/>
      <c r="BNJ19" s="53"/>
      <c r="BNK19" s="53"/>
      <c r="BNL19" s="53"/>
      <c r="BNM19" s="53"/>
      <c r="BNN19" s="53"/>
      <c r="BNO19" s="53"/>
      <c r="BNP19" s="53"/>
      <c r="BNQ19" s="53"/>
      <c r="BNR19" s="53"/>
      <c r="BNS19" s="53"/>
      <c r="BNT19" s="53"/>
      <c r="BNU19" s="53"/>
      <c r="BNV19" s="53"/>
      <c r="BNW19" s="53"/>
      <c r="BNX19" s="53"/>
      <c r="BNY19" s="53"/>
      <c r="BNZ19" s="53"/>
      <c r="BOA19" s="53"/>
      <c r="BOB19" s="53"/>
      <c r="BOC19" s="53"/>
      <c r="BOD19" s="53"/>
      <c r="BOE19" s="53"/>
      <c r="BOF19" s="53"/>
      <c r="BOG19" s="53"/>
      <c r="BOH19" s="53"/>
      <c r="BOI19" s="53"/>
      <c r="BOJ19" s="53"/>
      <c r="BOK19" s="53"/>
      <c r="BOL19" s="53"/>
      <c r="BOM19" s="53"/>
      <c r="BON19" s="53"/>
      <c r="BOO19" s="53"/>
      <c r="BOP19" s="53"/>
      <c r="BOQ19" s="53"/>
      <c r="BOR19" s="53"/>
      <c r="BOS19" s="53"/>
      <c r="BOT19" s="53"/>
      <c r="BOU19" s="53"/>
      <c r="BOV19" s="53"/>
      <c r="BOW19" s="53"/>
      <c r="BOX19" s="53"/>
      <c r="BOY19" s="53"/>
      <c r="BOZ19" s="53"/>
      <c r="BPA19" s="53"/>
      <c r="BPB19" s="53"/>
      <c r="BPC19" s="53"/>
      <c r="BPD19" s="53"/>
      <c r="BPE19" s="53"/>
      <c r="BPF19" s="53"/>
      <c r="BPG19" s="53"/>
      <c r="BPH19" s="53"/>
      <c r="BPI19" s="53"/>
      <c r="BPJ19" s="53"/>
      <c r="BPK19" s="53"/>
      <c r="BPL19" s="53"/>
      <c r="BPM19" s="53"/>
      <c r="BPN19" s="53"/>
      <c r="BPO19" s="53"/>
      <c r="BPP19" s="53"/>
      <c r="BPQ19" s="53"/>
      <c r="BPR19" s="53"/>
      <c r="BPS19" s="53"/>
      <c r="BPT19" s="53"/>
      <c r="BPU19" s="53"/>
      <c r="BPV19" s="53"/>
      <c r="BPW19" s="53"/>
      <c r="BPX19" s="53"/>
      <c r="BPY19" s="53"/>
      <c r="BPZ19" s="53"/>
      <c r="BQA19" s="53"/>
      <c r="BQB19" s="53"/>
      <c r="BQC19" s="53"/>
      <c r="BQD19" s="53"/>
      <c r="BQE19" s="53"/>
      <c r="BQF19" s="53"/>
      <c r="BQG19" s="53"/>
      <c r="BQH19" s="53"/>
      <c r="BQI19" s="53"/>
      <c r="BQJ19" s="53"/>
      <c r="BQK19" s="53"/>
      <c r="BQL19" s="53"/>
      <c r="BQM19" s="53"/>
      <c r="BQN19" s="53"/>
      <c r="BQO19" s="53"/>
      <c r="BQP19" s="53"/>
      <c r="BQQ19" s="53"/>
      <c r="BQR19" s="53"/>
      <c r="BQS19" s="53"/>
      <c r="BQT19" s="53"/>
      <c r="BQU19" s="53"/>
      <c r="BQV19" s="53"/>
      <c r="BQW19" s="53"/>
      <c r="BQX19" s="53"/>
      <c r="BQY19" s="53"/>
      <c r="BQZ19" s="53"/>
      <c r="BRA19" s="53"/>
      <c r="BRB19" s="53"/>
      <c r="BRC19" s="53"/>
      <c r="BRD19" s="53"/>
      <c r="BRE19" s="53"/>
      <c r="BRF19" s="53"/>
      <c r="BRG19" s="53"/>
      <c r="BRH19" s="53"/>
      <c r="BRI19" s="53"/>
      <c r="BRJ19" s="53"/>
      <c r="BRK19" s="53"/>
      <c r="BRL19" s="53"/>
      <c r="BRM19" s="53"/>
      <c r="BRN19" s="53"/>
      <c r="BRO19" s="53"/>
      <c r="BRP19" s="53"/>
      <c r="BRQ19" s="53"/>
      <c r="BRR19" s="53"/>
      <c r="BRS19" s="53"/>
      <c r="BRT19" s="53"/>
      <c r="BRU19" s="53"/>
      <c r="BRV19" s="53"/>
      <c r="BRW19" s="53"/>
      <c r="BRX19" s="53"/>
      <c r="BRY19" s="53"/>
      <c r="BRZ19" s="53"/>
      <c r="BSA19" s="53"/>
      <c r="BSB19" s="53"/>
      <c r="BSC19" s="53"/>
      <c r="BSD19" s="53"/>
      <c r="BSE19" s="53"/>
      <c r="BSF19" s="53"/>
      <c r="BSG19" s="53"/>
      <c r="BSH19" s="53"/>
      <c r="BSI19" s="53"/>
      <c r="BSJ19" s="53"/>
      <c r="BSK19" s="53"/>
      <c r="BSL19" s="53"/>
      <c r="BSM19" s="53"/>
      <c r="BSN19" s="53"/>
      <c r="BSO19" s="53"/>
      <c r="BSP19" s="53"/>
      <c r="BSQ19" s="53"/>
      <c r="BSR19" s="53"/>
      <c r="BSS19" s="53"/>
      <c r="BST19" s="53"/>
      <c r="BSU19" s="53"/>
      <c r="BSV19" s="53"/>
      <c r="BSW19" s="53"/>
      <c r="BSX19" s="53"/>
      <c r="BSY19" s="53"/>
      <c r="BSZ19" s="53"/>
      <c r="BTA19" s="53"/>
      <c r="BTB19" s="53"/>
      <c r="BTC19" s="53"/>
      <c r="BTD19" s="53"/>
      <c r="BTE19" s="53"/>
      <c r="BTF19" s="53"/>
      <c r="BTG19" s="53"/>
      <c r="BTH19" s="53"/>
      <c r="BTI19" s="53"/>
      <c r="BTJ19" s="53"/>
      <c r="BTK19" s="53"/>
      <c r="BTL19" s="53"/>
      <c r="BTM19" s="53"/>
      <c r="BTN19" s="53"/>
      <c r="BTO19" s="53"/>
      <c r="BTP19" s="53"/>
      <c r="BTQ19" s="53"/>
      <c r="BTR19" s="53"/>
      <c r="BTS19" s="53"/>
      <c r="BTT19" s="53"/>
      <c r="BTU19" s="53"/>
      <c r="BTV19" s="53"/>
      <c r="BTW19" s="53"/>
      <c r="BTX19" s="53"/>
      <c r="BTY19" s="53"/>
      <c r="BTZ19" s="53"/>
      <c r="BUA19" s="53"/>
      <c r="BUB19" s="53"/>
      <c r="BUC19" s="53"/>
      <c r="BUD19" s="53"/>
      <c r="BUE19" s="53"/>
      <c r="BUF19" s="53"/>
      <c r="BUG19" s="53"/>
      <c r="BUH19" s="53"/>
      <c r="BUI19" s="53"/>
      <c r="BUJ19" s="53"/>
      <c r="BUK19" s="53"/>
      <c r="BUL19" s="53"/>
      <c r="BUM19" s="53"/>
      <c r="BUN19" s="53"/>
      <c r="BUO19" s="53"/>
      <c r="BUP19" s="53"/>
      <c r="BUQ19" s="53"/>
      <c r="BUR19" s="53"/>
      <c r="BUS19" s="53"/>
      <c r="BUT19" s="53"/>
      <c r="BUU19" s="53"/>
      <c r="BUV19" s="53"/>
      <c r="BUW19" s="53"/>
      <c r="BUX19" s="53"/>
      <c r="BUY19" s="53"/>
      <c r="BUZ19" s="53"/>
      <c r="BVA19" s="53"/>
      <c r="BVB19" s="53"/>
      <c r="BVC19" s="53"/>
      <c r="BVD19" s="53"/>
      <c r="BVE19" s="53"/>
      <c r="BVF19" s="53"/>
      <c r="BVG19" s="53"/>
      <c r="BVH19" s="53"/>
      <c r="BVI19" s="53"/>
      <c r="BVJ19" s="53"/>
      <c r="BVK19" s="53"/>
      <c r="BVL19" s="53"/>
      <c r="BVM19" s="53"/>
      <c r="BVN19" s="53"/>
      <c r="BVO19" s="53"/>
      <c r="BVP19" s="53"/>
      <c r="BVQ19" s="53"/>
      <c r="BVR19" s="53"/>
      <c r="BVS19" s="53"/>
      <c r="BVT19" s="53"/>
      <c r="BVU19" s="53"/>
      <c r="BVV19" s="53"/>
      <c r="BVW19" s="53"/>
      <c r="BVX19" s="53"/>
      <c r="BVY19" s="53"/>
      <c r="BVZ19" s="53"/>
      <c r="BWA19" s="53"/>
      <c r="BWB19" s="53"/>
      <c r="BWC19" s="53"/>
      <c r="BWD19" s="53"/>
      <c r="BWE19" s="53"/>
      <c r="BWF19" s="53"/>
      <c r="BWG19" s="53"/>
      <c r="BWH19" s="53"/>
      <c r="BWI19" s="53"/>
      <c r="BWJ19" s="53"/>
      <c r="BWK19" s="53"/>
      <c r="BWL19" s="53"/>
      <c r="BWM19" s="53"/>
      <c r="BWN19" s="53"/>
      <c r="BWO19" s="53"/>
      <c r="BWP19" s="53"/>
      <c r="BWQ19" s="53"/>
      <c r="BWR19" s="53"/>
      <c r="BWS19" s="53"/>
      <c r="BWT19" s="53"/>
      <c r="BWU19" s="53"/>
      <c r="BWV19" s="53"/>
      <c r="BWW19" s="53"/>
      <c r="BWX19" s="53"/>
      <c r="BWY19" s="53"/>
      <c r="BWZ19" s="53"/>
      <c r="BXA19" s="53"/>
      <c r="BXB19" s="53"/>
      <c r="BXC19" s="53"/>
      <c r="BXD19" s="53"/>
      <c r="BXE19" s="53"/>
      <c r="BXF19" s="53"/>
      <c r="BXG19" s="53"/>
      <c r="BXH19" s="53"/>
      <c r="BXI19" s="53"/>
      <c r="BXJ19" s="53"/>
      <c r="BXK19" s="53"/>
      <c r="BXL19" s="53"/>
      <c r="BXM19" s="53"/>
      <c r="BXN19" s="53"/>
      <c r="BXO19" s="53"/>
      <c r="BXP19" s="53"/>
      <c r="BXQ19" s="53"/>
      <c r="BXR19" s="53"/>
      <c r="BXS19" s="53"/>
      <c r="BXT19" s="53"/>
      <c r="BXU19" s="53"/>
      <c r="BXV19" s="53"/>
      <c r="BXW19" s="53"/>
      <c r="BXX19" s="53"/>
      <c r="BXY19" s="53"/>
      <c r="BXZ19" s="53"/>
      <c r="BYA19" s="53"/>
      <c r="BYB19" s="53"/>
      <c r="BYC19" s="53"/>
      <c r="BYD19" s="53"/>
      <c r="BYE19" s="53"/>
      <c r="BYF19" s="53"/>
      <c r="BYG19" s="53"/>
      <c r="BYH19" s="53"/>
      <c r="BYI19" s="53"/>
      <c r="BYJ19" s="53"/>
      <c r="BYK19" s="53"/>
      <c r="BYL19" s="53"/>
      <c r="BYM19" s="53"/>
      <c r="BYN19" s="53"/>
      <c r="BYO19" s="53"/>
      <c r="BYP19" s="53"/>
      <c r="BYQ19" s="53"/>
      <c r="BYR19" s="53"/>
      <c r="BYS19" s="53"/>
      <c r="BYT19" s="53"/>
      <c r="BYU19" s="53"/>
      <c r="BYV19" s="53"/>
      <c r="BYW19" s="53"/>
      <c r="BYX19" s="53"/>
      <c r="BYY19" s="53"/>
      <c r="BYZ19" s="53"/>
      <c r="BZA19" s="53"/>
      <c r="BZB19" s="53"/>
      <c r="BZC19" s="53"/>
      <c r="BZD19" s="53"/>
      <c r="BZE19" s="53"/>
      <c r="BZF19" s="53"/>
      <c r="BZG19" s="53"/>
      <c r="BZH19" s="53"/>
      <c r="BZI19" s="53"/>
      <c r="BZJ19" s="53"/>
      <c r="BZK19" s="53"/>
      <c r="BZL19" s="53"/>
      <c r="BZM19" s="53"/>
      <c r="BZN19" s="53"/>
      <c r="BZO19" s="53"/>
      <c r="BZP19" s="53"/>
      <c r="BZQ19" s="53"/>
      <c r="BZR19" s="53"/>
      <c r="BZS19" s="53"/>
      <c r="BZT19" s="53"/>
      <c r="BZU19" s="53"/>
      <c r="BZV19" s="53"/>
      <c r="BZW19" s="53"/>
      <c r="BZX19" s="53"/>
      <c r="BZY19" s="53"/>
      <c r="BZZ19" s="53"/>
      <c r="CAA19" s="53"/>
      <c r="CAB19" s="53"/>
      <c r="CAC19" s="53"/>
      <c r="CAD19" s="53"/>
      <c r="CAE19" s="53"/>
      <c r="CAF19" s="53"/>
      <c r="CAG19" s="53"/>
      <c r="CAH19" s="53"/>
      <c r="CAI19" s="53"/>
      <c r="CAJ19" s="53"/>
      <c r="CAK19" s="53"/>
      <c r="CAL19" s="53"/>
      <c r="CAM19" s="53"/>
      <c r="CAN19" s="53"/>
      <c r="CAO19" s="53"/>
      <c r="CAP19" s="53"/>
      <c r="CAQ19" s="53"/>
      <c r="CAR19" s="53"/>
      <c r="CAS19" s="53"/>
      <c r="CAT19" s="53"/>
      <c r="CAU19" s="53"/>
      <c r="CAV19" s="53"/>
      <c r="CAW19" s="53"/>
      <c r="CAX19" s="53"/>
      <c r="CAY19" s="53"/>
      <c r="CAZ19" s="53"/>
      <c r="CBA19" s="53"/>
      <c r="CBB19" s="53"/>
      <c r="CBC19" s="53"/>
      <c r="CBD19" s="53"/>
      <c r="CBE19" s="53"/>
      <c r="CBF19" s="53"/>
      <c r="CBG19" s="53"/>
      <c r="CBH19" s="53"/>
      <c r="CBI19" s="53"/>
      <c r="CBJ19" s="53"/>
      <c r="CBK19" s="53"/>
      <c r="CBL19" s="53"/>
      <c r="CBM19" s="53"/>
      <c r="CBN19" s="53"/>
      <c r="CBO19" s="53"/>
      <c r="CBP19" s="53"/>
      <c r="CBQ19" s="53"/>
      <c r="CBR19" s="53"/>
      <c r="CBS19" s="53"/>
      <c r="CBT19" s="53"/>
      <c r="CBU19" s="53"/>
      <c r="CBV19" s="53"/>
      <c r="CBW19" s="53"/>
      <c r="CBX19" s="53"/>
      <c r="CBY19" s="53"/>
      <c r="CBZ19" s="53"/>
      <c r="CCA19" s="53"/>
      <c r="CCB19" s="53"/>
      <c r="CCC19" s="53"/>
      <c r="CCD19" s="53"/>
      <c r="CCE19" s="53"/>
      <c r="CCF19" s="53"/>
      <c r="CCG19" s="53"/>
      <c r="CCH19" s="53"/>
      <c r="CCI19" s="53"/>
      <c r="CCJ19" s="53"/>
      <c r="CCK19" s="53"/>
      <c r="CCL19" s="53"/>
      <c r="CCM19" s="53"/>
      <c r="CCN19" s="53"/>
      <c r="CCO19" s="53"/>
      <c r="CCP19" s="53"/>
      <c r="CCQ19" s="53"/>
      <c r="CCR19" s="53"/>
      <c r="CCS19" s="53"/>
      <c r="CCT19" s="53"/>
      <c r="CCU19" s="53"/>
      <c r="CCV19" s="53"/>
      <c r="CCW19" s="53"/>
      <c r="CCX19" s="53"/>
      <c r="CCY19" s="53"/>
      <c r="CCZ19" s="53"/>
      <c r="CDA19" s="53"/>
      <c r="CDB19" s="53"/>
      <c r="CDC19" s="53"/>
      <c r="CDD19" s="53"/>
      <c r="CDE19" s="53"/>
      <c r="CDF19" s="53"/>
      <c r="CDG19" s="53"/>
      <c r="CDH19" s="53"/>
      <c r="CDI19" s="53"/>
      <c r="CDJ19" s="53"/>
      <c r="CDK19" s="53"/>
      <c r="CDL19" s="53"/>
      <c r="CDM19" s="53"/>
      <c r="CDN19" s="53"/>
      <c r="CDO19" s="53"/>
      <c r="CDP19" s="53"/>
      <c r="CDQ19" s="53"/>
      <c r="CDR19" s="53"/>
      <c r="CDS19" s="53"/>
      <c r="CDT19" s="53"/>
      <c r="CDU19" s="53"/>
      <c r="CDV19" s="53"/>
      <c r="CDW19" s="53"/>
      <c r="CDX19" s="53"/>
      <c r="CDY19" s="53"/>
      <c r="CDZ19" s="53"/>
      <c r="CEA19" s="53"/>
      <c r="CEB19" s="53"/>
      <c r="CEC19" s="53"/>
      <c r="CED19" s="53"/>
      <c r="CEE19" s="53"/>
      <c r="CEF19" s="53"/>
      <c r="CEG19" s="53"/>
      <c r="CEH19" s="53"/>
      <c r="CEI19" s="53"/>
      <c r="CEJ19" s="53"/>
      <c r="CEK19" s="53"/>
      <c r="CEL19" s="53"/>
      <c r="CEM19" s="53"/>
      <c r="CEN19" s="53"/>
      <c r="CEO19" s="53"/>
      <c r="CEP19" s="53"/>
      <c r="CEQ19" s="53"/>
      <c r="CER19" s="53"/>
      <c r="CES19" s="53"/>
      <c r="CET19" s="53"/>
      <c r="CEU19" s="53"/>
      <c r="CEV19" s="53"/>
      <c r="CEW19" s="53"/>
      <c r="CEX19" s="53"/>
      <c r="CEY19" s="53"/>
      <c r="CEZ19" s="53"/>
      <c r="CFA19" s="53"/>
      <c r="CFB19" s="53"/>
      <c r="CFC19" s="53"/>
      <c r="CFD19" s="53"/>
      <c r="CFE19" s="53"/>
      <c r="CFF19" s="53"/>
      <c r="CFG19" s="53"/>
      <c r="CFH19" s="53"/>
      <c r="CFI19" s="53"/>
      <c r="CFJ19" s="53"/>
      <c r="CFK19" s="53"/>
      <c r="CFL19" s="53"/>
      <c r="CFM19" s="53"/>
      <c r="CFN19" s="53"/>
      <c r="CFO19" s="53"/>
      <c r="CFP19" s="53"/>
      <c r="CFQ19" s="53"/>
      <c r="CFR19" s="53"/>
      <c r="CFS19" s="53"/>
      <c r="CFT19" s="53"/>
      <c r="CFU19" s="53"/>
      <c r="CFV19" s="53"/>
      <c r="CFW19" s="53"/>
      <c r="CFX19" s="53"/>
      <c r="CFY19" s="53"/>
      <c r="CFZ19" s="53"/>
      <c r="CGA19" s="53"/>
      <c r="CGB19" s="53"/>
      <c r="CGC19" s="53"/>
      <c r="CGD19" s="53"/>
      <c r="CGE19" s="53"/>
      <c r="CGF19" s="53"/>
      <c r="CGG19" s="53"/>
      <c r="CGH19" s="53"/>
      <c r="CGI19" s="53"/>
      <c r="CGJ19" s="53"/>
      <c r="CGK19" s="53"/>
      <c r="CGL19" s="53"/>
      <c r="CGM19" s="53"/>
      <c r="CGN19" s="53"/>
      <c r="CGO19" s="53"/>
      <c r="CGP19" s="53"/>
      <c r="CGQ19" s="53"/>
      <c r="CGR19" s="53"/>
      <c r="CGS19" s="53"/>
      <c r="CGT19" s="53"/>
      <c r="CGU19" s="53"/>
      <c r="CGV19" s="53"/>
      <c r="CGW19" s="53"/>
      <c r="CGX19" s="53"/>
      <c r="CGY19" s="53"/>
      <c r="CGZ19" s="53"/>
      <c r="CHA19" s="53"/>
      <c r="CHB19" s="53"/>
      <c r="CHC19" s="53"/>
      <c r="CHD19" s="53"/>
      <c r="CHE19" s="53"/>
      <c r="CHF19" s="53"/>
      <c r="CHG19" s="53"/>
      <c r="CHH19" s="53"/>
      <c r="CHI19" s="53"/>
      <c r="CHJ19" s="53"/>
      <c r="CHK19" s="53"/>
      <c r="CHL19" s="53"/>
      <c r="CHM19" s="53"/>
      <c r="CHN19" s="53"/>
      <c r="CHO19" s="53"/>
      <c r="CHP19" s="53"/>
      <c r="CHQ19" s="53"/>
      <c r="CHR19" s="53"/>
      <c r="CHS19" s="53"/>
      <c r="CHT19" s="53"/>
      <c r="CHU19" s="53"/>
      <c r="CHV19" s="53"/>
      <c r="CHW19" s="53"/>
      <c r="CHX19" s="53"/>
      <c r="CHY19" s="53"/>
      <c r="CHZ19" s="53"/>
      <c r="CIA19" s="53"/>
      <c r="CIB19" s="53"/>
      <c r="CIC19" s="53"/>
      <c r="CID19" s="53"/>
      <c r="CIE19" s="53"/>
      <c r="CIF19" s="53"/>
      <c r="CIG19" s="53"/>
      <c r="CIH19" s="53"/>
      <c r="CII19" s="53"/>
      <c r="CIJ19" s="53"/>
      <c r="CIK19" s="53"/>
      <c r="CIL19" s="53"/>
      <c r="CIM19" s="53"/>
      <c r="CIN19" s="53"/>
      <c r="CIO19" s="53"/>
      <c r="CIP19" s="53"/>
      <c r="CIQ19" s="53"/>
      <c r="CIR19" s="53"/>
      <c r="CIS19" s="53"/>
      <c r="CIT19" s="53"/>
      <c r="CIU19" s="53"/>
      <c r="CIV19" s="53"/>
      <c r="CIW19" s="53"/>
      <c r="CIX19" s="53"/>
      <c r="CIY19" s="53"/>
      <c r="CIZ19" s="53"/>
      <c r="CJA19" s="53"/>
      <c r="CJB19" s="53"/>
      <c r="CJC19" s="53"/>
      <c r="CJD19" s="53"/>
      <c r="CJE19" s="53"/>
      <c r="CJF19" s="53"/>
      <c r="CJG19" s="53"/>
      <c r="CJH19" s="53"/>
      <c r="CJI19" s="53"/>
      <c r="CJJ19" s="53"/>
      <c r="CJK19" s="53"/>
      <c r="CJL19" s="53"/>
      <c r="CJM19" s="53"/>
      <c r="CJN19" s="53"/>
      <c r="CJO19" s="53"/>
      <c r="CJP19" s="53"/>
      <c r="CJQ19" s="53"/>
      <c r="CJR19" s="53"/>
      <c r="CJS19" s="53"/>
      <c r="CJT19" s="53"/>
      <c r="CJU19" s="53"/>
      <c r="CJV19" s="53"/>
      <c r="CJW19" s="53"/>
      <c r="CJX19" s="53"/>
      <c r="CJY19" s="53"/>
      <c r="CJZ19" s="53"/>
      <c r="CKA19" s="53"/>
      <c r="CKB19" s="53"/>
      <c r="CKC19" s="53"/>
      <c r="CKD19" s="53"/>
      <c r="CKE19" s="53"/>
      <c r="CKF19" s="53"/>
      <c r="CKG19" s="53"/>
      <c r="CKH19" s="53"/>
      <c r="CKI19" s="53"/>
      <c r="CKJ19" s="53"/>
      <c r="CKK19" s="53"/>
      <c r="CKL19" s="53"/>
      <c r="CKM19" s="53"/>
      <c r="CKN19" s="53"/>
      <c r="CKO19" s="53"/>
      <c r="CKP19" s="53"/>
      <c r="CKQ19" s="53"/>
      <c r="CKR19" s="53"/>
      <c r="CKS19" s="53"/>
      <c r="CKT19" s="53"/>
      <c r="CKU19" s="53"/>
      <c r="CKV19" s="53"/>
      <c r="CKW19" s="53"/>
      <c r="CKX19" s="53"/>
      <c r="CKY19" s="53"/>
      <c r="CKZ19" s="53"/>
      <c r="CLA19" s="53"/>
      <c r="CLB19" s="53"/>
      <c r="CLC19" s="53"/>
      <c r="CLD19" s="53"/>
      <c r="CLE19" s="53"/>
      <c r="CLF19" s="53"/>
      <c r="CLG19" s="53"/>
      <c r="CLH19" s="53"/>
      <c r="CLI19" s="53"/>
      <c r="CLJ19" s="53"/>
      <c r="CLK19" s="53"/>
      <c r="CLL19" s="53"/>
      <c r="CLM19" s="53"/>
      <c r="CLN19" s="53"/>
      <c r="CLO19" s="53"/>
      <c r="CLP19" s="53"/>
      <c r="CLQ19" s="53"/>
      <c r="CLR19" s="53"/>
      <c r="CLS19" s="53"/>
      <c r="CLT19" s="53"/>
      <c r="CLU19" s="53"/>
      <c r="CLV19" s="53"/>
      <c r="CLW19" s="53"/>
      <c r="CLX19" s="53"/>
      <c r="CLY19" s="53"/>
      <c r="CLZ19" s="53"/>
      <c r="CMA19" s="53"/>
      <c r="CMB19" s="53"/>
      <c r="CMC19" s="53"/>
      <c r="CMD19" s="53"/>
      <c r="CME19" s="53"/>
      <c r="CMF19" s="53"/>
      <c r="CMG19" s="53"/>
      <c r="CMH19" s="53"/>
      <c r="CMI19" s="53"/>
      <c r="CMJ19" s="53"/>
      <c r="CMK19" s="53"/>
      <c r="CML19" s="53"/>
      <c r="CMM19" s="53"/>
      <c r="CMN19" s="53"/>
      <c r="CMO19" s="53"/>
      <c r="CMP19" s="53"/>
      <c r="CMQ19" s="53"/>
      <c r="CMR19" s="53"/>
      <c r="CMS19" s="53"/>
      <c r="CMT19" s="53"/>
      <c r="CMU19" s="53"/>
      <c r="CMV19" s="53"/>
      <c r="CMW19" s="53"/>
      <c r="CMX19" s="53"/>
      <c r="CMY19" s="53"/>
      <c r="CMZ19" s="53"/>
      <c r="CNA19" s="53"/>
      <c r="CNB19" s="53"/>
      <c r="CNC19" s="53"/>
      <c r="CND19" s="53"/>
      <c r="CNE19" s="53"/>
      <c r="CNF19" s="53"/>
      <c r="CNG19" s="53"/>
      <c r="CNH19" s="53"/>
      <c r="CNI19" s="53"/>
      <c r="CNJ19" s="53"/>
      <c r="CNK19" s="53"/>
      <c r="CNL19" s="53"/>
      <c r="CNM19" s="53"/>
      <c r="CNN19" s="53"/>
      <c r="CNO19" s="53"/>
      <c r="CNP19" s="53"/>
      <c r="CNQ19" s="53"/>
      <c r="CNR19" s="53"/>
      <c r="CNS19" s="53"/>
      <c r="CNT19" s="53"/>
      <c r="CNU19" s="53"/>
      <c r="CNV19" s="53"/>
      <c r="CNW19" s="53"/>
      <c r="CNX19" s="53"/>
      <c r="CNY19" s="53"/>
      <c r="CNZ19" s="53"/>
      <c r="COA19" s="53"/>
      <c r="COB19" s="53"/>
      <c r="COC19" s="53"/>
      <c r="COD19" s="53"/>
      <c r="COE19" s="53"/>
      <c r="COF19" s="53"/>
      <c r="COG19" s="53"/>
      <c r="COH19" s="53"/>
      <c r="COI19" s="53"/>
      <c r="COJ19" s="53"/>
      <c r="COK19" s="53"/>
      <c r="COL19" s="53"/>
      <c r="COM19" s="53"/>
      <c r="CON19" s="53"/>
      <c r="COO19" s="53"/>
      <c r="COP19" s="53"/>
      <c r="COQ19" s="53"/>
      <c r="COR19" s="53"/>
      <c r="COS19" s="53"/>
      <c r="COT19" s="53"/>
      <c r="COU19" s="53"/>
      <c r="COV19" s="53"/>
      <c r="COW19" s="53"/>
      <c r="COX19" s="53"/>
      <c r="COY19" s="53"/>
      <c r="COZ19" s="53"/>
      <c r="CPA19" s="53"/>
      <c r="CPB19" s="53"/>
      <c r="CPC19" s="53"/>
      <c r="CPD19" s="53"/>
      <c r="CPE19" s="53"/>
      <c r="CPF19" s="53"/>
      <c r="CPG19" s="53"/>
      <c r="CPH19" s="53"/>
      <c r="CPI19" s="53"/>
      <c r="CPJ19" s="53"/>
      <c r="CPK19" s="53"/>
      <c r="CPL19" s="53"/>
      <c r="CPM19" s="53"/>
      <c r="CPN19" s="53"/>
      <c r="CPO19" s="53"/>
      <c r="CPP19" s="53"/>
      <c r="CPQ19" s="53"/>
      <c r="CPR19" s="53"/>
      <c r="CPS19" s="53"/>
      <c r="CPT19" s="53"/>
      <c r="CPU19" s="53"/>
      <c r="CPV19" s="53"/>
      <c r="CPW19" s="53"/>
      <c r="CPX19" s="53"/>
      <c r="CPY19" s="53"/>
      <c r="CPZ19" s="53"/>
      <c r="CQA19" s="53"/>
      <c r="CQB19" s="53"/>
      <c r="CQC19" s="53"/>
      <c r="CQD19" s="53"/>
      <c r="CQE19" s="53"/>
      <c r="CQF19" s="53"/>
      <c r="CQG19" s="53"/>
      <c r="CQH19" s="53"/>
      <c r="CQI19" s="53"/>
      <c r="CQJ19" s="53"/>
      <c r="CQK19" s="53"/>
      <c r="CQL19" s="53"/>
      <c r="CQM19" s="53"/>
      <c r="CQN19" s="53"/>
      <c r="CQO19" s="53"/>
      <c r="CQP19" s="53"/>
      <c r="CQQ19" s="53"/>
      <c r="CQR19" s="53"/>
      <c r="CQS19" s="53"/>
      <c r="CQT19" s="53"/>
      <c r="CQU19" s="53"/>
      <c r="CQV19" s="53"/>
      <c r="CQW19" s="53"/>
      <c r="CQX19" s="53"/>
      <c r="CQY19" s="53"/>
      <c r="CQZ19" s="53"/>
      <c r="CRA19" s="53"/>
      <c r="CRB19" s="53"/>
      <c r="CRC19" s="53"/>
      <c r="CRD19" s="53"/>
      <c r="CRE19" s="53"/>
      <c r="CRF19" s="53"/>
      <c r="CRG19" s="53"/>
      <c r="CRH19" s="53"/>
      <c r="CRI19" s="53"/>
      <c r="CRJ19" s="53"/>
      <c r="CRK19" s="53"/>
      <c r="CRL19" s="53"/>
      <c r="CRM19" s="53"/>
      <c r="CRN19" s="53"/>
      <c r="CRO19" s="53"/>
      <c r="CRP19" s="53"/>
      <c r="CRQ19" s="53"/>
      <c r="CRR19" s="53"/>
      <c r="CRS19" s="53"/>
      <c r="CRT19" s="53"/>
      <c r="CRU19" s="53"/>
      <c r="CRV19" s="53"/>
      <c r="CRW19" s="53"/>
      <c r="CRX19" s="53"/>
      <c r="CRY19" s="53"/>
      <c r="CRZ19" s="53"/>
      <c r="CSA19" s="53"/>
      <c r="CSB19" s="53"/>
      <c r="CSC19" s="53"/>
      <c r="CSD19" s="53"/>
      <c r="CSE19" s="53"/>
      <c r="CSF19" s="53"/>
      <c r="CSG19" s="53"/>
      <c r="CSH19" s="53"/>
      <c r="CSI19" s="53"/>
      <c r="CSJ19" s="53"/>
      <c r="CSK19" s="53"/>
      <c r="CSL19" s="53"/>
      <c r="CSM19" s="53"/>
      <c r="CSN19" s="53"/>
      <c r="CSO19" s="53"/>
      <c r="CSP19" s="53"/>
      <c r="CSQ19" s="53"/>
      <c r="CSR19" s="53"/>
      <c r="CSS19" s="53"/>
      <c r="CST19" s="53"/>
      <c r="CSU19" s="53"/>
      <c r="CSV19" s="53"/>
      <c r="CSW19" s="53"/>
      <c r="CSX19" s="53"/>
      <c r="CSY19" s="53"/>
      <c r="CSZ19" s="53"/>
      <c r="CTA19" s="53"/>
      <c r="CTB19" s="53"/>
      <c r="CTC19" s="53"/>
      <c r="CTD19" s="53"/>
      <c r="CTE19" s="53"/>
      <c r="CTF19" s="53"/>
      <c r="CTG19" s="53"/>
      <c r="CTH19" s="53"/>
      <c r="CTI19" s="53"/>
      <c r="CTJ19" s="53"/>
      <c r="CTK19" s="53"/>
      <c r="CTL19" s="53"/>
      <c r="CTM19" s="53"/>
      <c r="CTN19" s="53"/>
      <c r="CTO19" s="53"/>
      <c r="CTP19" s="53"/>
      <c r="CTQ19" s="53"/>
      <c r="CTR19" s="53"/>
      <c r="CTS19" s="53"/>
      <c r="CTT19" s="53"/>
      <c r="CTU19" s="53"/>
      <c r="CTV19" s="53"/>
      <c r="CTW19" s="53"/>
      <c r="CTX19" s="53"/>
      <c r="CTY19" s="53"/>
      <c r="CTZ19" s="53"/>
      <c r="CUA19" s="53"/>
      <c r="CUB19" s="53"/>
      <c r="CUC19" s="53"/>
      <c r="CUD19" s="53"/>
      <c r="CUE19" s="53"/>
      <c r="CUF19" s="53"/>
      <c r="CUG19" s="53"/>
      <c r="CUH19" s="53"/>
      <c r="CUI19" s="53"/>
      <c r="CUJ19" s="53"/>
      <c r="CUK19" s="53"/>
      <c r="CUL19" s="53"/>
      <c r="CUM19" s="53"/>
      <c r="CUN19" s="53"/>
      <c r="CUO19" s="53"/>
      <c r="CUP19" s="53"/>
      <c r="CUQ19" s="53"/>
      <c r="CUR19" s="53"/>
      <c r="CUS19" s="53"/>
      <c r="CUT19" s="53"/>
      <c r="CUU19" s="53"/>
      <c r="CUV19" s="53"/>
      <c r="CUW19" s="53"/>
      <c r="CUX19" s="53"/>
      <c r="CUY19" s="53"/>
      <c r="CUZ19" s="53"/>
      <c r="CVA19" s="53"/>
      <c r="CVB19" s="53"/>
      <c r="CVC19" s="53"/>
      <c r="CVD19" s="53"/>
      <c r="CVE19" s="53"/>
      <c r="CVF19" s="53"/>
      <c r="CVG19" s="53"/>
      <c r="CVH19" s="53"/>
      <c r="CVI19" s="53"/>
      <c r="CVJ19" s="53"/>
      <c r="CVK19" s="53"/>
      <c r="CVL19" s="53"/>
      <c r="CVM19" s="53"/>
      <c r="CVN19" s="53"/>
      <c r="CVO19" s="53"/>
      <c r="CVP19" s="53"/>
      <c r="CVQ19" s="53"/>
      <c r="CVR19" s="53"/>
      <c r="CVS19" s="53"/>
      <c r="CVT19" s="53"/>
      <c r="CVU19" s="53"/>
      <c r="CVV19" s="53"/>
      <c r="CVW19" s="53"/>
      <c r="CVX19" s="53"/>
      <c r="CVY19" s="53"/>
      <c r="CVZ19" s="53"/>
      <c r="CWA19" s="53"/>
      <c r="CWB19" s="53"/>
      <c r="CWC19" s="53"/>
      <c r="CWD19" s="53"/>
      <c r="CWE19" s="53"/>
      <c r="CWF19" s="53"/>
      <c r="CWG19" s="53"/>
      <c r="CWH19" s="53"/>
      <c r="CWI19" s="53"/>
      <c r="CWJ19" s="53"/>
      <c r="CWK19" s="53"/>
      <c r="CWL19" s="53"/>
      <c r="CWM19" s="53"/>
      <c r="CWN19" s="53"/>
      <c r="CWO19" s="53"/>
      <c r="CWP19" s="53"/>
      <c r="CWQ19" s="53"/>
      <c r="CWR19" s="53"/>
      <c r="CWS19" s="53"/>
      <c r="CWT19" s="53"/>
      <c r="CWU19" s="53"/>
      <c r="CWV19" s="53"/>
      <c r="CWW19" s="53"/>
      <c r="CWX19" s="53"/>
      <c r="CWY19" s="53"/>
      <c r="CWZ19" s="53"/>
      <c r="CXA19" s="53"/>
      <c r="CXB19" s="53"/>
      <c r="CXC19" s="53"/>
      <c r="CXD19" s="53"/>
      <c r="CXE19" s="53"/>
      <c r="CXF19" s="53"/>
      <c r="CXG19" s="53"/>
      <c r="CXH19" s="53"/>
      <c r="CXI19" s="53"/>
      <c r="CXJ19" s="53"/>
      <c r="CXK19" s="53"/>
      <c r="CXL19" s="53"/>
      <c r="CXM19" s="53"/>
      <c r="CXN19" s="53"/>
      <c r="CXO19" s="53"/>
      <c r="CXP19" s="53"/>
      <c r="CXQ19" s="53"/>
      <c r="CXR19" s="53"/>
      <c r="CXS19" s="53"/>
      <c r="CXT19" s="53"/>
      <c r="CXU19" s="53"/>
      <c r="CXV19" s="53"/>
      <c r="CXW19" s="53"/>
      <c r="CXX19" s="53"/>
      <c r="CXY19" s="53"/>
      <c r="CXZ19" s="53"/>
      <c r="CYA19" s="53"/>
      <c r="CYB19" s="53"/>
      <c r="CYC19" s="53"/>
      <c r="CYD19" s="53"/>
      <c r="CYE19" s="53"/>
      <c r="CYF19" s="53"/>
      <c r="CYG19" s="53"/>
      <c r="CYH19" s="53"/>
      <c r="CYI19" s="53"/>
      <c r="CYJ19" s="53"/>
      <c r="CYK19" s="53"/>
      <c r="CYL19" s="53"/>
      <c r="CYM19" s="53"/>
      <c r="CYN19" s="53"/>
      <c r="CYO19" s="53"/>
      <c r="CYP19" s="53"/>
      <c r="CYQ19" s="53"/>
      <c r="CYR19" s="53"/>
      <c r="CYS19" s="53"/>
      <c r="CYT19" s="53"/>
      <c r="CYU19" s="53"/>
      <c r="CYV19" s="53"/>
      <c r="CYW19" s="53"/>
      <c r="CYX19" s="53"/>
      <c r="CYY19" s="53"/>
      <c r="CYZ19" s="53"/>
      <c r="CZA19" s="53"/>
      <c r="CZB19" s="53"/>
      <c r="CZC19" s="53"/>
      <c r="CZD19" s="53"/>
      <c r="CZE19" s="53"/>
      <c r="CZF19" s="53"/>
      <c r="CZG19" s="53"/>
      <c r="CZH19" s="53"/>
      <c r="CZI19" s="53"/>
      <c r="CZJ19" s="53"/>
      <c r="CZK19" s="53"/>
      <c r="CZL19" s="53"/>
      <c r="CZM19" s="53"/>
      <c r="CZN19" s="53"/>
      <c r="CZO19" s="53"/>
      <c r="CZP19" s="53"/>
      <c r="CZQ19" s="53"/>
      <c r="CZR19" s="53"/>
      <c r="CZS19" s="53"/>
      <c r="CZT19" s="53"/>
      <c r="CZU19" s="53"/>
      <c r="CZV19" s="53"/>
      <c r="CZW19" s="53"/>
      <c r="CZX19" s="53"/>
      <c r="CZY19" s="53"/>
      <c r="CZZ19" s="53"/>
      <c r="DAA19" s="53"/>
      <c r="DAB19" s="53"/>
      <c r="DAC19" s="53"/>
      <c r="DAD19" s="53"/>
      <c r="DAE19" s="53"/>
      <c r="DAF19" s="53"/>
      <c r="DAG19" s="53"/>
      <c r="DAH19" s="53"/>
      <c r="DAI19" s="53"/>
      <c r="DAJ19" s="53"/>
      <c r="DAK19" s="53"/>
      <c r="DAL19" s="53"/>
      <c r="DAM19" s="53"/>
      <c r="DAN19" s="53"/>
      <c r="DAO19" s="53"/>
      <c r="DAP19" s="53"/>
      <c r="DAQ19" s="53"/>
      <c r="DAR19" s="53"/>
      <c r="DAS19" s="53"/>
      <c r="DAT19" s="53"/>
      <c r="DAU19" s="53"/>
      <c r="DAV19" s="53"/>
      <c r="DAW19" s="53"/>
      <c r="DAX19" s="53"/>
      <c r="DAY19" s="53"/>
      <c r="DAZ19" s="53"/>
      <c r="DBA19" s="53"/>
      <c r="DBB19" s="53"/>
      <c r="DBC19" s="53"/>
      <c r="DBD19" s="53"/>
      <c r="DBE19" s="53"/>
      <c r="DBF19" s="53"/>
      <c r="DBG19" s="53"/>
      <c r="DBH19" s="53"/>
      <c r="DBI19" s="53"/>
      <c r="DBJ19" s="53"/>
      <c r="DBK19" s="53"/>
      <c r="DBL19" s="53"/>
      <c r="DBM19" s="53"/>
      <c r="DBN19" s="53"/>
      <c r="DBO19" s="53"/>
      <c r="DBP19" s="53"/>
      <c r="DBQ19" s="53"/>
      <c r="DBR19" s="53"/>
      <c r="DBS19" s="53"/>
      <c r="DBT19" s="53"/>
      <c r="DBU19" s="53"/>
      <c r="DBV19" s="53"/>
      <c r="DBW19" s="53"/>
      <c r="DBX19" s="53"/>
      <c r="DBY19" s="53"/>
      <c r="DBZ19" s="53"/>
      <c r="DCA19" s="53"/>
      <c r="DCB19" s="53"/>
      <c r="DCC19" s="53"/>
      <c r="DCD19" s="53"/>
      <c r="DCE19" s="53"/>
      <c r="DCF19" s="53"/>
      <c r="DCG19" s="53"/>
      <c r="DCH19" s="53"/>
      <c r="DCI19" s="53"/>
      <c r="DCJ19" s="53"/>
      <c r="DCK19" s="53"/>
      <c r="DCL19" s="53"/>
      <c r="DCM19" s="53"/>
      <c r="DCN19" s="53"/>
      <c r="DCO19" s="53"/>
      <c r="DCP19" s="53"/>
      <c r="DCQ19" s="53"/>
      <c r="DCR19" s="53"/>
      <c r="DCS19" s="53"/>
      <c r="DCT19" s="53"/>
      <c r="DCU19" s="53"/>
      <c r="DCV19" s="53"/>
      <c r="DCW19" s="53"/>
      <c r="DCX19" s="53"/>
      <c r="DCY19" s="53"/>
      <c r="DCZ19" s="53"/>
      <c r="DDA19" s="53"/>
      <c r="DDB19" s="53"/>
      <c r="DDC19" s="53"/>
      <c r="DDD19" s="53"/>
      <c r="DDE19" s="53"/>
      <c r="DDF19" s="53"/>
      <c r="DDG19" s="53"/>
      <c r="DDH19" s="53"/>
      <c r="DDI19" s="53"/>
      <c r="DDJ19" s="53"/>
      <c r="DDK19" s="53"/>
      <c r="DDL19" s="53"/>
      <c r="DDM19" s="53"/>
      <c r="DDN19" s="53"/>
      <c r="DDO19" s="53"/>
      <c r="DDP19" s="53"/>
      <c r="DDQ19" s="53"/>
      <c r="DDR19" s="53"/>
      <c r="DDS19" s="53"/>
      <c r="DDT19" s="53"/>
      <c r="DDU19" s="53"/>
      <c r="DDV19" s="53"/>
      <c r="DDW19" s="53"/>
      <c r="DDX19" s="53"/>
      <c r="DDY19" s="53"/>
      <c r="DDZ19" s="53"/>
      <c r="DEA19" s="53"/>
      <c r="DEB19" s="53"/>
      <c r="DEC19" s="53"/>
      <c r="DED19" s="53"/>
      <c r="DEE19" s="53"/>
      <c r="DEF19" s="53"/>
      <c r="DEG19" s="53"/>
      <c r="DEH19" s="53"/>
      <c r="DEI19" s="53"/>
      <c r="DEJ19" s="53"/>
      <c r="DEK19" s="53"/>
      <c r="DEL19" s="53"/>
      <c r="DEM19" s="53"/>
      <c r="DEN19" s="53"/>
      <c r="DEO19" s="53"/>
      <c r="DEP19" s="53"/>
      <c r="DEQ19" s="53"/>
      <c r="DER19" s="53"/>
      <c r="DES19" s="53"/>
      <c r="DET19" s="53"/>
      <c r="DEU19" s="53"/>
      <c r="DEV19" s="53"/>
      <c r="DEW19" s="53"/>
      <c r="DEX19" s="53"/>
      <c r="DEY19" s="53"/>
      <c r="DEZ19" s="53"/>
      <c r="DFA19" s="53"/>
      <c r="DFB19" s="53"/>
      <c r="DFC19" s="53"/>
      <c r="DFD19" s="53"/>
      <c r="DFE19" s="53"/>
      <c r="DFF19" s="53"/>
      <c r="DFG19" s="53"/>
      <c r="DFH19" s="53"/>
      <c r="DFI19" s="53"/>
      <c r="DFJ19" s="53"/>
      <c r="DFK19" s="53"/>
      <c r="DFL19" s="53"/>
      <c r="DFM19" s="53"/>
      <c r="DFN19" s="53"/>
      <c r="DFO19" s="53"/>
      <c r="DFP19" s="53"/>
      <c r="DFQ19" s="53"/>
      <c r="DFR19" s="53"/>
      <c r="DFS19" s="53"/>
      <c r="DFT19" s="53"/>
      <c r="DFU19" s="53"/>
      <c r="DFV19" s="53"/>
      <c r="DFW19" s="53"/>
      <c r="DFX19" s="53"/>
      <c r="DFY19" s="53"/>
      <c r="DFZ19" s="53"/>
      <c r="DGA19" s="53"/>
      <c r="DGB19" s="53"/>
      <c r="DGC19" s="53"/>
      <c r="DGD19" s="53"/>
      <c r="DGE19" s="53"/>
      <c r="DGF19" s="53"/>
      <c r="DGG19" s="53"/>
      <c r="DGH19" s="53"/>
      <c r="DGI19" s="53"/>
      <c r="DGJ19" s="53"/>
      <c r="DGK19" s="53"/>
      <c r="DGL19" s="53"/>
      <c r="DGM19" s="53"/>
      <c r="DGN19" s="53"/>
      <c r="DGO19" s="53"/>
      <c r="DGP19" s="53"/>
      <c r="DGQ19" s="53"/>
      <c r="DGR19" s="53"/>
      <c r="DGS19" s="53"/>
      <c r="DGT19" s="53"/>
      <c r="DGU19" s="53"/>
      <c r="DGV19" s="53"/>
      <c r="DGW19" s="53"/>
      <c r="DGX19" s="53"/>
      <c r="DGY19" s="53"/>
      <c r="DGZ19" s="53"/>
      <c r="DHA19" s="53"/>
      <c r="DHB19" s="53"/>
      <c r="DHC19" s="53"/>
      <c r="DHD19" s="53"/>
      <c r="DHE19" s="53"/>
      <c r="DHF19" s="53"/>
      <c r="DHG19" s="53"/>
      <c r="DHH19" s="53"/>
      <c r="DHI19" s="53"/>
      <c r="DHJ19" s="53"/>
      <c r="DHK19" s="53"/>
      <c r="DHL19" s="53"/>
      <c r="DHM19" s="53"/>
      <c r="DHN19" s="53"/>
      <c r="DHO19" s="53"/>
      <c r="DHP19" s="53"/>
      <c r="DHQ19" s="53"/>
      <c r="DHR19" s="53"/>
      <c r="DHS19" s="53"/>
      <c r="DHT19" s="53"/>
      <c r="DHU19" s="53"/>
      <c r="DHV19" s="53"/>
      <c r="DHW19" s="53"/>
      <c r="DHX19" s="53"/>
      <c r="DHY19" s="53"/>
      <c r="DHZ19" s="53"/>
      <c r="DIA19" s="53"/>
      <c r="DIB19" s="53"/>
      <c r="DIC19" s="53"/>
      <c r="DID19" s="53"/>
      <c r="DIE19" s="53"/>
      <c r="DIF19" s="53"/>
      <c r="DIG19" s="53"/>
      <c r="DIH19" s="53"/>
      <c r="DII19" s="53"/>
      <c r="DIJ19" s="53"/>
      <c r="DIK19" s="53"/>
      <c r="DIL19" s="53"/>
      <c r="DIM19" s="53"/>
      <c r="DIN19" s="53"/>
      <c r="DIO19" s="53"/>
      <c r="DIP19" s="53"/>
      <c r="DIQ19" s="53"/>
      <c r="DIR19" s="53"/>
      <c r="DIS19" s="53"/>
      <c r="DIT19" s="53"/>
      <c r="DIU19" s="53"/>
      <c r="DIV19" s="53"/>
      <c r="DIW19" s="53"/>
      <c r="DIX19" s="53"/>
      <c r="DIY19" s="53"/>
      <c r="DIZ19" s="53"/>
      <c r="DJA19" s="53"/>
      <c r="DJB19" s="53"/>
      <c r="DJC19" s="53"/>
      <c r="DJD19" s="53"/>
      <c r="DJE19" s="53"/>
      <c r="DJF19" s="53"/>
      <c r="DJG19" s="53"/>
      <c r="DJH19" s="53"/>
      <c r="DJI19" s="53"/>
      <c r="DJJ19" s="53"/>
      <c r="DJK19" s="53"/>
      <c r="DJL19" s="53"/>
      <c r="DJM19" s="53"/>
      <c r="DJN19" s="53"/>
      <c r="DJO19" s="53"/>
      <c r="DJP19" s="53"/>
      <c r="DJQ19" s="53"/>
      <c r="DJR19" s="53"/>
      <c r="DJS19" s="53"/>
      <c r="DJT19" s="53"/>
      <c r="DJU19" s="53"/>
      <c r="DJV19" s="53"/>
      <c r="DJW19" s="53"/>
      <c r="DJX19" s="53"/>
      <c r="DJY19" s="53"/>
      <c r="DJZ19" s="53"/>
      <c r="DKA19" s="53"/>
      <c r="DKB19" s="53"/>
      <c r="DKC19" s="53"/>
      <c r="DKD19" s="53"/>
      <c r="DKE19" s="53"/>
      <c r="DKF19" s="53"/>
      <c r="DKG19" s="53"/>
      <c r="DKH19" s="53"/>
      <c r="DKI19" s="53"/>
      <c r="DKJ19" s="53"/>
      <c r="DKK19" s="53"/>
      <c r="DKL19" s="53"/>
      <c r="DKM19" s="53"/>
      <c r="DKN19" s="53"/>
      <c r="DKO19" s="53"/>
      <c r="DKP19" s="53"/>
      <c r="DKQ19" s="53"/>
      <c r="DKR19" s="53"/>
      <c r="DKS19" s="53"/>
      <c r="DKT19" s="53"/>
      <c r="DKU19" s="53"/>
      <c r="DKV19" s="53"/>
      <c r="DKW19" s="53"/>
      <c r="DKX19" s="53"/>
      <c r="DKY19" s="53"/>
      <c r="DKZ19" s="53"/>
      <c r="DLA19" s="53"/>
      <c r="DLB19" s="53"/>
      <c r="DLC19" s="53"/>
      <c r="DLD19" s="53"/>
      <c r="DLE19" s="53"/>
      <c r="DLF19" s="53"/>
      <c r="DLG19" s="53"/>
      <c r="DLH19" s="53"/>
      <c r="DLI19" s="53"/>
      <c r="DLJ19" s="53"/>
      <c r="DLK19" s="53"/>
      <c r="DLL19" s="53"/>
      <c r="DLM19" s="53"/>
      <c r="DLN19" s="53"/>
      <c r="DLO19" s="53"/>
      <c r="DLP19" s="53"/>
      <c r="DLQ19" s="53"/>
      <c r="DLR19" s="53"/>
      <c r="DLS19" s="53"/>
      <c r="DLT19" s="53"/>
      <c r="DLU19" s="53"/>
      <c r="DLV19" s="53"/>
      <c r="DLW19" s="53"/>
      <c r="DLX19" s="53"/>
      <c r="DLY19" s="53"/>
      <c r="DLZ19" s="53"/>
      <c r="DMA19" s="53"/>
      <c r="DMB19" s="53"/>
      <c r="DMC19" s="53"/>
      <c r="DMD19" s="53"/>
      <c r="DME19" s="53"/>
      <c r="DMF19" s="53"/>
      <c r="DMG19" s="53"/>
      <c r="DMH19" s="53"/>
      <c r="DMI19" s="53"/>
      <c r="DMJ19" s="53"/>
      <c r="DMK19" s="53"/>
      <c r="DML19" s="53"/>
      <c r="DMM19" s="53"/>
      <c r="DMN19" s="53"/>
      <c r="DMO19" s="53"/>
      <c r="DMP19" s="53"/>
      <c r="DMQ19" s="53"/>
      <c r="DMR19" s="53"/>
      <c r="DMS19" s="53"/>
      <c r="DMT19" s="53"/>
      <c r="DMU19" s="53"/>
      <c r="DMV19" s="53"/>
      <c r="DMW19" s="53"/>
      <c r="DMX19" s="53"/>
      <c r="DMY19" s="53"/>
      <c r="DMZ19" s="53"/>
      <c r="DNA19" s="53"/>
      <c r="DNB19" s="53"/>
      <c r="DNC19" s="53"/>
      <c r="DND19" s="53"/>
      <c r="DNE19" s="53"/>
      <c r="DNF19" s="53"/>
      <c r="DNG19" s="53"/>
      <c r="DNH19" s="53"/>
      <c r="DNI19" s="53"/>
      <c r="DNJ19" s="53"/>
      <c r="DNK19" s="53"/>
      <c r="DNL19" s="53"/>
      <c r="DNM19" s="53"/>
      <c r="DNN19" s="53"/>
      <c r="DNO19" s="53"/>
      <c r="DNP19" s="53"/>
      <c r="DNQ19" s="53"/>
      <c r="DNR19" s="53"/>
      <c r="DNS19" s="53"/>
      <c r="DNT19" s="53"/>
      <c r="DNU19" s="53"/>
      <c r="DNV19" s="53"/>
      <c r="DNW19" s="53"/>
      <c r="DNX19" s="53"/>
      <c r="DNY19" s="53"/>
      <c r="DNZ19" s="53"/>
      <c r="DOA19" s="53"/>
      <c r="DOB19" s="53"/>
      <c r="DOC19" s="53"/>
      <c r="DOD19" s="53"/>
      <c r="DOE19" s="53"/>
      <c r="DOF19" s="53"/>
      <c r="DOG19" s="53"/>
      <c r="DOH19" s="53"/>
      <c r="DOI19" s="53"/>
      <c r="DOJ19" s="53"/>
      <c r="DOK19" s="53"/>
      <c r="DOL19" s="53"/>
      <c r="DOM19" s="53"/>
      <c r="DON19" s="53"/>
      <c r="DOO19" s="53"/>
      <c r="DOP19" s="53"/>
      <c r="DOQ19" s="53"/>
      <c r="DOR19" s="53"/>
      <c r="DOS19" s="53"/>
      <c r="DOT19" s="53"/>
      <c r="DOU19" s="53"/>
      <c r="DOV19" s="53"/>
      <c r="DOW19" s="53"/>
      <c r="DOX19" s="53"/>
      <c r="DOY19" s="53"/>
      <c r="DOZ19" s="53"/>
      <c r="DPA19" s="53"/>
      <c r="DPB19" s="53"/>
      <c r="DPC19" s="53"/>
      <c r="DPD19" s="53"/>
      <c r="DPE19" s="53"/>
      <c r="DPF19" s="53"/>
      <c r="DPG19" s="53"/>
      <c r="DPH19" s="53"/>
      <c r="DPI19" s="53"/>
      <c r="DPJ19" s="53"/>
      <c r="DPK19" s="53"/>
      <c r="DPL19" s="53"/>
      <c r="DPM19" s="53"/>
      <c r="DPN19" s="53"/>
      <c r="DPO19" s="53"/>
      <c r="DPP19" s="53"/>
      <c r="DPQ19" s="53"/>
      <c r="DPR19" s="53"/>
      <c r="DPS19" s="53"/>
      <c r="DPT19" s="53"/>
      <c r="DPU19" s="53"/>
      <c r="DPV19" s="53"/>
      <c r="DPW19" s="53"/>
      <c r="DPX19" s="53"/>
      <c r="DPY19" s="53"/>
      <c r="DPZ19" s="53"/>
      <c r="DQA19" s="53"/>
      <c r="DQB19" s="53"/>
      <c r="DQC19" s="53"/>
      <c r="DQD19" s="53"/>
      <c r="DQE19" s="53"/>
      <c r="DQF19" s="53"/>
      <c r="DQG19" s="53"/>
      <c r="DQH19" s="53"/>
      <c r="DQI19" s="53"/>
      <c r="DQJ19" s="53"/>
      <c r="DQK19" s="53"/>
      <c r="DQL19" s="53"/>
      <c r="DQM19" s="53"/>
      <c r="DQN19" s="53"/>
      <c r="DQO19" s="53"/>
      <c r="DQP19" s="53"/>
      <c r="DQQ19" s="53"/>
      <c r="DQR19" s="53"/>
      <c r="DQS19" s="53"/>
      <c r="DQT19" s="53"/>
      <c r="DQU19" s="53"/>
      <c r="DQV19" s="53"/>
      <c r="DQW19" s="53"/>
      <c r="DQX19" s="53"/>
      <c r="DQY19" s="53"/>
      <c r="DQZ19" s="53"/>
      <c r="DRA19" s="53"/>
      <c r="DRB19" s="53"/>
      <c r="DRC19" s="53"/>
      <c r="DRD19" s="53"/>
      <c r="DRE19" s="53"/>
      <c r="DRF19" s="53"/>
      <c r="DRG19" s="53"/>
      <c r="DRH19" s="53"/>
      <c r="DRI19" s="53"/>
      <c r="DRJ19" s="53"/>
      <c r="DRK19" s="53"/>
      <c r="DRL19" s="53"/>
      <c r="DRM19" s="53"/>
      <c r="DRN19" s="53"/>
      <c r="DRO19" s="53"/>
      <c r="DRP19" s="53"/>
      <c r="DRQ19" s="53"/>
      <c r="DRR19" s="53"/>
      <c r="DRS19" s="53"/>
      <c r="DRT19" s="53"/>
      <c r="DRU19" s="53"/>
      <c r="DRV19" s="53"/>
      <c r="DRW19" s="53"/>
      <c r="DRX19" s="53"/>
      <c r="DRY19" s="53"/>
      <c r="DRZ19" s="53"/>
      <c r="DSA19" s="53"/>
      <c r="DSB19" s="53"/>
      <c r="DSC19" s="53"/>
      <c r="DSD19" s="53"/>
      <c r="DSE19" s="53"/>
      <c r="DSF19" s="53"/>
      <c r="DSG19" s="53"/>
      <c r="DSH19" s="53"/>
      <c r="DSI19" s="53"/>
      <c r="DSJ19" s="53"/>
      <c r="DSK19" s="53"/>
      <c r="DSL19" s="53"/>
      <c r="DSM19" s="53"/>
      <c r="DSN19" s="53"/>
      <c r="DSO19" s="53"/>
      <c r="DSP19" s="53"/>
      <c r="DSQ19" s="53"/>
      <c r="DSR19" s="53"/>
      <c r="DSS19" s="53"/>
      <c r="DST19" s="53"/>
      <c r="DSU19" s="53"/>
      <c r="DSV19" s="53"/>
      <c r="DSW19" s="53"/>
      <c r="DSX19" s="53"/>
      <c r="DSY19" s="53"/>
      <c r="DSZ19" s="53"/>
      <c r="DTA19" s="53"/>
      <c r="DTB19" s="53"/>
      <c r="DTC19" s="53"/>
      <c r="DTD19" s="53"/>
      <c r="DTE19" s="53"/>
      <c r="DTF19" s="53"/>
      <c r="DTG19" s="53"/>
      <c r="DTH19" s="53"/>
      <c r="DTI19" s="53"/>
      <c r="DTJ19" s="53"/>
      <c r="DTK19" s="53"/>
      <c r="DTL19" s="53"/>
      <c r="DTM19" s="53"/>
      <c r="DTN19" s="53"/>
      <c r="DTO19" s="53"/>
      <c r="DTP19" s="53"/>
      <c r="DTQ19" s="53"/>
      <c r="DTR19" s="53"/>
      <c r="DTS19" s="53"/>
      <c r="DTT19" s="53"/>
      <c r="DTU19" s="53"/>
      <c r="DTV19" s="53"/>
      <c r="DTW19" s="53"/>
      <c r="DTX19" s="53"/>
      <c r="DTY19" s="53"/>
      <c r="DTZ19" s="53"/>
      <c r="DUA19" s="53"/>
      <c r="DUB19" s="53"/>
      <c r="DUC19" s="53"/>
      <c r="DUD19" s="53"/>
      <c r="DUE19" s="53"/>
      <c r="DUF19" s="53"/>
      <c r="DUG19" s="53"/>
      <c r="DUH19" s="53"/>
      <c r="DUI19" s="53"/>
      <c r="DUJ19" s="53"/>
      <c r="DUK19" s="53"/>
      <c r="DUL19" s="53"/>
      <c r="DUM19" s="53"/>
      <c r="DUN19" s="53"/>
      <c r="DUO19" s="53"/>
      <c r="DUP19" s="53"/>
      <c r="DUQ19" s="53"/>
      <c r="DUR19" s="53"/>
      <c r="DUS19" s="53"/>
      <c r="DUT19" s="53"/>
      <c r="DUU19" s="53"/>
      <c r="DUV19" s="53"/>
      <c r="DUW19" s="53"/>
      <c r="DUX19" s="53"/>
      <c r="DUY19" s="53"/>
      <c r="DUZ19" s="53"/>
      <c r="DVA19" s="53"/>
      <c r="DVB19" s="53"/>
      <c r="DVC19" s="53"/>
      <c r="DVD19" s="53"/>
      <c r="DVE19" s="53"/>
      <c r="DVF19" s="53"/>
      <c r="DVG19" s="53"/>
      <c r="DVH19" s="53"/>
      <c r="DVI19" s="53"/>
      <c r="DVJ19" s="53"/>
      <c r="DVK19" s="53"/>
      <c r="DVL19" s="53"/>
      <c r="DVM19" s="53"/>
      <c r="DVN19" s="53"/>
      <c r="DVO19" s="53"/>
      <c r="DVP19" s="53"/>
      <c r="DVQ19" s="53"/>
      <c r="DVR19" s="53"/>
      <c r="DVS19" s="53"/>
      <c r="DVT19" s="53"/>
      <c r="DVU19" s="53"/>
      <c r="DVV19" s="53"/>
      <c r="DVW19" s="53"/>
      <c r="DVX19" s="53"/>
      <c r="DVY19" s="53"/>
      <c r="DVZ19" s="53"/>
      <c r="DWA19" s="53"/>
      <c r="DWB19" s="53"/>
      <c r="DWC19" s="53"/>
      <c r="DWD19" s="53"/>
      <c r="DWE19" s="53"/>
      <c r="DWF19" s="53"/>
      <c r="DWG19" s="53"/>
      <c r="DWH19" s="53"/>
      <c r="DWI19" s="53"/>
      <c r="DWJ19" s="53"/>
      <c r="DWK19" s="53"/>
      <c r="DWL19" s="53"/>
      <c r="DWM19" s="53"/>
      <c r="DWN19" s="53"/>
      <c r="DWO19" s="53"/>
      <c r="DWP19" s="53"/>
      <c r="DWQ19" s="53"/>
      <c r="DWR19" s="53"/>
      <c r="DWS19" s="53"/>
      <c r="DWT19" s="53"/>
      <c r="DWU19" s="53"/>
      <c r="DWV19" s="53"/>
      <c r="DWW19" s="53"/>
      <c r="DWX19" s="53"/>
      <c r="DWY19" s="53"/>
      <c r="DWZ19" s="53"/>
      <c r="DXA19" s="53"/>
      <c r="DXB19" s="53"/>
      <c r="DXC19" s="53"/>
      <c r="DXD19" s="53"/>
      <c r="DXE19" s="53"/>
      <c r="DXF19" s="53"/>
      <c r="DXG19" s="53"/>
      <c r="DXH19" s="53"/>
      <c r="DXI19" s="53"/>
      <c r="DXJ19" s="53"/>
      <c r="DXK19" s="53"/>
      <c r="DXL19" s="53"/>
      <c r="DXM19" s="53"/>
      <c r="DXN19" s="53"/>
      <c r="DXO19" s="53"/>
      <c r="DXP19" s="53"/>
      <c r="DXQ19" s="53"/>
      <c r="DXR19" s="53"/>
      <c r="DXS19" s="53"/>
      <c r="DXT19" s="53"/>
      <c r="DXU19" s="53"/>
      <c r="DXV19" s="53"/>
      <c r="DXW19" s="53"/>
      <c r="DXX19" s="53"/>
      <c r="DXY19" s="53"/>
      <c r="DXZ19" s="53"/>
      <c r="DYA19" s="53"/>
      <c r="DYB19" s="53"/>
      <c r="DYC19" s="53"/>
      <c r="DYD19" s="53"/>
      <c r="DYE19" s="53"/>
      <c r="DYF19" s="53"/>
      <c r="DYG19" s="53"/>
      <c r="DYH19" s="53"/>
      <c r="DYI19" s="53"/>
      <c r="DYJ19" s="53"/>
      <c r="DYK19" s="53"/>
      <c r="DYL19" s="53"/>
      <c r="DYM19" s="53"/>
      <c r="DYN19" s="53"/>
      <c r="DYO19" s="53"/>
      <c r="DYP19" s="53"/>
      <c r="DYQ19" s="53"/>
      <c r="DYR19" s="53"/>
      <c r="DYS19" s="53"/>
      <c r="DYT19" s="53"/>
      <c r="DYU19" s="53"/>
      <c r="DYV19" s="53"/>
      <c r="DYW19" s="53"/>
      <c r="DYX19" s="53"/>
      <c r="DYY19" s="53"/>
      <c r="DYZ19" s="53"/>
      <c r="DZA19" s="53"/>
      <c r="DZB19" s="53"/>
      <c r="DZC19" s="53"/>
      <c r="DZD19" s="53"/>
      <c r="DZE19" s="53"/>
      <c r="DZF19" s="53"/>
      <c r="DZG19" s="53"/>
      <c r="DZH19" s="53"/>
      <c r="DZI19" s="53"/>
      <c r="DZJ19" s="53"/>
      <c r="DZK19" s="53"/>
      <c r="DZL19" s="53"/>
      <c r="DZM19" s="53"/>
      <c r="DZN19" s="53"/>
      <c r="DZO19" s="53"/>
      <c r="DZP19" s="53"/>
      <c r="DZQ19" s="53"/>
      <c r="DZR19" s="53"/>
      <c r="DZS19" s="53"/>
      <c r="DZT19" s="53"/>
      <c r="DZU19" s="53"/>
      <c r="DZV19" s="53"/>
      <c r="DZW19" s="53"/>
      <c r="DZX19" s="53"/>
      <c r="DZY19" s="53"/>
      <c r="DZZ19" s="53"/>
      <c r="EAA19" s="53"/>
      <c r="EAB19" s="53"/>
      <c r="EAC19" s="53"/>
      <c r="EAD19" s="53"/>
      <c r="EAE19" s="53"/>
      <c r="EAF19" s="53"/>
      <c r="EAG19" s="53"/>
      <c r="EAH19" s="53"/>
      <c r="EAI19" s="53"/>
      <c r="EAJ19" s="53"/>
      <c r="EAK19" s="53"/>
      <c r="EAL19" s="53"/>
      <c r="EAM19" s="53"/>
      <c r="EAN19" s="53"/>
      <c r="EAO19" s="53"/>
      <c r="EAP19" s="53"/>
      <c r="EAQ19" s="53"/>
      <c r="EAR19" s="53"/>
      <c r="EAS19" s="53"/>
      <c r="EAT19" s="53"/>
      <c r="EAU19" s="53"/>
      <c r="EAV19" s="53"/>
      <c r="EAW19" s="53"/>
      <c r="EAX19" s="53"/>
      <c r="EAY19" s="53"/>
      <c r="EAZ19" s="53"/>
      <c r="EBA19" s="53"/>
      <c r="EBB19" s="53"/>
      <c r="EBC19" s="53"/>
      <c r="EBD19" s="53"/>
      <c r="EBE19" s="53"/>
      <c r="EBF19" s="53"/>
      <c r="EBG19" s="53"/>
      <c r="EBH19" s="53"/>
      <c r="EBI19" s="53"/>
      <c r="EBJ19" s="53"/>
      <c r="EBK19" s="53"/>
      <c r="EBL19" s="53"/>
      <c r="EBM19" s="53"/>
      <c r="EBN19" s="53"/>
      <c r="EBO19" s="53"/>
      <c r="EBP19" s="53"/>
      <c r="EBQ19" s="53"/>
      <c r="EBR19" s="53"/>
      <c r="EBS19" s="53"/>
      <c r="EBT19" s="53"/>
      <c r="EBU19" s="53"/>
      <c r="EBV19" s="53"/>
      <c r="EBW19" s="53"/>
      <c r="EBX19" s="53"/>
      <c r="EBY19" s="53"/>
      <c r="EBZ19" s="53"/>
      <c r="ECA19" s="53"/>
      <c r="ECB19" s="53"/>
      <c r="ECC19" s="53"/>
      <c r="ECD19" s="53"/>
      <c r="ECE19" s="53"/>
      <c r="ECF19" s="53"/>
      <c r="ECG19" s="53"/>
      <c r="ECH19" s="53"/>
      <c r="ECI19" s="53"/>
      <c r="ECJ19" s="53"/>
      <c r="ECK19" s="53"/>
      <c r="ECL19" s="53"/>
      <c r="ECM19" s="53"/>
      <c r="ECN19" s="53"/>
      <c r="ECO19" s="53"/>
      <c r="ECP19" s="53"/>
      <c r="ECQ19" s="53"/>
      <c r="ECR19" s="53"/>
      <c r="ECS19" s="53"/>
      <c r="ECT19" s="53"/>
      <c r="ECU19" s="53"/>
      <c r="ECV19" s="53"/>
      <c r="ECW19" s="53"/>
      <c r="ECX19" s="53"/>
      <c r="ECY19" s="53"/>
      <c r="ECZ19" s="53"/>
      <c r="EDA19" s="53"/>
      <c r="EDB19" s="53"/>
      <c r="EDC19" s="53"/>
      <c r="EDD19" s="53"/>
      <c r="EDE19" s="53"/>
      <c r="EDF19" s="53"/>
      <c r="EDG19" s="53"/>
      <c r="EDH19" s="53"/>
      <c r="EDI19" s="53"/>
      <c r="EDJ19" s="53"/>
      <c r="EDK19" s="53"/>
      <c r="EDL19" s="53"/>
      <c r="EDM19" s="53"/>
      <c r="EDN19" s="53"/>
      <c r="EDO19" s="53"/>
      <c r="EDP19" s="53"/>
      <c r="EDQ19" s="53"/>
      <c r="EDR19" s="53"/>
      <c r="EDS19" s="53"/>
      <c r="EDT19" s="53"/>
      <c r="EDU19" s="53"/>
      <c r="EDV19" s="53"/>
      <c r="EDW19" s="53"/>
      <c r="EDX19" s="53"/>
      <c r="EDY19" s="53"/>
      <c r="EDZ19" s="53"/>
      <c r="EEA19" s="53"/>
      <c r="EEB19" s="53"/>
      <c r="EEC19" s="53"/>
      <c r="EED19" s="53"/>
      <c r="EEE19" s="53"/>
      <c r="EEF19" s="53"/>
      <c r="EEG19" s="53"/>
      <c r="EEH19" s="53"/>
      <c r="EEI19" s="53"/>
      <c r="EEJ19" s="53"/>
      <c r="EEK19" s="53"/>
      <c r="EEL19" s="53"/>
      <c r="EEM19" s="53"/>
      <c r="EEN19" s="53"/>
      <c r="EEO19" s="53"/>
      <c r="EEP19" s="53"/>
      <c r="EEQ19" s="53"/>
      <c r="EER19" s="53"/>
      <c r="EES19" s="53"/>
      <c r="EET19" s="53"/>
      <c r="EEU19" s="53"/>
      <c r="EEV19" s="53"/>
      <c r="EEW19" s="53"/>
      <c r="EEX19" s="53"/>
      <c r="EEY19" s="53"/>
      <c r="EEZ19" s="53"/>
      <c r="EFA19" s="53"/>
      <c r="EFB19" s="53"/>
      <c r="EFC19" s="53"/>
      <c r="EFD19" s="53"/>
      <c r="EFE19" s="53"/>
      <c r="EFF19" s="53"/>
      <c r="EFG19" s="53"/>
      <c r="EFH19" s="53"/>
      <c r="EFI19" s="53"/>
      <c r="EFJ19" s="53"/>
      <c r="EFK19" s="53"/>
      <c r="EFL19" s="53"/>
      <c r="EFM19" s="53"/>
      <c r="EFN19" s="53"/>
      <c r="EFO19" s="53"/>
      <c r="EFP19" s="53"/>
      <c r="EFQ19" s="53"/>
      <c r="EFR19" s="53"/>
      <c r="EFS19" s="53"/>
      <c r="EFT19" s="53"/>
      <c r="EFU19" s="53"/>
      <c r="EFV19" s="53"/>
      <c r="EFW19" s="53"/>
      <c r="EFX19" s="53"/>
      <c r="EFY19" s="53"/>
      <c r="EFZ19" s="53"/>
      <c r="EGA19" s="53"/>
      <c r="EGB19" s="53"/>
      <c r="EGC19" s="53"/>
      <c r="EGD19" s="53"/>
      <c r="EGE19" s="53"/>
      <c r="EGF19" s="53"/>
      <c r="EGG19" s="53"/>
      <c r="EGH19" s="53"/>
      <c r="EGI19" s="53"/>
      <c r="EGJ19" s="53"/>
      <c r="EGK19" s="53"/>
      <c r="EGL19" s="53"/>
      <c r="EGM19" s="53"/>
      <c r="EGN19" s="53"/>
      <c r="EGO19" s="53"/>
      <c r="EGP19" s="53"/>
      <c r="EGQ19" s="53"/>
      <c r="EGR19" s="53"/>
      <c r="EGS19" s="53"/>
      <c r="EGT19" s="53"/>
      <c r="EGU19" s="53"/>
      <c r="EGV19" s="53"/>
      <c r="EGW19" s="53"/>
      <c r="EGX19" s="53"/>
      <c r="EGY19" s="53"/>
      <c r="EGZ19" s="53"/>
      <c r="EHA19" s="53"/>
      <c r="EHB19" s="53"/>
      <c r="EHC19" s="53"/>
      <c r="EHD19" s="53"/>
      <c r="EHE19" s="53"/>
      <c r="EHF19" s="53"/>
      <c r="EHG19" s="53"/>
      <c r="EHH19" s="53"/>
      <c r="EHI19" s="53"/>
      <c r="EHJ19" s="53"/>
      <c r="EHK19" s="53"/>
      <c r="EHL19" s="53"/>
      <c r="EHM19" s="53"/>
      <c r="EHN19" s="53"/>
      <c r="EHO19" s="53"/>
      <c r="EHP19" s="53"/>
      <c r="EHQ19" s="53"/>
      <c r="EHR19" s="53"/>
      <c r="EHS19" s="53"/>
      <c r="EHT19" s="53"/>
      <c r="EHU19" s="53"/>
      <c r="EHV19" s="53"/>
      <c r="EHW19" s="53"/>
      <c r="EHX19" s="53"/>
      <c r="EHY19" s="53"/>
      <c r="EHZ19" s="53"/>
      <c r="EIA19" s="53"/>
      <c r="EIB19" s="53"/>
      <c r="EIC19" s="53"/>
      <c r="EID19" s="53"/>
      <c r="EIE19" s="53"/>
      <c r="EIF19" s="53"/>
      <c r="EIG19" s="53"/>
      <c r="EIH19" s="53"/>
      <c r="EII19" s="53"/>
      <c r="EIJ19" s="53"/>
      <c r="EIK19" s="53"/>
      <c r="EIL19" s="53"/>
      <c r="EIM19" s="53"/>
      <c r="EIN19" s="53"/>
      <c r="EIO19" s="53"/>
      <c r="EIP19" s="53"/>
      <c r="EIQ19" s="53"/>
      <c r="EIR19" s="53"/>
      <c r="EIS19" s="53"/>
      <c r="EIT19" s="53"/>
      <c r="EIU19" s="53"/>
      <c r="EIV19" s="53"/>
      <c r="EIW19" s="53"/>
      <c r="EIX19" s="53"/>
      <c r="EIY19" s="53"/>
      <c r="EIZ19" s="53"/>
      <c r="EJA19" s="53"/>
      <c r="EJB19" s="53"/>
      <c r="EJC19" s="53"/>
      <c r="EJD19" s="53"/>
      <c r="EJE19" s="53"/>
      <c r="EJF19" s="53"/>
      <c r="EJG19" s="53"/>
      <c r="EJH19" s="53"/>
      <c r="EJI19" s="53"/>
      <c r="EJJ19" s="53"/>
      <c r="EJK19" s="53"/>
      <c r="EJL19" s="53"/>
      <c r="EJM19" s="53"/>
      <c r="EJN19" s="53"/>
      <c r="EJO19" s="53"/>
      <c r="EJP19" s="53"/>
      <c r="EJQ19" s="53"/>
      <c r="EJR19" s="53"/>
      <c r="EJS19" s="53"/>
      <c r="EJT19" s="53"/>
      <c r="EJU19" s="53"/>
      <c r="EJV19" s="53"/>
      <c r="EJW19" s="53"/>
      <c r="EJX19" s="53"/>
      <c r="EJY19" s="53"/>
      <c r="EJZ19" s="53"/>
      <c r="EKA19" s="53"/>
      <c r="EKB19" s="53"/>
      <c r="EKC19" s="53"/>
      <c r="EKD19" s="53"/>
      <c r="EKE19" s="53"/>
      <c r="EKF19" s="53"/>
      <c r="EKG19" s="53"/>
      <c r="EKH19" s="53"/>
      <c r="EKI19" s="53"/>
      <c r="EKJ19" s="53"/>
      <c r="EKK19" s="53"/>
      <c r="EKL19" s="53"/>
      <c r="EKM19" s="53"/>
      <c r="EKN19" s="53"/>
      <c r="EKO19" s="53"/>
      <c r="EKP19" s="53"/>
      <c r="EKQ19" s="53"/>
      <c r="EKR19" s="53"/>
      <c r="EKS19" s="53"/>
      <c r="EKT19" s="53"/>
      <c r="EKU19" s="53"/>
      <c r="EKV19" s="53"/>
      <c r="EKW19" s="53"/>
      <c r="EKX19" s="53"/>
      <c r="EKY19" s="53"/>
      <c r="EKZ19" s="53"/>
      <c r="ELA19" s="53"/>
      <c r="ELB19" s="53"/>
      <c r="ELC19" s="53"/>
      <c r="ELD19" s="53"/>
      <c r="ELE19" s="53"/>
      <c r="ELF19" s="53"/>
      <c r="ELG19" s="53"/>
      <c r="ELH19" s="53"/>
      <c r="ELI19" s="53"/>
      <c r="ELJ19" s="53"/>
      <c r="ELK19" s="53"/>
      <c r="ELL19" s="53"/>
      <c r="ELM19" s="53"/>
      <c r="ELN19" s="53"/>
      <c r="ELO19" s="53"/>
      <c r="ELP19" s="53"/>
      <c r="ELQ19" s="53"/>
      <c r="ELR19" s="53"/>
      <c r="ELS19" s="53"/>
      <c r="ELT19" s="53"/>
      <c r="ELU19" s="53"/>
      <c r="ELV19" s="53"/>
      <c r="ELW19" s="53"/>
      <c r="ELX19" s="53"/>
      <c r="ELY19" s="53"/>
      <c r="ELZ19" s="53"/>
      <c r="EMA19" s="53"/>
      <c r="EMB19" s="53"/>
      <c r="EMC19" s="53"/>
      <c r="EMD19" s="53"/>
      <c r="EME19" s="53"/>
      <c r="EMF19" s="53"/>
      <c r="EMG19" s="53"/>
      <c r="EMH19" s="53"/>
      <c r="EMI19" s="53"/>
      <c r="EMJ19" s="53"/>
      <c r="EMK19" s="53"/>
      <c r="EML19" s="53"/>
      <c r="EMM19" s="53"/>
      <c r="EMN19" s="53"/>
      <c r="EMO19" s="53"/>
      <c r="EMP19" s="53"/>
      <c r="EMQ19" s="53"/>
      <c r="EMR19" s="53"/>
      <c r="EMS19" s="53"/>
      <c r="EMT19" s="53"/>
      <c r="EMU19" s="53"/>
      <c r="EMV19" s="53"/>
      <c r="EMW19" s="53"/>
      <c r="EMX19" s="53"/>
      <c r="EMY19" s="53"/>
      <c r="EMZ19" s="53"/>
      <c r="ENA19" s="53"/>
      <c r="ENB19" s="53"/>
      <c r="ENC19" s="53"/>
      <c r="END19" s="53"/>
      <c r="ENE19" s="53"/>
      <c r="ENF19" s="53"/>
      <c r="ENG19" s="53"/>
      <c r="ENH19" s="53"/>
      <c r="ENI19" s="53"/>
      <c r="ENJ19" s="53"/>
      <c r="ENK19" s="53"/>
      <c r="ENL19" s="53"/>
      <c r="ENM19" s="53"/>
      <c r="ENN19" s="53"/>
      <c r="ENO19" s="53"/>
      <c r="ENP19" s="53"/>
      <c r="ENQ19" s="53"/>
      <c r="ENR19" s="53"/>
      <c r="ENS19" s="53"/>
      <c r="ENT19" s="53"/>
      <c r="ENU19" s="53"/>
      <c r="ENV19" s="53"/>
      <c r="ENW19" s="53"/>
      <c r="ENX19" s="53"/>
      <c r="ENY19" s="53"/>
      <c r="ENZ19" s="53"/>
      <c r="EOA19" s="53"/>
      <c r="EOB19" s="53"/>
      <c r="EOC19" s="53"/>
      <c r="EOD19" s="53"/>
      <c r="EOE19" s="53"/>
      <c r="EOF19" s="53"/>
      <c r="EOG19" s="53"/>
      <c r="EOH19" s="53"/>
      <c r="EOI19" s="53"/>
      <c r="EOJ19" s="53"/>
      <c r="EOK19" s="53"/>
      <c r="EOL19" s="53"/>
      <c r="EOM19" s="53"/>
      <c r="EON19" s="53"/>
      <c r="EOO19" s="53"/>
      <c r="EOP19" s="53"/>
      <c r="EOQ19" s="53"/>
      <c r="EOR19" s="53"/>
      <c r="EOS19" s="53"/>
      <c r="EOT19" s="53"/>
      <c r="EOU19" s="53"/>
      <c r="EOV19" s="53"/>
      <c r="EOW19" s="53"/>
      <c r="EOX19" s="53"/>
      <c r="EOY19" s="53"/>
      <c r="EOZ19" s="53"/>
      <c r="EPA19" s="53"/>
      <c r="EPB19" s="53"/>
      <c r="EPC19" s="53"/>
      <c r="EPD19" s="53"/>
      <c r="EPE19" s="53"/>
      <c r="EPF19" s="53"/>
      <c r="EPG19" s="53"/>
      <c r="EPH19" s="53"/>
      <c r="EPI19" s="53"/>
      <c r="EPJ19" s="53"/>
      <c r="EPK19" s="53"/>
      <c r="EPL19" s="53"/>
      <c r="EPM19" s="53"/>
      <c r="EPN19" s="53"/>
      <c r="EPO19" s="53"/>
      <c r="EPP19" s="53"/>
      <c r="EPQ19" s="53"/>
      <c r="EPR19" s="53"/>
      <c r="EPS19" s="53"/>
      <c r="EPT19" s="53"/>
      <c r="EPU19" s="53"/>
      <c r="EPV19" s="53"/>
      <c r="EPW19" s="53"/>
      <c r="EPX19" s="53"/>
      <c r="EPY19" s="53"/>
      <c r="EPZ19" s="53"/>
      <c r="EQA19" s="53"/>
      <c r="EQB19" s="53"/>
      <c r="EQC19" s="53"/>
      <c r="EQD19" s="53"/>
      <c r="EQE19" s="53"/>
      <c r="EQF19" s="53"/>
      <c r="EQG19" s="53"/>
      <c r="EQH19" s="53"/>
      <c r="EQI19" s="53"/>
      <c r="EQJ19" s="53"/>
      <c r="EQK19" s="53"/>
      <c r="EQL19" s="53"/>
      <c r="EQM19" s="53"/>
      <c r="EQN19" s="53"/>
      <c r="EQO19" s="53"/>
      <c r="EQP19" s="53"/>
      <c r="EQQ19" s="53"/>
      <c r="EQR19" s="53"/>
      <c r="EQS19" s="53"/>
      <c r="EQT19" s="53"/>
      <c r="EQU19" s="53"/>
      <c r="EQV19" s="53"/>
      <c r="EQW19" s="53"/>
      <c r="EQX19" s="53"/>
      <c r="EQY19" s="53"/>
      <c r="EQZ19" s="53"/>
      <c r="ERA19" s="53"/>
      <c r="ERB19" s="53"/>
      <c r="ERC19" s="53"/>
      <c r="ERD19" s="53"/>
      <c r="ERE19" s="53"/>
      <c r="ERF19" s="53"/>
      <c r="ERG19" s="53"/>
      <c r="ERH19" s="53"/>
      <c r="ERI19" s="53"/>
      <c r="ERJ19" s="53"/>
      <c r="ERK19" s="53"/>
      <c r="ERL19" s="53"/>
      <c r="ERM19" s="53"/>
      <c r="ERN19" s="53"/>
      <c r="ERO19" s="53"/>
      <c r="ERP19" s="53"/>
      <c r="ERQ19" s="53"/>
      <c r="ERR19" s="53"/>
      <c r="ERS19" s="53"/>
      <c r="ERT19" s="53"/>
      <c r="ERU19" s="53"/>
      <c r="ERV19" s="53"/>
      <c r="ERW19" s="53"/>
      <c r="ERX19" s="53"/>
      <c r="ERY19" s="53"/>
      <c r="ERZ19" s="53"/>
      <c r="ESA19" s="53"/>
      <c r="ESB19" s="53"/>
      <c r="ESC19" s="53"/>
      <c r="ESD19" s="53"/>
      <c r="ESE19" s="53"/>
      <c r="ESF19" s="53"/>
      <c r="ESG19" s="53"/>
      <c r="ESH19" s="53"/>
      <c r="ESI19" s="53"/>
      <c r="ESJ19" s="53"/>
      <c r="ESK19" s="53"/>
      <c r="ESL19" s="53"/>
      <c r="ESM19" s="53"/>
      <c r="ESN19" s="53"/>
      <c r="ESO19" s="53"/>
      <c r="ESP19" s="53"/>
      <c r="ESQ19" s="53"/>
      <c r="ESR19" s="53"/>
      <c r="ESS19" s="53"/>
      <c r="EST19" s="53"/>
      <c r="ESU19" s="53"/>
      <c r="ESV19" s="53"/>
      <c r="ESW19" s="53"/>
      <c r="ESX19" s="53"/>
      <c r="ESY19" s="53"/>
      <c r="ESZ19" s="53"/>
      <c r="ETA19" s="53"/>
      <c r="ETB19" s="53"/>
      <c r="ETC19" s="53"/>
      <c r="ETD19" s="53"/>
      <c r="ETE19" s="53"/>
      <c r="ETF19" s="53"/>
      <c r="ETG19" s="53"/>
      <c r="ETH19" s="53"/>
      <c r="ETI19" s="53"/>
      <c r="ETJ19" s="53"/>
      <c r="ETK19" s="53"/>
      <c r="ETL19" s="53"/>
      <c r="ETM19" s="53"/>
      <c r="ETN19" s="53"/>
      <c r="ETO19" s="53"/>
      <c r="ETP19" s="53"/>
      <c r="ETQ19" s="53"/>
      <c r="ETR19" s="53"/>
      <c r="ETS19" s="53"/>
      <c r="ETT19" s="53"/>
      <c r="ETU19" s="53"/>
      <c r="ETV19" s="53"/>
      <c r="ETW19" s="53"/>
      <c r="ETX19" s="53"/>
      <c r="ETY19" s="53"/>
      <c r="ETZ19" s="53"/>
      <c r="EUA19" s="53"/>
      <c r="EUB19" s="53"/>
      <c r="EUC19" s="53"/>
      <c r="EUD19" s="53"/>
      <c r="EUE19" s="53"/>
      <c r="EUF19" s="53"/>
      <c r="EUG19" s="53"/>
      <c r="EUH19" s="53"/>
      <c r="EUI19" s="53"/>
      <c r="EUJ19" s="53"/>
      <c r="EUK19" s="53"/>
      <c r="EUL19" s="53"/>
      <c r="EUM19" s="53"/>
      <c r="EUN19" s="53"/>
      <c r="EUO19" s="53"/>
      <c r="EUP19" s="53"/>
      <c r="EUQ19" s="53"/>
      <c r="EUR19" s="53"/>
      <c r="EUS19" s="53"/>
      <c r="EUT19" s="53"/>
      <c r="EUU19" s="53"/>
      <c r="EUV19" s="53"/>
      <c r="EUW19" s="53"/>
      <c r="EUX19" s="53"/>
      <c r="EUY19" s="53"/>
      <c r="EUZ19" s="53"/>
      <c r="EVA19" s="53"/>
      <c r="EVB19" s="53"/>
      <c r="EVC19" s="53"/>
      <c r="EVD19" s="53"/>
      <c r="EVE19" s="53"/>
      <c r="EVF19" s="53"/>
      <c r="EVG19" s="53"/>
      <c r="EVH19" s="53"/>
      <c r="EVI19" s="53"/>
      <c r="EVJ19" s="53"/>
      <c r="EVK19" s="53"/>
      <c r="EVL19" s="53"/>
      <c r="EVM19" s="53"/>
      <c r="EVN19" s="53"/>
      <c r="EVO19" s="53"/>
      <c r="EVP19" s="53"/>
      <c r="EVQ19" s="53"/>
      <c r="EVR19" s="53"/>
      <c r="EVS19" s="53"/>
      <c r="EVT19" s="53"/>
      <c r="EVU19" s="53"/>
      <c r="EVV19" s="53"/>
      <c r="EVW19" s="53"/>
      <c r="EVX19" s="53"/>
      <c r="EVY19" s="53"/>
      <c r="EVZ19" s="53"/>
      <c r="EWA19" s="53"/>
      <c r="EWB19" s="53"/>
      <c r="EWC19" s="53"/>
      <c r="EWD19" s="53"/>
      <c r="EWE19" s="53"/>
      <c r="EWF19" s="53"/>
      <c r="EWG19" s="53"/>
      <c r="EWH19" s="53"/>
      <c r="EWI19" s="53"/>
      <c r="EWJ19" s="53"/>
      <c r="EWK19" s="53"/>
      <c r="EWL19" s="53"/>
      <c r="EWM19" s="53"/>
      <c r="EWN19" s="53"/>
      <c r="EWO19" s="53"/>
      <c r="EWP19" s="53"/>
      <c r="EWQ19" s="53"/>
      <c r="EWR19" s="53"/>
      <c r="EWS19" s="53"/>
      <c r="EWT19" s="53"/>
      <c r="EWU19" s="53"/>
      <c r="EWV19" s="53"/>
      <c r="EWW19" s="53"/>
      <c r="EWX19" s="53"/>
      <c r="EWY19" s="53"/>
      <c r="EWZ19" s="53"/>
      <c r="EXA19" s="53"/>
      <c r="EXB19" s="53"/>
      <c r="EXC19" s="53"/>
      <c r="EXD19" s="53"/>
      <c r="EXE19" s="53"/>
      <c r="EXF19" s="53"/>
      <c r="EXG19" s="53"/>
      <c r="EXH19" s="53"/>
      <c r="EXI19" s="53"/>
      <c r="EXJ19" s="53"/>
      <c r="EXK19" s="53"/>
      <c r="EXL19" s="53"/>
      <c r="EXM19" s="53"/>
      <c r="EXN19" s="53"/>
      <c r="EXO19" s="53"/>
      <c r="EXP19" s="53"/>
      <c r="EXQ19" s="53"/>
      <c r="EXR19" s="53"/>
      <c r="EXS19" s="53"/>
      <c r="EXT19" s="53"/>
      <c r="EXU19" s="53"/>
      <c r="EXV19" s="53"/>
      <c r="EXW19" s="53"/>
      <c r="EXX19" s="53"/>
      <c r="EXY19" s="53"/>
      <c r="EXZ19" s="53"/>
      <c r="EYA19" s="53"/>
      <c r="EYB19" s="53"/>
      <c r="EYC19" s="53"/>
      <c r="EYD19" s="53"/>
      <c r="EYE19" s="53"/>
      <c r="EYF19" s="53"/>
      <c r="EYG19" s="53"/>
      <c r="EYH19" s="53"/>
      <c r="EYI19" s="53"/>
      <c r="EYJ19" s="53"/>
      <c r="EYK19" s="53"/>
      <c r="EYL19" s="53"/>
      <c r="EYM19" s="53"/>
      <c r="EYN19" s="53"/>
      <c r="EYO19" s="53"/>
      <c r="EYP19" s="53"/>
      <c r="EYQ19" s="53"/>
      <c r="EYR19" s="53"/>
      <c r="EYS19" s="53"/>
      <c r="EYT19" s="53"/>
      <c r="EYU19" s="53"/>
      <c r="EYV19" s="53"/>
      <c r="EYW19" s="53"/>
      <c r="EYX19" s="53"/>
      <c r="EYY19" s="53"/>
      <c r="EYZ19" s="53"/>
      <c r="EZA19" s="53"/>
      <c r="EZB19" s="53"/>
      <c r="EZC19" s="53"/>
      <c r="EZD19" s="53"/>
      <c r="EZE19" s="53"/>
      <c r="EZF19" s="53"/>
      <c r="EZG19" s="53"/>
      <c r="EZH19" s="53"/>
      <c r="EZI19" s="53"/>
      <c r="EZJ19" s="53"/>
      <c r="EZK19" s="53"/>
      <c r="EZL19" s="53"/>
      <c r="EZM19" s="53"/>
      <c r="EZN19" s="53"/>
      <c r="EZO19" s="53"/>
      <c r="EZP19" s="53"/>
      <c r="EZQ19" s="53"/>
      <c r="EZR19" s="53"/>
      <c r="EZS19" s="53"/>
      <c r="EZT19" s="53"/>
      <c r="EZU19" s="53"/>
      <c r="EZV19" s="53"/>
      <c r="EZW19" s="53"/>
      <c r="EZX19" s="53"/>
      <c r="EZY19" s="53"/>
      <c r="EZZ19" s="53"/>
      <c r="FAA19" s="53"/>
      <c r="FAB19" s="53"/>
      <c r="FAC19" s="53"/>
      <c r="FAD19" s="53"/>
      <c r="FAE19" s="53"/>
      <c r="FAF19" s="53"/>
      <c r="FAG19" s="53"/>
      <c r="FAH19" s="53"/>
      <c r="FAI19" s="53"/>
      <c r="FAJ19" s="53"/>
      <c r="FAK19" s="53"/>
      <c r="FAL19" s="53"/>
      <c r="FAM19" s="53"/>
      <c r="FAN19" s="53"/>
      <c r="FAO19" s="53"/>
      <c r="FAP19" s="53"/>
      <c r="FAQ19" s="53"/>
      <c r="FAR19" s="53"/>
      <c r="FAS19" s="53"/>
      <c r="FAT19" s="53"/>
      <c r="FAU19" s="53"/>
      <c r="FAV19" s="53"/>
      <c r="FAW19" s="53"/>
      <c r="FAX19" s="53"/>
      <c r="FAY19" s="53"/>
      <c r="FAZ19" s="53"/>
      <c r="FBA19" s="53"/>
      <c r="FBB19" s="53"/>
      <c r="FBC19" s="53"/>
      <c r="FBD19" s="53"/>
      <c r="FBE19" s="53"/>
      <c r="FBF19" s="53"/>
      <c r="FBG19" s="53"/>
      <c r="FBH19" s="53"/>
      <c r="FBI19" s="53"/>
      <c r="FBJ19" s="53"/>
      <c r="FBK19" s="53"/>
      <c r="FBL19" s="53"/>
      <c r="FBM19" s="53"/>
      <c r="FBN19" s="53"/>
      <c r="FBO19" s="53"/>
      <c r="FBP19" s="53"/>
      <c r="FBQ19" s="53"/>
      <c r="FBR19" s="53"/>
      <c r="FBS19" s="53"/>
      <c r="FBT19" s="53"/>
      <c r="FBU19" s="53"/>
      <c r="FBV19" s="53"/>
      <c r="FBW19" s="53"/>
      <c r="FBX19" s="53"/>
      <c r="FBY19" s="53"/>
      <c r="FBZ19" s="53"/>
      <c r="FCA19" s="53"/>
      <c r="FCB19" s="53"/>
      <c r="FCC19" s="53"/>
      <c r="FCD19" s="53"/>
      <c r="FCE19" s="53"/>
      <c r="FCF19" s="53"/>
      <c r="FCG19" s="53"/>
      <c r="FCH19" s="53"/>
      <c r="FCI19" s="53"/>
      <c r="FCJ19" s="53"/>
      <c r="FCK19" s="53"/>
      <c r="FCL19" s="53"/>
      <c r="FCM19" s="53"/>
      <c r="FCN19" s="53"/>
      <c r="FCO19" s="53"/>
      <c r="FCP19" s="53"/>
      <c r="FCQ19" s="53"/>
      <c r="FCR19" s="53"/>
      <c r="FCS19" s="53"/>
      <c r="FCT19" s="53"/>
      <c r="FCU19" s="53"/>
      <c r="FCV19" s="53"/>
      <c r="FCW19" s="53"/>
      <c r="FCX19" s="53"/>
      <c r="FCY19" s="53"/>
      <c r="FCZ19" s="53"/>
      <c r="FDA19" s="53"/>
      <c r="FDB19" s="53"/>
      <c r="FDC19" s="53"/>
      <c r="FDD19" s="53"/>
      <c r="FDE19" s="53"/>
      <c r="FDF19" s="53"/>
      <c r="FDG19" s="53"/>
      <c r="FDH19" s="53"/>
      <c r="FDI19" s="53"/>
      <c r="FDJ19" s="53"/>
      <c r="FDK19" s="53"/>
      <c r="FDL19" s="53"/>
      <c r="FDM19" s="53"/>
      <c r="FDN19" s="53"/>
      <c r="FDO19" s="53"/>
      <c r="FDP19" s="53"/>
      <c r="FDQ19" s="53"/>
      <c r="FDR19" s="53"/>
      <c r="FDS19" s="53"/>
      <c r="FDT19" s="53"/>
      <c r="FDU19" s="53"/>
      <c r="FDV19" s="53"/>
      <c r="FDW19" s="53"/>
      <c r="FDX19" s="53"/>
      <c r="FDY19" s="53"/>
      <c r="FDZ19" s="53"/>
      <c r="FEA19" s="53"/>
      <c r="FEB19" s="53"/>
      <c r="FEC19" s="53"/>
      <c r="FED19" s="53"/>
      <c r="FEE19" s="53"/>
      <c r="FEF19" s="53"/>
      <c r="FEG19" s="53"/>
      <c r="FEH19" s="53"/>
      <c r="FEI19" s="53"/>
      <c r="FEJ19" s="53"/>
      <c r="FEK19" s="53"/>
      <c r="FEL19" s="53"/>
      <c r="FEM19" s="53"/>
      <c r="FEN19" s="53"/>
      <c r="FEO19" s="53"/>
      <c r="FEP19" s="53"/>
      <c r="FEQ19" s="53"/>
      <c r="FER19" s="53"/>
      <c r="FES19" s="53"/>
      <c r="FET19" s="53"/>
      <c r="FEU19" s="53"/>
      <c r="FEV19" s="53"/>
      <c r="FEW19" s="53"/>
      <c r="FEX19" s="53"/>
      <c r="FEY19" s="53"/>
      <c r="FEZ19" s="53"/>
      <c r="FFA19" s="53"/>
      <c r="FFB19" s="53"/>
      <c r="FFC19" s="53"/>
      <c r="FFD19" s="53"/>
      <c r="FFE19" s="53"/>
      <c r="FFF19" s="53"/>
      <c r="FFG19" s="53"/>
      <c r="FFH19" s="53"/>
      <c r="FFI19" s="53"/>
      <c r="FFJ19" s="53"/>
      <c r="FFK19" s="53"/>
      <c r="FFL19" s="53"/>
      <c r="FFM19" s="53"/>
      <c r="FFN19" s="53"/>
      <c r="FFO19" s="53"/>
      <c r="FFP19" s="53"/>
      <c r="FFQ19" s="53"/>
      <c r="FFR19" s="53"/>
      <c r="FFS19" s="53"/>
      <c r="FFT19" s="53"/>
      <c r="FFU19" s="53"/>
      <c r="FFV19" s="53"/>
      <c r="FFW19" s="53"/>
      <c r="FFX19" s="53"/>
      <c r="FFY19" s="53"/>
      <c r="FFZ19" s="53"/>
      <c r="FGA19" s="53"/>
      <c r="FGB19" s="53"/>
      <c r="FGC19" s="53"/>
      <c r="FGD19" s="53"/>
      <c r="FGE19" s="53"/>
      <c r="FGF19" s="53"/>
      <c r="FGG19" s="53"/>
      <c r="FGH19" s="53"/>
      <c r="FGI19" s="53"/>
      <c r="FGJ19" s="53"/>
      <c r="FGK19" s="53"/>
      <c r="FGL19" s="53"/>
      <c r="FGM19" s="53"/>
      <c r="FGN19" s="53"/>
      <c r="FGO19" s="53"/>
      <c r="FGP19" s="53"/>
      <c r="FGQ19" s="53"/>
      <c r="FGR19" s="53"/>
      <c r="FGS19" s="53"/>
      <c r="FGT19" s="53"/>
      <c r="FGU19" s="53"/>
      <c r="FGV19" s="53"/>
      <c r="FGW19" s="53"/>
      <c r="FGX19" s="53"/>
      <c r="FGY19" s="53"/>
      <c r="FGZ19" s="53"/>
      <c r="FHA19" s="53"/>
      <c r="FHB19" s="53"/>
      <c r="FHC19" s="53"/>
      <c r="FHD19" s="53"/>
      <c r="FHE19" s="53"/>
      <c r="FHF19" s="53"/>
      <c r="FHG19" s="53"/>
      <c r="FHH19" s="53"/>
      <c r="FHI19" s="53"/>
      <c r="FHJ19" s="53"/>
      <c r="FHK19" s="53"/>
      <c r="FHL19" s="53"/>
      <c r="FHM19" s="53"/>
      <c r="FHN19" s="53"/>
      <c r="FHO19" s="53"/>
      <c r="FHP19" s="53"/>
      <c r="FHQ19" s="53"/>
      <c r="FHR19" s="53"/>
      <c r="FHS19" s="53"/>
      <c r="FHT19" s="53"/>
      <c r="FHU19" s="53"/>
      <c r="FHV19" s="53"/>
      <c r="FHW19" s="53"/>
      <c r="FHX19" s="53"/>
      <c r="FHY19" s="53"/>
      <c r="FHZ19" s="53"/>
      <c r="FIA19" s="53"/>
      <c r="FIB19" s="53"/>
      <c r="FIC19" s="53"/>
      <c r="FID19" s="53"/>
      <c r="FIE19" s="53"/>
      <c r="FIF19" s="53"/>
      <c r="FIG19" s="53"/>
      <c r="FIH19" s="53"/>
      <c r="FII19" s="53"/>
      <c r="FIJ19" s="53"/>
      <c r="FIK19" s="53"/>
      <c r="FIL19" s="53"/>
      <c r="FIM19" s="53"/>
      <c r="FIN19" s="53"/>
      <c r="FIO19" s="53"/>
      <c r="FIP19" s="53"/>
      <c r="FIQ19" s="53"/>
      <c r="FIR19" s="53"/>
      <c r="FIS19" s="53"/>
      <c r="FIT19" s="53"/>
      <c r="FIU19" s="53"/>
      <c r="FIV19" s="53"/>
      <c r="FIW19" s="53"/>
      <c r="FIX19" s="53"/>
      <c r="FIY19" s="53"/>
      <c r="FIZ19" s="53"/>
      <c r="FJA19" s="53"/>
      <c r="FJB19" s="53"/>
      <c r="FJC19" s="53"/>
      <c r="FJD19" s="53"/>
      <c r="FJE19" s="53"/>
      <c r="FJF19" s="53"/>
      <c r="FJG19" s="53"/>
      <c r="FJH19" s="53"/>
      <c r="FJI19" s="53"/>
      <c r="FJJ19" s="53"/>
      <c r="FJK19" s="53"/>
      <c r="FJL19" s="53"/>
      <c r="FJM19" s="53"/>
      <c r="FJN19" s="53"/>
      <c r="FJO19" s="53"/>
      <c r="FJP19" s="53"/>
      <c r="FJQ19" s="53"/>
      <c r="FJR19" s="53"/>
      <c r="FJS19" s="53"/>
      <c r="FJT19" s="53"/>
      <c r="FJU19" s="53"/>
      <c r="FJV19" s="53"/>
      <c r="FJW19" s="53"/>
      <c r="FJX19" s="53"/>
      <c r="FJY19" s="53"/>
      <c r="FJZ19" s="53"/>
      <c r="FKA19" s="53"/>
      <c r="FKB19" s="53"/>
      <c r="FKC19" s="53"/>
      <c r="FKD19" s="53"/>
      <c r="FKE19" s="53"/>
      <c r="FKF19" s="53"/>
      <c r="FKG19" s="53"/>
      <c r="FKH19" s="53"/>
      <c r="FKI19" s="53"/>
      <c r="FKJ19" s="53"/>
      <c r="FKK19" s="53"/>
      <c r="FKL19" s="53"/>
      <c r="FKM19" s="53"/>
      <c r="FKN19" s="53"/>
      <c r="FKO19" s="53"/>
      <c r="FKP19" s="53"/>
      <c r="FKQ19" s="53"/>
      <c r="FKR19" s="53"/>
      <c r="FKS19" s="53"/>
      <c r="FKT19" s="53"/>
      <c r="FKU19" s="53"/>
      <c r="FKV19" s="53"/>
      <c r="FKW19" s="53"/>
      <c r="FKX19" s="53"/>
      <c r="FKY19" s="53"/>
      <c r="FKZ19" s="53"/>
      <c r="FLA19" s="53"/>
      <c r="FLB19" s="53"/>
      <c r="FLC19" s="53"/>
      <c r="FLD19" s="53"/>
      <c r="FLE19" s="53"/>
      <c r="FLF19" s="53"/>
      <c r="FLG19" s="53"/>
      <c r="FLH19" s="53"/>
      <c r="FLI19" s="53"/>
      <c r="FLJ19" s="53"/>
      <c r="FLK19" s="53"/>
      <c r="FLL19" s="53"/>
      <c r="FLM19" s="53"/>
      <c r="FLN19" s="53"/>
      <c r="FLO19" s="53"/>
      <c r="FLP19" s="53"/>
      <c r="FLQ19" s="53"/>
      <c r="FLR19" s="53"/>
      <c r="FLS19" s="53"/>
      <c r="FLT19" s="53"/>
      <c r="FLU19" s="53"/>
      <c r="FLV19" s="53"/>
      <c r="FLW19" s="53"/>
      <c r="FLX19" s="53"/>
      <c r="FLY19" s="53"/>
      <c r="FLZ19" s="53"/>
      <c r="FMA19" s="53"/>
      <c r="FMB19" s="53"/>
      <c r="FMC19" s="53"/>
      <c r="FMD19" s="53"/>
      <c r="FME19" s="53"/>
      <c r="FMF19" s="53"/>
      <c r="FMG19" s="53"/>
      <c r="FMH19" s="53"/>
      <c r="FMI19" s="53"/>
      <c r="FMJ19" s="53"/>
      <c r="FMK19" s="53"/>
      <c r="FML19" s="53"/>
      <c r="FMM19" s="53"/>
      <c r="FMN19" s="53"/>
      <c r="FMO19" s="53"/>
      <c r="FMP19" s="53"/>
      <c r="FMQ19" s="53"/>
      <c r="FMR19" s="53"/>
      <c r="FMS19" s="53"/>
      <c r="FMT19" s="53"/>
      <c r="FMU19" s="53"/>
      <c r="FMV19" s="53"/>
      <c r="FMW19" s="53"/>
      <c r="FMX19" s="53"/>
      <c r="FMY19" s="53"/>
      <c r="FMZ19" s="53"/>
      <c r="FNA19" s="53"/>
      <c r="FNB19" s="53"/>
      <c r="FNC19" s="53"/>
      <c r="FND19" s="53"/>
      <c r="FNE19" s="53"/>
      <c r="FNF19" s="53"/>
      <c r="FNG19" s="53"/>
      <c r="FNH19" s="53"/>
      <c r="FNI19" s="53"/>
      <c r="FNJ19" s="53"/>
      <c r="FNK19" s="53"/>
      <c r="FNL19" s="53"/>
      <c r="FNM19" s="53"/>
      <c r="FNN19" s="53"/>
      <c r="FNO19" s="53"/>
      <c r="FNP19" s="53"/>
      <c r="FNQ19" s="53"/>
      <c r="FNR19" s="53"/>
      <c r="FNS19" s="53"/>
      <c r="FNT19" s="53"/>
      <c r="FNU19" s="53"/>
      <c r="FNV19" s="53"/>
      <c r="FNW19" s="53"/>
      <c r="FNX19" s="53"/>
      <c r="FNY19" s="53"/>
      <c r="FNZ19" s="53"/>
      <c r="FOA19" s="53"/>
      <c r="FOB19" s="53"/>
      <c r="FOC19" s="53"/>
      <c r="FOD19" s="53"/>
      <c r="FOE19" s="53"/>
      <c r="FOF19" s="53"/>
      <c r="FOG19" s="53"/>
      <c r="FOH19" s="53"/>
      <c r="FOI19" s="53"/>
      <c r="FOJ19" s="53"/>
      <c r="FOK19" s="53"/>
      <c r="FOL19" s="53"/>
      <c r="FOM19" s="53"/>
      <c r="FON19" s="53"/>
      <c r="FOO19" s="53"/>
      <c r="FOP19" s="53"/>
      <c r="FOQ19" s="53"/>
      <c r="FOR19" s="53"/>
      <c r="FOS19" s="53"/>
      <c r="FOT19" s="53"/>
      <c r="FOU19" s="53"/>
      <c r="FOV19" s="53"/>
      <c r="FOW19" s="53"/>
      <c r="FOX19" s="53"/>
      <c r="FOY19" s="53"/>
      <c r="FOZ19" s="53"/>
      <c r="FPA19" s="53"/>
      <c r="FPB19" s="53"/>
      <c r="FPC19" s="53"/>
      <c r="FPD19" s="53"/>
      <c r="FPE19" s="53"/>
      <c r="FPF19" s="53"/>
      <c r="FPG19" s="53"/>
      <c r="FPH19" s="53"/>
      <c r="FPI19" s="53"/>
      <c r="FPJ19" s="53"/>
      <c r="FPK19" s="53"/>
      <c r="FPL19" s="53"/>
      <c r="FPM19" s="53"/>
      <c r="FPN19" s="53"/>
      <c r="FPO19" s="53"/>
      <c r="FPP19" s="53"/>
      <c r="FPQ19" s="53"/>
      <c r="FPR19" s="53"/>
      <c r="FPS19" s="53"/>
      <c r="FPT19" s="53"/>
      <c r="FPU19" s="53"/>
      <c r="FPV19" s="53"/>
      <c r="FPW19" s="53"/>
      <c r="FPX19" s="53"/>
      <c r="FPY19" s="53"/>
      <c r="FPZ19" s="53"/>
      <c r="FQA19" s="53"/>
      <c r="FQB19" s="53"/>
      <c r="FQC19" s="53"/>
      <c r="FQD19" s="53"/>
      <c r="FQE19" s="53"/>
      <c r="FQF19" s="53"/>
      <c r="FQG19" s="53"/>
      <c r="FQH19" s="53"/>
      <c r="FQI19" s="53"/>
      <c r="FQJ19" s="53"/>
      <c r="FQK19" s="53"/>
      <c r="FQL19" s="53"/>
      <c r="FQM19" s="53"/>
      <c r="FQN19" s="53"/>
      <c r="FQO19" s="53"/>
      <c r="FQP19" s="53"/>
      <c r="FQQ19" s="53"/>
      <c r="FQR19" s="53"/>
      <c r="FQS19" s="53"/>
      <c r="FQT19" s="53"/>
      <c r="FQU19" s="53"/>
      <c r="FQV19" s="53"/>
      <c r="FQW19" s="53"/>
      <c r="FQX19" s="53"/>
      <c r="FQY19" s="53"/>
      <c r="FQZ19" s="53"/>
      <c r="FRA19" s="53"/>
      <c r="FRB19" s="53"/>
      <c r="FRC19" s="53"/>
      <c r="FRD19" s="53"/>
      <c r="FRE19" s="53"/>
      <c r="FRF19" s="53"/>
      <c r="FRG19" s="53"/>
      <c r="FRH19" s="53"/>
      <c r="FRI19" s="53"/>
      <c r="FRJ19" s="53"/>
      <c r="FRK19" s="53"/>
      <c r="FRL19" s="53"/>
      <c r="FRM19" s="53"/>
      <c r="FRN19" s="53"/>
      <c r="FRO19" s="53"/>
      <c r="FRP19" s="53"/>
      <c r="FRQ19" s="53"/>
      <c r="FRR19" s="53"/>
      <c r="FRS19" s="53"/>
      <c r="FRT19" s="53"/>
      <c r="FRU19" s="53"/>
      <c r="FRV19" s="53"/>
      <c r="FRW19" s="53"/>
      <c r="FRX19" s="53"/>
      <c r="FRY19" s="53"/>
      <c r="FRZ19" s="53"/>
      <c r="FSA19" s="53"/>
      <c r="FSB19" s="53"/>
      <c r="FSC19" s="53"/>
      <c r="FSD19" s="53"/>
      <c r="FSE19" s="53"/>
      <c r="FSF19" s="53"/>
      <c r="FSG19" s="53"/>
      <c r="FSH19" s="53"/>
      <c r="FSI19" s="53"/>
      <c r="FSJ19" s="53"/>
      <c r="FSK19" s="53"/>
      <c r="FSL19" s="53"/>
      <c r="FSM19" s="53"/>
      <c r="FSN19" s="53"/>
      <c r="FSO19" s="53"/>
      <c r="FSP19" s="53"/>
      <c r="FSQ19" s="53"/>
      <c r="FSR19" s="53"/>
      <c r="FSS19" s="53"/>
      <c r="FST19" s="53"/>
      <c r="FSU19" s="53"/>
      <c r="FSV19" s="53"/>
      <c r="FSW19" s="53"/>
      <c r="FSX19" s="53"/>
      <c r="FSY19" s="53"/>
      <c r="FSZ19" s="53"/>
      <c r="FTA19" s="53"/>
      <c r="FTB19" s="53"/>
      <c r="FTC19" s="53"/>
      <c r="FTD19" s="53"/>
      <c r="FTE19" s="53"/>
      <c r="FTF19" s="53"/>
      <c r="FTG19" s="53"/>
      <c r="FTH19" s="53"/>
      <c r="FTI19" s="53"/>
      <c r="FTJ19" s="53"/>
      <c r="FTK19" s="53"/>
      <c r="FTL19" s="53"/>
      <c r="FTM19" s="53"/>
      <c r="FTN19" s="53"/>
      <c r="FTO19" s="53"/>
      <c r="FTP19" s="53"/>
      <c r="FTQ19" s="53"/>
      <c r="FTR19" s="53"/>
      <c r="FTS19" s="53"/>
      <c r="FTT19" s="53"/>
      <c r="FTU19" s="53"/>
      <c r="FTV19" s="53"/>
      <c r="FTW19" s="53"/>
      <c r="FTX19" s="53"/>
      <c r="FTY19" s="53"/>
      <c r="FTZ19" s="53"/>
      <c r="FUA19" s="53"/>
      <c r="FUB19" s="53"/>
      <c r="FUC19" s="53"/>
      <c r="FUD19" s="53"/>
      <c r="FUE19" s="53"/>
      <c r="FUF19" s="53"/>
      <c r="FUG19" s="53"/>
      <c r="FUH19" s="53"/>
      <c r="FUI19" s="53"/>
      <c r="FUJ19" s="53"/>
      <c r="FUK19" s="53"/>
      <c r="FUL19" s="53"/>
      <c r="FUM19" s="53"/>
      <c r="FUN19" s="53"/>
      <c r="FUO19" s="53"/>
      <c r="FUP19" s="53"/>
      <c r="FUQ19" s="53"/>
      <c r="FUR19" s="53"/>
      <c r="FUS19" s="53"/>
      <c r="FUT19" s="53"/>
      <c r="FUU19" s="53"/>
      <c r="FUV19" s="53"/>
      <c r="FUW19" s="53"/>
      <c r="FUX19" s="53"/>
      <c r="FUY19" s="53"/>
      <c r="FUZ19" s="53"/>
      <c r="FVA19" s="53"/>
      <c r="FVB19" s="53"/>
      <c r="FVC19" s="53"/>
      <c r="FVD19" s="53"/>
      <c r="FVE19" s="53"/>
      <c r="FVF19" s="53"/>
      <c r="FVG19" s="53"/>
      <c r="FVH19" s="53"/>
      <c r="FVI19" s="53"/>
      <c r="FVJ19" s="53"/>
      <c r="FVK19" s="53"/>
      <c r="FVL19" s="53"/>
      <c r="FVM19" s="53"/>
      <c r="FVN19" s="53"/>
      <c r="FVO19" s="53"/>
      <c r="FVP19" s="53"/>
      <c r="FVQ19" s="53"/>
      <c r="FVR19" s="53"/>
      <c r="FVS19" s="53"/>
      <c r="FVT19" s="53"/>
      <c r="FVU19" s="53"/>
      <c r="FVV19" s="53"/>
      <c r="FVW19" s="53"/>
      <c r="FVX19" s="53"/>
      <c r="FVY19" s="53"/>
      <c r="FVZ19" s="53"/>
      <c r="FWA19" s="53"/>
      <c r="FWB19" s="53"/>
      <c r="FWC19" s="53"/>
      <c r="FWD19" s="53"/>
      <c r="FWE19" s="53"/>
      <c r="FWF19" s="53"/>
      <c r="FWG19" s="53"/>
      <c r="FWH19" s="53"/>
      <c r="FWI19" s="53"/>
      <c r="FWJ19" s="53"/>
      <c r="FWK19" s="53"/>
      <c r="FWL19" s="53"/>
      <c r="FWM19" s="53"/>
      <c r="FWN19" s="53"/>
      <c r="FWO19" s="53"/>
      <c r="FWP19" s="53"/>
      <c r="FWQ19" s="53"/>
      <c r="FWR19" s="53"/>
      <c r="FWS19" s="53"/>
      <c r="FWT19" s="53"/>
      <c r="FWU19" s="53"/>
      <c r="FWV19" s="53"/>
      <c r="FWW19" s="53"/>
      <c r="FWX19" s="53"/>
      <c r="FWY19" s="53"/>
      <c r="FWZ19" s="53"/>
      <c r="FXA19" s="53"/>
      <c r="FXB19" s="53"/>
      <c r="FXC19" s="53"/>
      <c r="FXD19" s="53"/>
      <c r="FXE19" s="53"/>
      <c r="FXF19" s="53"/>
      <c r="FXG19" s="53"/>
      <c r="FXH19" s="53"/>
      <c r="FXI19" s="53"/>
      <c r="FXJ19" s="53"/>
      <c r="FXK19" s="53"/>
      <c r="FXL19" s="53"/>
      <c r="FXM19" s="53"/>
      <c r="FXN19" s="53"/>
      <c r="FXO19" s="53"/>
      <c r="FXP19" s="53"/>
      <c r="FXQ19" s="53"/>
      <c r="FXR19" s="53"/>
      <c r="FXS19" s="53"/>
      <c r="FXT19" s="53"/>
      <c r="FXU19" s="53"/>
      <c r="FXV19" s="53"/>
      <c r="FXW19" s="53"/>
      <c r="FXX19" s="53"/>
      <c r="FXY19" s="53"/>
      <c r="FXZ19" s="53"/>
      <c r="FYA19" s="53"/>
      <c r="FYB19" s="53"/>
      <c r="FYC19" s="53"/>
      <c r="FYD19" s="53"/>
      <c r="FYE19" s="53"/>
      <c r="FYF19" s="53"/>
      <c r="FYG19" s="53"/>
      <c r="FYH19" s="53"/>
      <c r="FYI19" s="53"/>
      <c r="FYJ19" s="53"/>
      <c r="FYK19" s="53"/>
      <c r="FYL19" s="53"/>
      <c r="FYM19" s="53"/>
      <c r="FYN19" s="53"/>
      <c r="FYO19" s="53"/>
      <c r="FYP19" s="53"/>
      <c r="FYQ19" s="53"/>
      <c r="FYR19" s="53"/>
      <c r="FYS19" s="53"/>
      <c r="FYT19" s="53"/>
      <c r="FYU19" s="53"/>
      <c r="FYV19" s="53"/>
      <c r="FYW19" s="53"/>
      <c r="FYX19" s="53"/>
      <c r="FYY19" s="53"/>
      <c r="FYZ19" s="53"/>
      <c r="FZA19" s="53"/>
      <c r="FZB19" s="53"/>
      <c r="FZC19" s="53"/>
      <c r="FZD19" s="53"/>
      <c r="FZE19" s="53"/>
      <c r="FZF19" s="53"/>
      <c r="FZG19" s="53"/>
      <c r="FZH19" s="53"/>
      <c r="FZI19" s="53"/>
      <c r="FZJ19" s="53"/>
      <c r="FZK19" s="53"/>
      <c r="FZL19" s="53"/>
      <c r="FZM19" s="53"/>
      <c r="FZN19" s="53"/>
      <c r="FZO19" s="53"/>
      <c r="FZP19" s="53"/>
      <c r="FZQ19" s="53"/>
      <c r="FZR19" s="53"/>
      <c r="FZS19" s="53"/>
      <c r="FZT19" s="53"/>
      <c r="FZU19" s="53"/>
      <c r="FZV19" s="53"/>
      <c r="FZW19" s="53"/>
      <c r="FZX19" s="53"/>
      <c r="FZY19" s="53"/>
      <c r="FZZ19" s="53"/>
      <c r="GAA19" s="53"/>
      <c r="GAB19" s="53"/>
      <c r="GAC19" s="53"/>
      <c r="GAD19" s="53"/>
      <c r="GAE19" s="53"/>
      <c r="GAF19" s="53"/>
      <c r="GAG19" s="53"/>
      <c r="GAH19" s="53"/>
      <c r="GAI19" s="53"/>
      <c r="GAJ19" s="53"/>
      <c r="GAK19" s="53"/>
      <c r="GAL19" s="53"/>
      <c r="GAM19" s="53"/>
      <c r="GAN19" s="53"/>
      <c r="GAO19" s="53"/>
      <c r="GAP19" s="53"/>
      <c r="GAQ19" s="53"/>
      <c r="GAR19" s="53"/>
      <c r="GAS19" s="53"/>
      <c r="GAT19" s="53"/>
      <c r="GAU19" s="53"/>
      <c r="GAV19" s="53"/>
      <c r="GAW19" s="53"/>
      <c r="GAX19" s="53"/>
      <c r="GAY19" s="53"/>
      <c r="GAZ19" s="53"/>
      <c r="GBA19" s="53"/>
      <c r="GBB19" s="53"/>
      <c r="GBC19" s="53"/>
      <c r="GBD19" s="53"/>
      <c r="GBE19" s="53"/>
      <c r="GBF19" s="53"/>
      <c r="GBG19" s="53"/>
      <c r="GBH19" s="53"/>
      <c r="GBI19" s="53"/>
      <c r="GBJ19" s="53"/>
      <c r="GBK19" s="53"/>
      <c r="GBL19" s="53"/>
      <c r="GBM19" s="53"/>
      <c r="GBN19" s="53"/>
      <c r="GBO19" s="53"/>
      <c r="GBP19" s="53"/>
      <c r="GBQ19" s="53"/>
      <c r="GBR19" s="53"/>
      <c r="GBS19" s="53"/>
      <c r="GBT19" s="53"/>
      <c r="GBU19" s="53"/>
      <c r="GBV19" s="53"/>
      <c r="GBW19" s="53"/>
      <c r="GBX19" s="53"/>
      <c r="GBY19" s="53"/>
      <c r="GBZ19" s="53"/>
      <c r="GCA19" s="53"/>
      <c r="GCB19" s="53"/>
      <c r="GCC19" s="53"/>
      <c r="GCD19" s="53"/>
      <c r="GCE19" s="53"/>
      <c r="GCF19" s="53"/>
      <c r="GCG19" s="53"/>
      <c r="GCH19" s="53"/>
      <c r="GCI19" s="53"/>
      <c r="GCJ19" s="53"/>
      <c r="GCK19" s="53"/>
      <c r="GCL19" s="53"/>
      <c r="GCM19" s="53"/>
      <c r="GCN19" s="53"/>
      <c r="GCO19" s="53"/>
      <c r="GCP19" s="53"/>
      <c r="GCQ19" s="53"/>
      <c r="GCR19" s="53"/>
      <c r="GCS19" s="53"/>
      <c r="GCT19" s="53"/>
      <c r="GCU19" s="53"/>
      <c r="GCV19" s="53"/>
      <c r="GCW19" s="53"/>
      <c r="GCX19" s="53"/>
      <c r="GCY19" s="53"/>
      <c r="GCZ19" s="53"/>
      <c r="GDA19" s="53"/>
      <c r="GDB19" s="53"/>
      <c r="GDC19" s="53"/>
      <c r="GDD19" s="53"/>
      <c r="GDE19" s="53"/>
      <c r="GDF19" s="53"/>
      <c r="GDG19" s="53"/>
      <c r="GDH19" s="53"/>
      <c r="GDI19" s="53"/>
      <c r="GDJ19" s="53"/>
      <c r="GDK19" s="53"/>
      <c r="GDL19" s="53"/>
      <c r="GDM19" s="53"/>
      <c r="GDN19" s="53"/>
      <c r="GDO19" s="53"/>
      <c r="GDP19" s="53"/>
      <c r="GDQ19" s="53"/>
      <c r="GDR19" s="53"/>
      <c r="GDS19" s="53"/>
      <c r="GDT19" s="53"/>
      <c r="GDU19" s="53"/>
      <c r="GDV19" s="53"/>
      <c r="GDW19" s="53"/>
      <c r="GDX19" s="53"/>
      <c r="GDY19" s="53"/>
      <c r="GDZ19" s="53"/>
      <c r="GEA19" s="53"/>
      <c r="GEB19" s="53"/>
      <c r="GEC19" s="53"/>
      <c r="GED19" s="53"/>
      <c r="GEE19" s="53"/>
      <c r="GEF19" s="53"/>
      <c r="GEG19" s="53"/>
      <c r="GEH19" s="53"/>
      <c r="GEI19" s="53"/>
      <c r="GEJ19" s="53"/>
      <c r="GEK19" s="53"/>
      <c r="GEL19" s="53"/>
      <c r="GEM19" s="53"/>
      <c r="GEN19" s="53"/>
      <c r="GEO19" s="53"/>
      <c r="GEP19" s="53"/>
      <c r="GEQ19" s="53"/>
      <c r="GER19" s="53"/>
      <c r="GES19" s="53"/>
      <c r="GET19" s="53"/>
      <c r="GEU19" s="53"/>
      <c r="GEV19" s="53"/>
      <c r="GEW19" s="53"/>
      <c r="GEX19" s="53"/>
      <c r="GEY19" s="53"/>
      <c r="GEZ19" s="53"/>
      <c r="GFA19" s="53"/>
      <c r="GFB19" s="53"/>
      <c r="GFC19" s="53"/>
      <c r="GFD19" s="53"/>
      <c r="GFE19" s="53"/>
      <c r="GFF19" s="53"/>
      <c r="GFG19" s="53"/>
      <c r="GFH19" s="53"/>
      <c r="GFI19" s="53"/>
      <c r="GFJ19" s="53"/>
      <c r="GFK19" s="53"/>
      <c r="GFL19" s="53"/>
      <c r="GFM19" s="53"/>
      <c r="GFN19" s="53"/>
      <c r="GFO19" s="53"/>
      <c r="GFP19" s="53"/>
      <c r="GFQ19" s="53"/>
      <c r="GFR19" s="53"/>
      <c r="GFS19" s="53"/>
      <c r="GFT19" s="53"/>
      <c r="GFU19" s="53"/>
      <c r="GFV19" s="53"/>
      <c r="GFW19" s="53"/>
      <c r="GFX19" s="53"/>
      <c r="GFY19" s="53"/>
      <c r="GFZ19" s="53"/>
      <c r="GGA19" s="53"/>
      <c r="GGB19" s="53"/>
      <c r="GGC19" s="53"/>
      <c r="GGD19" s="53"/>
      <c r="GGE19" s="53"/>
      <c r="GGF19" s="53"/>
      <c r="GGG19" s="53"/>
      <c r="GGH19" s="53"/>
      <c r="GGI19" s="53"/>
      <c r="GGJ19" s="53"/>
      <c r="GGK19" s="53"/>
      <c r="GGL19" s="53"/>
      <c r="GGM19" s="53"/>
      <c r="GGN19" s="53"/>
      <c r="GGO19" s="53"/>
      <c r="GGP19" s="53"/>
      <c r="GGQ19" s="53"/>
      <c r="GGR19" s="53"/>
      <c r="GGS19" s="53"/>
      <c r="GGT19" s="53"/>
      <c r="GGU19" s="53"/>
      <c r="GGV19" s="53"/>
      <c r="GGW19" s="53"/>
      <c r="GGX19" s="53"/>
      <c r="GGY19" s="53"/>
      <c r="GGZ19" s="53"/>
      <c r="GHA19" s="53"/>
      <c r="GHB19" s="53"/>
      <c r="GHC19" s="53"/>
      <c r="GHD19" s="53"/>
      <c r="GHE19" s="53"/>
      <c r="GHF19" s="53"/>
      <c r="GHG19" s="53"/>
      <c r="GHH19" s="53"/>
      <c r="GHI19" s="53"/>
      <c r="GHJ19" s="53"/>
      <c r="GHK19" s="53"/>
      <c r="GHL19" s="53"/>
      <c r="GHM19" s="53"/>
      <c r="GHN19" s="53"/>
      <c r="GHO19" s="53"/>
      <c r="GHP19" s="53"/>
      <c r="GHQ19" s="53"/>
      <c r="GHR19" s="53"/>
      <c r="GHS19" s="53"/>
      <c r="GHT19" s="53"/>
      <c r="GHU19" s="53"/>
      <c r="GHV19" s="53"/>
      <c r="GHW19" s="53"/>
      <c r="GHX19" s="53"/>
      <c r="GHY19" s="53"/>
      <c r="GHZ19" s="53"/>
      <c r="GIA19" s="53"/>
      <c r="GIB19" s="53"/>
      <c r="GIC19" s="53"/>
      <c r="GID19" s="53"/>
      <c r="GIE19" s="53"/>
      <c r="GIF19" s="53"/>
      <c r="GIG19" s="53"/>
      <c r="GIH19" s="53"/>
      <c r="GII19" s="53"/>
      <c r="GIJ19" s="53"/>
      <c r="GIK19" s="53"/>
      <c r="GIL19" s="53"/>
      <c r="GIM19" s="53"/>
      <c r="GIN19" s="53"/>
      <c r="GIO19" s="53"/>
      <c r="GIP19" s="53"/>
      <c r="GIQ19" s="53"/>
      <c r="GIR19" s="53"/>
      <c r="GIS19" s="53"/>
      <c r="GIT19" s="53"/>
      <c r="GIU19" s="53"/>
      <c r="GIV19" s="53"/>
      <c r="GIW19" s="53"/>
      <c r="GIX19" s="53"/>
      <c r="GIY19" s="53"/>
      <c r="GIZ19" s="53"/>
      <c r="GJA19" s="53"/>
      <c r="GJB19" s="53"/>
      <c r="GJC19" s="53"/>
      <c r="GJD19" s="53"/>
      <c r="GJE19" s="53"/>
      <c r="GJF19" s="53"/>
      <c r="GJG19" s="53"/>
      <c r="GJH19" s="53"/>
      <c r="GJI19" s="53"/>
      <c r="GJJ19" s="53"/>
      <c r="GJK19" s="53"/>
      <c r="GJL19" s="53"/>
      <c r="GJM19" s="53"/>
      <c r="GJN19" s="53"/>
      <c r="GJO19" s="53"/>
      <c r="GJP19" s="53"/>
      <c r="GJQ19" s="53"/>
      <c r="GJR19" s="53"/>
      <c r="GJS19" s="53"/>
      <c r="GJT19" s="53"/>
      <c r="GJU19" s="53"/>
      <c r="GJV19" s="53"/>
      <c r="GJW19" s="53"/>
      <c r="GJX19" s="53"/>
      <c r="GJY19" s="53"/>
      <c r="GJZ19" s="53"/>
      <c r="GKA19" s="53"/>
      <c r="GKB19" s="53"/>
      <c r="GKC19" s="53"/>
      <c r="GKD19" s="53"/>
      <c r="GKE19" s="53"/>
      <c r="GKF19" s="53"/>
      <c r="GKG19" s="53"/>
      <c r="GKH19" s="53"/>
      <c r="GKI19" s="53"/>
      <c r="GKJ19" s="53"/>
      <c r="GKK19" s="53"/>
      <c r="GKL19" s="53"/>
      <c r="GKM19" s="53"/>
      <c r="GKN19" s="53"/>
      <c r="GKO19" s="53"/>
      <c r="GKP19" s="53"/>
      <c r="GKQ19" s="53"/>
      <c r="GKR19" s="53"/>
      <c r="GKS19" s="53"/>
      <c r="GKT19" s="53"/>
      <c r="GKU19" s="53"/>
      <c r="GKV19" s="53"/>
      <c r="GKW19" s="53"/>
      <c r="GKX19" s="53"/>
      <c r="GKY19" s="53"/>
      <c r="GKZ19" s="53"/>
      <c r="GLA19" s="53"/>
      <c r="GLB19" s="53"/>
      <c r="GLC19" s="53"/>
      <c r="GLD19" s="53"/>
      <c r="GLE19" s="53"/>
      <c r="GLF19" s="53"/>
      <c r="GLG19" s="53"/>
      <c r="GLH19" s="53"/>
      <c r="GLI19" s="53"/>
      <c r="GLJ19" s="53"/>
      <c r="GLK19" s="53"/>
      <c r="GLL19" s="53"/>
      <c r="GLM19" s="53"/>
      <c r="GLN19" s="53"/>
      <c r="GLO19" s="53"/>
      <c r="GLP19" s="53"/>
      <c r="GLQ19" s="53"/>
      <c r="GLR19" s="53"/>
      <c r="GLS19" s="53"/>
      <c r="GLT19" s="53"/>
      <c r="GLU19" s="53"/>
      <c r="GLV19" s="53"/>
      <c r="GLW19" s="53"/>
      <c r="GLX19" s="53"/>
      <c r="GLY19" s="53"/>
      <c r="GLZ19" s="53"/>
      <c r="GMA19" s="53"/>
      <c r="GMB19" s="53"/>
      <c r="GMC19" s="53"/>
      <c r="GMD19" s="53"/>
      <c r="GME19" s="53"/>
      <c r="GMF19" s="53"/>
      <c r="GMG19" s="53"/>
      <c r="GMH19" s="53"/>
      <c r="GMI19" s="53"/>
      <c r="GMJ19" s="53"/>
      <c r="GMK19" s="53"/>
      <c r="GML19" s="53"/>
      <c r="GMM19" s="53"/>
      <c r="GMN19" s="53"/>
      <c r="GMO19" s="53"/>
      <c r="GMP19" s="53"/>
      <c r="GMQ19" s="53"/>
      <c r="GMR19" s="53"/>
      <c r="GMS19" s="53"/>
      <c r="GMT19" s="53"/>
      <c r="GMU19" s="53"/>
      <c r="GMV19" s="53"/>
      <c r="GMW19" s="53"/>
      <c r="GMX19" s="53"/>
      <c r="GMY19" s="53"/>
      <c r="GMZ19" s="53"/>
      <c r="GNA19" s="53"/>
      <c r="GNB19" s="53"/>
      <c r="GNC19" s="53"/>
      <c r="GND19" s="53"/>
      <c r="GNE19" s="53"/>
      <c r="GNF19" s="53"/>
      <c r="GNG19" s="53"/>
      <c r="GNH19" s="53"/>
      <c r="GNI19" s="53"/>
      <c r="GNJ19" s="53"/>
      <c r="GNK19" s="53"/>
      <c r="GNL19" s="53"/>
      <c r="GNM19" s="53"/>
      <c r="GNN19" s="53"/>
      <c r="GNO19" s="53"/>
      <c r="GNP19" s="53"/>
      <c r="GNQ19" s="53"/>
      <c r="GNR19" s="53"/>
      <c r="GNS19" s="53"/>
      <c r="GNT19" s="53"/>
      <c r="GNU19" s="53"/>
      <c r="GNV19" s="53"/>
      <c r="GNW19" s="53"/>
      <c r="GNX19" s="53"/>
      <c r="GNY19" s="53"/>
      <c r="GNZ19" s="53"/>
      <c r="GOA19" s="53"/>
      <c r="GOB19" s="53"/>
      <c r="GOC19" s="53"/>
      <c r="GOD19" s="53"/>
      <c r="GOE19" s="53"/>
      <c r="GOF19" s="53"/>
      <c r="GOG19" s="53"/>
      <c r="GOH19" s="53"/>
      <c r="GOI19" s="53"/>
      <c r="GOJ19" s="53"/>
      <c r="GOK19" s="53"/>
      <c r="GOL19" s="53"/>
      <c r="GOM19" s="53"/>
      <c r="GON19" s="53"/>
      <c r="GOO19" s="53"/>
      <c r="GOP19" s="53"/>
      <c r="GOQ19" s="53"/>
      <c r="GOR19" s="53"/>
      <c r="GOS19" s="53"/>
      <c r="GOT19" s="53"/>
      <c r="GOU19" s="53"/>
      <c r="GOV19" s="53"/>
      <c r="GOW19" s="53"/>
      <c r="GOX19" s="53"/>
      <c r="GOY19" s="53"/>
      <c r="GOZ19" s="53"/>
      <c r="GPA19" s="53"/>
      <c r="GPB19" s="53"/>
      <c r="GPC19" s="53"/>
      <c r="GPD19" s="53"/>
      <c r="GPE19" s="53"/>
      <c r="GPF19" s="53"/>
      <c r="GPG19" s="53"/>
      <c r="GPH19" s="53"/>
      <c r="GPI19" s="53"/>
      <c r="GPJ19" s="53"/>
      <c r="GPK19" s="53"/>
      <c r="GPL19" s="53"/>
      <c r="GPM19" s="53"/>
      <c r="GPN19" s="53"/>
      <c r="GPO19" s="53"/>
      <c r="GPP19" s="53"/>
      <c r="GPQ19" s="53"/>
      <c r="GPR19" s="53"/>
      <c r="GPS19" s="53"/>
      <c r="GPT19" s="53"/>
      <c r="GPU19" s="53"/>
      <c r="GPV19" s="53"/>
      <c r="GPW19" s="53"/>
      <c r="GPX19" s="53"/>
      <c r="GPY19" s="53"/>
      <c r="GPZ19" s="53"/>
      <c r="GQA19" s="53"/>
      <c r="GQB19" s="53"/>
      <c r="GQC19" s="53"/>
      <c r="GQD19" s="53"/>
      <c r="GQE19" s="53"/>
      <c r="GQF19" s="53"/>
      <c r="GQG19" s="53"/>
      <c r="GQH19" s="53"/>
      <c r="GQI19" s="53"/>
      <c r="GQJ19" s="53"/>
      <c r="GQK19" s="53"/>
      <c r="GQL19" s="53"/>
      <c r="GQM19" s="53"/>
      <c r="GQN19" s="53"/>
      <c r="GQO19" s="53"/>
      <c r="GQP19" s="53"/>
      <c r="GQQ19" s="53"/>
      <c r="GQR19" s="53"/>
      <c r="GQS19" s="53"/>
      <c r="GQT19" s="53"/>
      <c r="GQU19" s="53"/>
      <c r="GQV19" s="53"/>
      <c r="GQW19" s="53"/>
      <c r="GQX19" s="53"/>
      <c r="GQY19" s="53"/>
      <c r="GQZ19" s="53"/>
      <c r="GRA19" s="53"/>
      <c r="GRB19" s="53"/>
      <c r="GRC19" s="53"/>
      <c r="GRD19" s="53"/>
      <c r="GRE19" s="53"/>
      <c r="GRF19" s="53"/>
      <c r="GRG19" s="53"/>
      <c r="GRH19" s="53"/>
      <c r="GRI19" s="53"/>
      <c r="GRJ19" s="53"/>
      <c r="GRK19" s="53"/>
      <c r="GRL19" s="53"/>
      <c r="GRM19" s="53"/>
      <c r="GRN19" s="53"/>
      <c r="GRO19" s="53"/>
      <c r="GRP19" s="53"/>
      <c r="GRQ19" s="53"/>
      <c r="GRR19" s="53"/>
      <c r="GRS19" s="53"/>
      <c r="GRT19" s="53"/>
      <c r="GRU19" s="53"/>
      <c r="GRV19" s="53"/>
      <c r="GRW19" s="53"/>
      <c r="GRX19" s="53"/>
      <c r="GRY19" s="53"/>
      <c r="GRZ19" s="53"/>
      <c r="GSA19" s="53"/>
      <c r="GSB19" s="53"/>
      <c r="GSC19" s="53"/>
      <c r="GSD19" s="53"/>
      <c r="GSE19" s="53"/>
      <c r="GSF19" s="53"/>
      <c r="GSG19" s="53"/>
      <c r="GSH19" s="53"/>
      <c r="GSI19" s="53"/>
      <c r="GSJ19" s="53"/>
      <c r="GSK19" s="53"/>
      <c r="GSL19" s="53"/>
      <c r="GSM19" s="53"/>
      <c r="GSN19" s="53"/>
      <c r="GSO19" s="53"/>
      <c r="GSP19" s="53"/>
      <c r="GSQ19" s="53"/>
      <c r="GSR19" s="53"/>
      <c r="GSS19" s="53"/>
      <c r="GST19" s="53"/>
      <c r="GSU19" s="53"/>
      <c r="GSV19" s="53"/>
      <c r="GSW19" s="53"/>
      <c r="GSX19" s="53"/>
      <c r="GSY19" s="53"/>
      <c r="GSZ19" s="53"/>
      <c r="GTA19" s="53"/>
      <c r="GTB19" s="53"/>
      <c r="GTC19" s="53"/>
      <c r="GTD19" s="53"/>
      <c r="GTE19" s="53"/>
      <c r="GTF19" s="53"/>
      <c r="GTG19" s="53"/>
      <c r="GTH19" s="53"/>
      <c r="GTI19" s="53"/>
      <c r="GTJ19" s="53"/>
      <c r="GTK19" s="53"/>
      <c r="GTL19" s="53"/>
      <c r="GTM19" s="53"/>
      <c r="GTN19" s="53"/>
      <c r="GTO19" s="53"/>
      <c r="GTP19" s="53"/>
      <c r="GTQ19" s="53"/>
      <c r="GTR19" s="53"/>
      <c r="GTS19" s="53"/>
      <c r="GTT19" s="53"/>
      <c r="GTU19" s="53"/>
      <c r="GTV19" s="53"/>
      <c r="GTW19" s="53"/>
      <c r="GTX19" s="53"/>
      <c r="GTY19" s="53"/>
      <c r="GTZ19" s="53"/>
      <c r="GUA19" s="53"/>
      <c r="GUB19" s="53"/>
      <c r="GUC19" s="53"/>
      <c r="GUD19" s="53"/>
      <c r="GUE19" s="53"/>
      <c r="GUF19" s="53"/>
      <c r="GUG19" s="53"/>
      <c r="GUH19" s="53"/>
      <c r="GUI19" s="53"/>
      <c r="GUJ19" s="53"/>
      <c r="GUK19" s="53"/>
      <c r="GUL19" s="53"/>
      <c r="GUM19" s="53"/>
      <c r="GUN19" s="53"/>
      <c r="GUO19" s="53"/>
      <c r="GUP19" s="53"/>
      <c r="GUQ19" s="53"/>
      <c r="GUR19" s="53"/>
      <c r="GUS19" s="53"/>
      <c r="GUT19" s="53"/>
      <c r="GUU19" s="53"/>
      <c r="GUV19" s="53"/>
      <c r="GUW19" s="53"/>
      <c r="GUX19" s="53"/>
      <c r="GUY19" s="53"/>
      <c r="GUZ19" s="53"/>
      <c r="GVA19" s="53"/>
      <c r="GVB19" s="53"/>
      <c r="GVC19" s="53"/>
      <c r="GVD19" s="53"/>
      <c r="GVE19" s="53"/>
      <c r="GVF19" s="53"/>
      <c r="GVG19" s="53"/>
      <c r="GVH19" s="53"/>
      <c r="GVI19" s="53"/>
      <c r="GVJ19" s="53"/>
      <c r="GVK19" s="53"/>
      <c r="GVL19" s="53"/>
      <c r="GVM19" s="53"/>
      <c r="GVN19" s="53"/>
      <c r="GVO19" s="53"/>
      <c r="GVP19" s="53"/>
      <c r="GVQ19" s="53"/>
      <c r="GVR19" s="53"/>
      <c r="GVS19" s="53"/>
      <c r="GVT19" s="53"/>
      <c r="GVU19" s="53"/>
      <c r="GVV19" s="53"/>
      <c r="GVW19" s="53"/>
      <c r="GVX19" s="53"/>
      <c r="GVY19" s="53"/>
      <c r="GVZ19" s="53"/>
      <c r="GWA19" s="53"/>
      <c r="GWB19" s="53"/>
      <c r="GWC19" s="53"/>
      <c r="GWD19" s="53"/>
      <c r="GWE19" s="53"/>
      <c r="GWF19" s="53"/>
      <c r="GWG19" s="53"/>
      <c r="GWH19" s="53"/>
      <c r="GWI19" s="53"/>
      <c r="GWJ19" s="53"/>
      <c r="GWK19" s="53"/>
      <c r="GWL19" s="53"/>
      <c r="GWM19" s="53"/>
      <c r="GWN19" s="53"/>
      <c r="GWO19" s="53"/>
      <c r="GWP19" s="53"/>
      <c r="GWQ19" s="53"/>
      <c r="GWR19" s="53"/>
      <c r="GWS19" s="53"/>
      <c r="GWT19" s="53"/>
      <c r="GWU19" s="53"/>
      <c r="GWV19" s="53"/>
      <c r="GWW19" s="53"/>
      <c r="GWX19" s="53"/>
      <c r="GWY19" s="53"/>
      <c r="GWZ19" s="53"/>
      <c r="GXA19" s="53"/>
      <c r="GXB19" s="53"/>
      <c r="GXC19" s="53"/>
      <c r="GXD19" s="53"/>
      <c r="GXE19" s="53"/>
      <c r="GXF19" s="53"/>
      <c r="GXG19" s="53"/>
      <c r="GXH19" s="53"/>
      <c r="GXI19" s="53"/>
      <c r="GXJ19" s="53"/>
      <c r="GXK19" s="53"/>
      <c r="GXL19" s="53"/>
      <c r="GXM19" s="53"/>
      <c r="GXN19" s="53"/>
      <c r="GXO19" s="53"/>
      <c r="GXP19" s="53"/>
      <c r="GXQ19" s="53"/>
      <c r="GXR19" s="53"/>
      <c r="GXS19" s="53"/>
      <c r="GXT19" s="53"/>
      <c r="GXU19" s="53"/>
      <c r="GXV19" s="53"/>
      <c r="GXW19" s="53"/>
      <c r="GXX19" s="53"/>
      <c r="GXY19" s="53"/>
      <c r="GXZ19" s="53"/>
      <c r="GYA19" s="53"/>
      <c r="GYB19" s="53"/>
      <c r="GYC19" s="53"/>
      <c r="GYD19" s="53"/>
      <c r="GYE19" s="53"/>
      <c r="GYF19" s="53"/>
      <c r="GYG19" s="53"/>
      <c r="GYH19" s="53"/>
      <c r="GYI19" s="53"/>
      <c r="GYJ19" s="53"/>
      <c r="GYK19" s="53"/>
      <c r="GYL19" s="53"/>
      <c r="GYM19" s="53"/>
      <c r="GYN19" s="53"/>
      <c r="GYO19" s="53"/>
      <c r="GYP19" s="53"/>
      <c r="GYQ19" s="53"/>
      <c r="GYR19" s="53"/>
      <c r="GYS19" s="53"/>
      <c r="GYT19" s="53"/>
      <c r="GYU19" s="53"/>
      <c r="GYV19" s="53"/>
      <c r="GYW19" s="53"/>
      <c r="GYX19" s="53"/>
      <c r="GYY19" s="53"/>
      <c r="GYZ19" s="53"/>
      <c r="GZA19" s="53"/>
      <c r="GZB19" s="53"/>
      <c r="GZC19" s="53"/>
      <c r="GZD19" s="53"/>
      <c r="GZE19" s="53"/>
      <c r="GZF19" s="53"/>
      <c r="GZG19" s="53"/>
      <c r="GZH19" s="53"/>
      <c r="GZI19" s="53"/>
      <c r="GZJ19" s="53"/>
      <c r="GZK19" s="53"/>
      <c r="GZL19" s="53"/>
      <c r="GZM19" s="53"/>
      <c r="GZN19" s="53"/>
      <c r="GZO19" s="53"/>
      <c r="GZP19" s="53"/>
      <c r="GZQ19" s="53"/>
      <c r="GZR19" s="53"/>
      <c r="GZS19" s="53"/>
      <c r="GZT19" s="53"/>
      <c r="GZU19" s="53"/>
      <c r="GZV19" s="53"/>
      <c r="GZW19" s="53"/>
      <c r="GZX19" s="53"/>
      <c r="GZY19" s="53"/>
      <c r="GZZ19" s="53"/>
      <c r="HAA19" s="53"/>
      <c r="HAB19" s="53"/>
      <c r="HAC19" s="53"/>
      <c r="HAD19" s="53"/>
      <c r="HAE19" s="53"/>
      <c r="HAF19" s="53"/>
      <c r="HAG19" s="53"/>
      <c r="HAH19" s="53"/>
      <c r="HAI19" s="53"/>
      <c r="HAJ19" s="53"/>
      <c r="HAK19" s="53"/>
      <c r="HAL19" s="53"/>
      <c r="HAM19" s="53"/>
      <c r="HAN19" s="53"/>
      <c r="HAO19" s="53"/>
      <c r="HAP19" s="53"/>
      <c r="HAQ19" s="53"/>
      <c r="HAR19" s="53"/>
      <c r="HAS19" s="53"/>
      <c r="HAT19" s="53"/>
      <c r="HAU19" s="53"/>
      <c r="HAV19" s="53"/>
      <c r="HAW19" s="53"/>
      <c r="HAX19" s="53"/>
      <c r="HAY19" s="53"/>
      <c r="HAZ19" s="53"/>
      <c r="HBA19" s="53"/>
      <c r="HBB19" s="53"/>
      <c r="HBC19" s="53"/>
      <c r="HBD19" s="53"/>
      <c r="HBE19" s="53"/>
      <c r="HBF19" s="53"/>
      <c r="HBG19" s="53"/>
      <c r="HBH19" s="53"/>
      <c r="HBI19" s="53"/>
      <c r="HBJ19" s="53"/>
      <c r="HBK19" s="53"/>
      <c r="HBL19" s="53"/>
      <c r="HBM19" s="53"/>
      <c r="HBN19" s="53"/>
      <c r="HBO19" s="53"/>
      <c r="HBP19" s="53"/>
      <c r="HBQ19" s="53"/>
      <c r="HBR19" s="53"/>
      <c r="HBS19" s="53"/>
      <c r="HBT19" s="53"/>
      <c r="HBU19" s="53"/>
      <c r="HBV19" s="53"/>
      <c r="HBW19" s="53"/>
      <c r="HBX19" s="53"/>
      <c r="HBY19" s="53"/>
      <c r="HBZ19" s="53"/>
      <c r="HCA19" s="53"/>
      <c r="HCB19" s="53"/>
      <c r="HCC19" s="53"/>
      <c r="HCD19" s="53"/>
      <c r="HCE19" s="53"/>
      <c r="HCF19" s="53"/>
      <c r="HCG19" s="53"/>
      <c r="HCH19" s="53"/>
      <c r="HCI19" s="53"/>
      <c r="HCJ19" s="53"/>
      <c r="HCK19" s="53"/>
      <c r="HCL19" s="53"/>
      <c r="HCM19" s="53"/>
      <c r="HCN19" s="53"/>
      <c r="HCO19" s="53"/>
      <c r="HCP19" s="53"/>
      <c r="HCQ19" s="53"/>
      <c r="HCR19" s="53"/>
      <c r="HCS19" s="53"/>
      <c r="HCT19" s="53"/>
      <c r="HCU19" s="53"/>
      <c r="HCV19" s="53"/>
      <c r="HCW19" s="53"/>
      <c r="HCX19" s="53"/>
      <c r="HCY19" s="53"/>
      <c r="HCZ19" s="53"/>
      <c r="HDA19" s="53"/>
      <c r="HDB19" s="53"/>
      <c r="HDC19" s="53"/>
      <c r="HDD19" s="53"/>
      <c r="HDE19" s="53"/>
      <c r="HDF19" s="53"/>
      <c r="HDG19" s="53"/>
      <c r="HDH19" s="53"/>
      <c r="HDI19" s="53"/>
      <c r="HDJ19" s="53"/>
      <c r="HDK19" s="53"/>
      <c r="HDL19" s="53"/>
      <c r="HDM19" s="53"/>
      <c r="HDN19" s="53"/>
      <c r="HDO19" s="53"/>
      <c r="HDP19" s="53"/>
      <c r="HDQ19" s="53"/>
      <c r="HDR19" s="53"/>
      <c r="HDS19" s="53"/>
      <c r="HDT19" s="53"/>
      <c r="HDU19" s="53"/>
      <c r="HDV19" s="53"/>
      <c r="HDW19" s="53"/>
      <c r="HDX19" s="53"/>
      <c r="HDY19" s="53"/>
      <c r="HDZ19" s="53"/>
      <c r="HEA19" s="53"/>
      <c r="HEB19" s="53"/>
      <c r="HEC19" s="53"/>
      <c r="HED19" s="53"/>
      <c r="HEE19" s="53"/>
      <c r="HEF19" s="53"/>
      <c r="HEG19" s="53"/>
      <c r="HEH19" s="53"/>
      <c r="HEI19" s="53"/>
      <c r="HEJ19" s="53"/>
      <c r="HEK19" s="53"/>
      <c r="HEL19" s="53"/>
      <c r="HEM19" s="53"/>
      <c r="HEN19" s="53"/>
      <c r="HEO19" s="53"/>
      <c r="HEP19" s="53"/>
      <c r="HEQ19" s="53"/>
      <c r="HER19" s="53"/>
      <c r="HES19" s="53"/>
      <c r="HET19" s="53"/>
      <c r="HEU19" s="53"/>
      <c r="HEV19" s="53"/>
      <c r="HEW19" s="53"/>
      <c r="HEX19" s="53"/>
      <c r="HEY19" s="53"/>
      <c r="HEZ19" s="53"/>
      <c r="HFA19" s="53"/>
      <c r="HFB19" s="53"/>
      <c r="HFC19" s="53"/>
      <c r="HFD19" s="53"/>
      <c r="HFE19" s="53"/>
      <c r="HFF19" s="53"/>
      <c r="HFG19" s="53"/>
      <c r="HFH19" s="53"/>
      <c r="HFI19" s="53"/>
      <c r="HFJ19" s="53"/>
      <c r="HFK19" s="53"/>
      <c r="HFL19" s="53"/>
      <c r="HFM19" s="53"/>
      <c r="HFN19" s="53"/>
      <c r="HFO19" s="53"/>
      <c r="HFP19" s="53"/>
      <c r="HFQ19" s="53"/>
      <c r="HFR19" s="53"/>
      <c r="HFS19" s="53"/>
      <c r="HFT19" s="53"/>
      <c r="HFU19" s="53"/>
      <c r="HFV19" s="53"/>
      <c r="HFW19" s="53"/>
      <c r="HFX19" s="53"/>
      <c r="HFY19" s="53"/>
      <c r="HFZ19" s="53"/>
      <c r="HGA19" s="53"/>
      <c r="HGB19" s="53"/>
      <c r="HGC19" s="53"/>
      <c r="HGD19" s="53"/>
      <c r="HGE19" s="53"/>
      <c r="HGF19" s="53"/>
      <c r="HGG19" s="53"/>
      <c r="HGH19" s="53"/>
      <c r="HGI19" s="53"/>
      <c r="HGJ19" s="53"/>
      <c r="HGK19" s="53"/>
      <c r="HGL19" s="53"/>
      <c r="HGM19" s="53"/>
      <c r="HGN19" s="53"/>
      <c r="HGO19" s="53"/>
      <c r="HGP19" s="53"/>
      <c r="HGQ19" s="53"/>
      <c r="HGR19" s="53"/>
      <c r="HGS19" s="53"/>
      <c r="HGT19" s="53"/>
      <c r="HGU19" s="53"/>
      <c r="HGV19" s="53"/>
      <c r="HGW19" s="53"/>
      <c r="HGX19" s="53"/>
      <c r="HGY19" s="53"/>
      <c r="HGZ19" s="53"/>
      <c r="HHA19" s="53"/>
      <c r="HHB19" s="53"/>
      <c r="HHC19" s="53"/>
      <c r="HHD19" s="53"/>
      <c r="HHE19" s="53"/>
      <c r="HHF19" s="53"/>
      <c r="HHG19" s="53"/>
      <c r="HHH19" s="53"/>
      <c r="HHI19" s="53"/>
      <c r="HHJ19" s="53"/>
      <c r="HHK19" s="53"/>
      <c r="HHL19" s="53"/>
      <c r="HHM19" s="53"/>
      <c r="HHN19" s="53"/>
      <c r="HHO19" s="53"/>
      <c r="HHP19" s="53"/>
      <c r="HHQ19" s="53"/>
      <c r="HHR19" s="53"/>
      <c r="HHS19" s="53"/>
      <c r="HHT19" s="53"/>
      <c r="HHU19" s="53"/>
      <c r="HHV19" s="53"/>
      <c r="HHW19" s="53"/>
      <c r="HHX19" s="53"/>
      <c r="HHY19" s="53"/>
      <c r="HHZ19" s="53"/>
      <c r="HIA19" s="53"/>
      <c r="HIB19" s="53"/>
      <c r="HIC19" s="53"/>
      <c r="HID19" s="53"/>
      <c r="HIE19" s="53"/>
      <c r="HIF19" s="53"/>
      <c r="HIG19" s="53"/>
      <c r="HIH19" s="53"/>
      <c r="HII19" s="53"/>
      <c r="HIJ19" s="53"/>
      <c r="HIK19" s="53"/>
      <c r="HIL19" s="53"/>
      <c r="HIM19" s="53"/>
      <c r="HIN19" s="53"/>
      <c r="HIO19" s="53"/>
      <c r="HIP19" s="53"/>
      <c r="HIQ19" s="53"/>
      <c r="HIR19" s="53"/>
      <c r="HIS19" s="53"/>
      <c r="HIT19" s="53"/>
      <c r="HIU19" s="53"/>
      <c r="HIV19" s="53"/>
      <c r="HIW19" s="53"/>
      <c r="HIX19" s="53"/>
      <c r="HIY19" s="53"/>
      <c r="HIZ19" s="53"/>
      <c r="HJA19" s="53"/>
      <c r="HJB19" s="53"/>
      <c r="HJC19" s="53"/>
      <c r="HJD19" s="53"/>
      <c r="HJE19" s="53"/>
      <c r="HJF19" s="53"/>
      <c r="HJG19" s="53"/>
      <c r="HJH19" s="53"/>
      <c r="HJI19" s="53"/>
      <c r="HJJ19" s="53"/>
      <c r="HJK19" s="53"/>
      <c r="HJL19" s="53"/>
      <c r="HJM19" s="53"/>
      <c r="HJN19" s="53"/>
      <c r="HJO19" s="53"/>
      <c r="HJP19" s="53"/>
      <c r="HJQ19" s="53"/>
      <c r="HJR19" s="53"/>
      <c r="HJS19" s="53"/>
      <c r="HJT19" s="53"/>
      <c r="HJU19" s="53"/>
      <c r="HJV19" s="53"/>
      <c r="HJW19" s="53"/>
      <c r="HJX19" s="53"/>
      <c r="HJY19" s="53"/>
      <c r="HJZ19" s="53"/>
      <c r="HKA19" s="53"/>
      <c r="HKB19" s="53"/>
      <c r="HKC19" s="53"/>
      <c r="HKD19" s="53"/>
      <c r="HKE19" s="53"/>
      <c r="HKF19" s="53"/>
      <c r="HKG19" s="53"/>
      <c r="HKH19" s="53"/>
      <c r="HKI19" s="53"/>
      <c r="HKJ19" s="53"/>
      <c r="HKK19" s="53"/>
      <c r="HKL19" s="53"/>
      <c r="HKM19" s="53"/>
      <c r="HKN19" s="53"/>
      <c r="HKO19" s="53"/>
      <c r="HKP19" s="53"/>
      <c r="HKQ19" s="53"/>
      <c r="HKR19" s="53"/>
      <c r="HKS19" s="53"/>
      <c r="HKT19" s="53"/>
      <c r="HKU19" s="53"/>
      <c r="HKV19" s="53"/>
      <c r="HKW19" s="53"/>
      <c r="HKX19" s="53"/>
      <c r="HKY19" s="53"/>
      <c r="HKZ19" s="53"/>
      <c r="HLA19" s="53"/>
      <c r="HLB19" s="53"/>
      <c r="HLC19" s="53"/>
      <c r="HLD19" s="53"/>
      <c r="HLE19" s="53"/>
      <c r="HLF19" s="53"/>
      <c r="HLG19" s="53"/>
      <c r="HLH19" s="53"/>
      <c r="HLI19" s="53"/>
      <c r="HLJ19" s="53"/>
      <c r="HLK19" s="53"/>
      <c r="HLL19" s="53"/>
      <c r="HLM19" s="53"/>
      <c r="HLN19" s="53"/>
      <c r="HLO19" s="53"/>
      <c r="HLP19" s="53"/>
      <c r="HLQ19" s="53"/>
      <c r="HLR19" s="53"/>
      <c r="HLS19" s="53"/>
      <c r="HLT19" s="53"/>
      <c r="HLU19" s="53"/>
      <c r="HLV19" s="53"/>
      <c r="HLW19" s="53"/>
      <c r="HLX19" s="53"/>
      <c r="HLY19" s="53"/>
      <c r="HLZ19" s="53"/>
      <c r="HMA19" s="53"/>
      <c r="HMB19" s="53"/>
      <c r="HMC19" s="53"/>
      <c r="HMD19" s="53"/>
      <c r="HME19" s="53"/>
      <c r="HMF19" s="53"/>
      <c r="HMG19" s="53"/>
      <c r="HMH19" s="53"/>
      <c r="HMI19" s="53"/>
      <c r="HMJ19" s="53"/>
      <c r="HMK19" s="53"/>
      <c r="HML19" s="53"/>
      <c r="HMM19" s="53"/>
      <c r="HMN19" s="53"/>
      <c r="HMO19" s="53"/>
      <c r="HMP19" s="53"/>
      <c r="HMQ19" s="53"/>
      <c r="HMR19" s="53"/>
      <c r="HMS19" s="53"/>
      <c r="HMT19" s="53"/>
      <c r="HMU19" s="53"/>
      <c r="HMV19" s="53"/>
      <c r="HMW19" s="53"/>
      <c r="HMX19" s="53"/>
      <c r="HMY19" s="53"/>
      <c r="HMZ19" s="53"/>
      <c r="HNA19" s="53"/>
      <c r="HNB19" s="53"/>
      <c r="HNC19" s="53"/>
      <c r="HND19" s="53"/>
      <c r="HNE19" s="53"/>
      <c r="HNF19" s="53"/>
      <c r="HNG19" s="53"/>
      <c r="HNH19" s="53"/>
      <c r="HNI19" s="53"/>
      <c r="HNJ19" s="53"/>
      <c r="HNK19" s="53"/>
      <c r="HNL19" s="53"/>
      <c r="HNM19" s="53"/>
      <c r="HNN19" s="53"/>
      <c r="HNO19" s="53"/>
      <c r="HNP19" s="53"/>
      <c r="HNQ19" s="53"/>
      <c r="HNR19" s="53"/>
      <c r="HNS19" s="53"/>
      <c r="HNT19" s="53"/>
      <c r="HNU19" s="53"/>
      <c r="HNV19" s="53"/>
      <c r="HNW19" s="53"/>
      <c r="HNX19" s="53"/>
      <c r="HNY19" s="53"/>
      <c r="HNZ19" s="53"/>
      <c r="HOA19" s="53"/>
      <c r="HOB19" s="53"/>
      <c r="HOC19" s="53"/>
      <c r="HOD19" s="53"/>
      <c r="HOE19" s="53"/>
      <c r="HOF19" s="53"/>
      <c r="HOG19" s="53"/>
      <c r="HOH19" s="53"/>
      <c r="HOI19" s="53"/>
      <c r="HOJ19" s="53"/>
      <c r="HOK19" s="53"/>
      <c r="HOL19" s="53"/>
      <c r="HOM19" s="53"/>
      <c r="HON19" s="53"/>
      <c r="HOO19" s="53"/>
      <c r="HOP19" s="53"/>
      <c r="HOQ19" s="53"/>
      <c r="HOR19" s="53"/>
      <c r="HOS19" s="53"/>
      <c r="HOT19" s="53"/>
      <c r="HOU19" s="53"/>
      <c r="HOV19" s="53"/>
      <c r="HOW19" s="53"/>
      <c r="HOX19" s="53"/>
      <c r="HOY19" s="53"/>
      <c r="HOZ19" s="53"/>
      <c r="HPA19" s="53"/>
      <c r="HPB19" s="53"/>
      <c r="HPC19" s="53"/>
      <c r="HPD19" s="53"/>
      <c r="HPE19" s="53"/>
      <c r="HPF19" s="53"/>
      <c r="HPG19" s="53"/>
      <c r="HPH19" s="53"/>
      <c r="HPI19" s="53"/>
      <c r="HPJ19" s="53"/>
      <c r="HPK19" s="53"/>
      <c r="HPL19" s="53"/>
      <c r="HPM19" s="53"/>
      <c r="HPN19" s="53"/>
      <c r="HPO19" s="53"/>
      <c r="HPP19" s="53"/>
      <c r="HPQ19" s="53"/>
      <c r="HPR19" s="53"/>
      <c r="HPS19" s="53"/>
      <c r="HPT19" s="53"/>
      <c r="HPU19" s="53"/>
      <c r="HPV19" s="53"/>
      <c r="HPW19" s="53"/>
      <c r="HPX19" s="53"/>
      <c r="HPY19" s="53"/>
      <c r="HPZ19" s="53"/>
      <c r="HQA19" s="53"/>
      <c r="HQB19" s="53"/>
      <c r="HQC19" s="53"/>
      <c r="HQD19" s="53"/>
      <c r="HQE19" s="53"/>
      <c r="HQF19" s="53"/>
      <c r="HQG19" s="53"/>
      <c r="HQH19" s="53"/>
      <c r="HQI19" s="53"/>
      <c r="HQJ19" s="53"/>
      <c r="HQK19" s="53"/>
      <c r="HQL19" s="53"/>
      <c r="HQM19" s="53"/>
      <c r="HQN19" s="53"/>
      <c r="HQO19" s="53"/>
      <c r="HQP19" s="53"/>
      <c r="HQQ19" s="53"/>
      <c r="HQR19" s="53"/>
      <c r="HQS19" s="53"/>
      <c r="HQT19" s="53"/>
      <c r="HQU19" s="53"/>
      <c r="HQV19" s="53"/>
      <c r="HQW19" s="53"/>
      <c r="HQX19" s="53"/>
      <c r="HQY19" s="53"/>
      <c r="HQZ19" s="53"/>
      <c r="HRA19" s="53"/>
      <c r="HRB19" s="53"/>
      <c r="HRC19" s="53"/>
      <c r="HRD19" s="53"/>
      <c r="HRE19" s="53"/>
      <c r="HRF19" s="53"/>
      <c r="HRG19" s="53"/>
      <c r="HRH19" s="53"/>
      <c r="HRI19" s="53"/>
      <c r="HRJ19" s="53"/>
      <c r="HRK19" s="53"/>
      <c r="HRL19" s="53"/>
      <c r="HRM19" s="53"/>
      <c r="HRN19" s="53"/>
      <c r="HRO19" s="53"/>
      <c r="HRP19" s="53"/>
      <c r="HRQ19" s="53"/>
      <c r="HRR19" s="53"/>
      <c r="HRS19" s="53"/>
      <c r="HRT19" s="53"/>
      <c r="HRU19" s="53"/>
      <c r="HRV19" s="53"/>
      <c r="HRW19" s="53"/>
      <c r="HRX19" s="53"/>
      <c r="HRY19" s="53"/>
      <c r="HRZ19" s="53"/>
      <c r="HSA19" s="53"/>
      <c r="HSB19" s="53"/>
      <c r="HSC19" s="53"/>
      <c r="HSD19" s="53"/>
      <c r="HSE19" s="53"/>
      <c r="HSF19" s="53"/>
      <c r="HSG19" s="53"/>
      <c r="HSH19" s="53"/>
      <c r="HSI19" s="53"/>
      <c r="HSJ19" s="53"/>
      <c r="HSK19" s="53"/>
      <c r="HSL19" s="53"/>
      <c r="HSM19" s="53"/>
      <c r="HSN19" s="53"/>
      <c r="HSO19" s="53"/>
      <c r="HSP19" s="53"/>
      <c r="HSQ19" s="53"/>
      <c r="HSR19" s="53"/>
      <c r="HSS19" s="53"/>
      <c r="HST19" s="53"/>
      <c r="HSU19" s="53"/>
      <c r="HSV19" s="53"/>
      <c r="HSW19" s="53"/>
      <c r="HSX19" s="53"/>
      <c r="HSY19" s="53"/>
      <c r="HSZ19" s="53"/>
      <c r="HTA19" s="53"/>
      <c r="HTB19" s="53"/>
      <c r="HTC19" s="53"/>
      <c r="HTD19" s="53"/>
      <c r="HTE19" s="53"/>
      <c r="HTF19" s="53"/>
      <c r="HTG19" s="53"/>
      <c r="HTH19" s="53"/>
      <c r="HTI19" s="53"/>
      <c r="HTJ19" s="53"/>
      <c r="HTK19" s="53"/>
      <c r="HTL19" s="53"/>
      <c r="HTM19" s="53"/>
      <c r="HTN19" s="53"/>
      <c r="HTO19" s="53"/>
      <c r="HTP19" s="53"/>
      <c r="HTQ19" s="53"/>
      <c r="HTR19" s="53"/>
      <c r="HTS19" s="53"/>
      <c r="HTT19" s="53"/>
      <c r="HTU19" s="53"/>
      <c r="HTV19" s="53"/>
      <c r="HTW19" s="53"/>
      <c r="HTX19" s="53"/>
      <c r="HTY19" s="53"/>
      <c r="HTZ19" s="53"/>
      <c r="HUA19" s="53"/>
      <c r="HUB19" s="53"/>
      <c r="HUC19" s="53"/>
      <c r="HUD19" s="53"/>
      <c r="HUE19" s="53"/>
      <c r="HUF19" s="53"/>
      <c r="HUG19" s="53"/>
      <c r="HUH19" s="53"/>
      <c r="HUI19" s="53"/>
      <c r="HUJ19" s="53"/>
      <c r="HUK19" s="53"/>
      <c r="HUL19" s="53"/>
      <c r="HUM19" s="53"/>
      <c r="HUN19" s="53"/>
      <c r="HUO19" s="53"/>
      <c r="HUP19" s="53"/>
      <c r="HUQ19" s="53"/>
      <c r="HUR19" s="53"/>
      <c r="HUS19" s="53"/>
      <c r="HUT19" s="53"/>
      <c r="HUU19" s="53"/>
      <c r="HUV19" s="53"/>
      <c r="HUW19" s="53"/>
      <c r="HUX19" s="53"/>
      <c r="HUY19" s="53"/>
      <c r="HUZ19" s="53"/>
      <c r="HVA19" s="53"/>
      <c r="HVB19" s="53"/>
      <c r="HVC19" s="53"/>
      <c r="HVD19" s="53"/>
      <c r="HVE19" s="53"/>
      <c r="HVF19" s="53"/>
      <c r="HVG19" s="53"/>
      <c r="HVH19" s="53"/>
      <c r="HVI19" s="53"/>
      <c r="HVJ19" s="53"/>
      <c r="HVK19" s="53"/>
      <c r="HVL19" s="53"/>
      <c r="HVM19" s="53"/>
      <c r="HVN19" s="53"/>
      <c r="HVO19" s="53"/>
      <c r="HVP19" s="53"/>
      <c r="HVQ19" s="53"/>
      <c r="HVR19" s="53"/>
      <c r="HVS19" s="53"/>
      <c r="HVT19" s="53"/>
      <c r="HVU19" s="53"/>
      <c r="HVV19" s="53"/>
      <c r="HVW19" s="53"/>
      <c r="HVX19" s="53"/>
      <c r="HVY19" s="53"/>
      <c r="HVZ19" s="53"/>
      <c r="HWA19" s="53"/>
      <c r="HWB19" s="53"/>
      <c r="HWC19" s="53"/>
      <c r="HWD19" s="53"/>
      <c r="HWE19" s="53"/>
      <c r="HWF19" s="53"/>
      <c r="HWG19" s="53"/>
      <c r="HWH19" s="53"/>
      <c r="HWI19" s="53"/>
      <c r="HWJ19" s="53"/>
      <c r="HWK19" s="53"/>
      <c r="HWL19" s="53"/>
      <c r="HWM19" s="53"/>
      <c r="HWN19" s="53"/>
      <c r="HWO19" s="53"/>
      <c r="HWP19" s="53"/>
      <c r="HWQ19" s="53"/>
      <c r="HWR19" s="53"/>
      <c r="HWS19" s="53"/>
      <c r="HWT19" s="53"/>
      <c r="HWU19" s="53"/>
      <c r="HWV19" s="53"/>
      <c r="HWW19" s="53"/>
      <c r="HWX19" s="53"/>
      <c r="HWY19" s="53"/>
      <c r="HWZ19" s="53"/>
      <c r="HXA19" s="53"/>
      <c r="HXB19" s="53"/>
      <c r="HXC19" s="53"/>
      <c r="HXD19" s="53"/>
      <c r="HXE19" s="53"/>
      <c r="HXF19" s="53"/>
      <c r="HXG19" s="53"/>
      <c r="HXH19" s="53"/>
      <c r="HXI19" s="53"/>
      <c r="HXJ19" s="53"/>
      <c r="HXK19" s="53"/>
      <c r="HXL19" s="53"/>
      <c r="HXM19" s="53"/>
      <c r="HXN19" s="53"/>
      <c r="HXO19" s="53"/>
      <c r="HXP19" s="53"/>
      <c r="HXQ19" s="53"/>
      <c r="HXR19" s="53"/>
      <c r="HXS19" s="53"/>
      <c r="HXT19" s="53"/>
      <c r="HXU19" s="53"/>
      <c r="HXV19" s="53"/>
      <c r="HXW19" s="53"/>
      <c r="HXX19" s="53"/>
      <c r="HXY19" s="53"/>
      <c r="HXZ19" s="53"/>
      <c r="HYA19" s="53"/>
      <c r="HYB19" s="53"/>
      <c r="HYC19" s="53"/>
      <c r="HYD19" s="53"/>
      <c r="HYE19" s="53"/>
      <c r="HYF19" s="53"/>
      <c r="HYG19" s="53"/>
      <c r="HYH19" s="53"/>
      <c r="HYI19" s="53"/>
      <c r="HYJ19" s="53"/>
      <c r="HYK19" s="53"/>
      <c r="HYL19" s="53"/>
      <c r="HYM19" s="53"/>
      <c r="HYN19" s="53"/>
      <c r="HYO19" s="53"/>
      <c r="HYP19" s="53"/>
      <c r="HYQ19" s="53"/>
      <c r="HYR19" s="53"/>
      <c r="HYS19" s="53"/>
      <c r="HYT19" s="53"/>
      <c r="HYU19" s="53"/>
      <c r="HYV19" s="53"/>
      <c r="HYW19" s="53"/>
      <c r="HYX19" s="53"/>
      <c r="HYY19" s="53"/>
      <c r="HYZ19" s="53"/>
      <c r="HZA19" s="53"/>
      <c r="HZB19" s="53"/>
      <c r="HZC19" s="53"/>
      <c r="HZD19" s="53"/>
      <c r="HZE19" s="53"/>
      <c r="HZF19" s="53"/>
      <c r="HZG19" s="53"/>
      <c r="HZH19" s="53"/>
      <c r="HZI19" s="53"/>
      <c r="HZJ19" s="53"/>
      <c r="HZK19" s="53"/>
      <c r="HZL19" s="53"/>
      <c r="HZM19" s="53"/>
      <c r="HZN19" s="53"/>
      <c r="HZO19" s="53"/>
      <c r="HZP19" s="53"/>
      <c r="HZQ19" s="53"/>
      <c r="HZR19" s="53"/>
      <c r="HZS19" s="53"/>
      <c r="HZT19" s="53"/>
      <c r="HZU19" s="53"/>
      <c r="HZV19" s="53"/>
      <c r="HZW19" s="53"/>
      <c r="HZX19" s="53"/>
      <c r="HZY19" s="53"/>
      <c r="HZZ19" s="53"/>
      <c r="IAA19" s="53"/>
      <c r="IAB19" s="53"/>
      <c r="IAC19" s="53"/>
      <c r="IAD19" s="53"/>
      <c r="IAE19" s="53"/>
      <c r="IAF19" s="53"/>
      <c r="IAG19" s="53"/>
      <c r="IAH19" s="53"/>
      <c r="IAI19" s="53"/>
      <c r="IAJ19" s="53"/>
      <c r="IAK19" s="53"/>
      <c r="IAL19" s="53"/>
      <c r="IAM19" s="53"/>
      <c r="IAN19" s="53"/>
      <c r="IAO19" s="53"/>
      <c r="IAP19" s="53"/>
      <c r="IAQ19" s="53"/>
      <c r="IAR19" s="53"/>
      <c r="IAS19" s="53"/>
      <c r="IAT19" s="53"/>
      <c r="IAU19" s="53"/>
      <c r="IAV19" s="53"/>
      <c r="IAW19" s="53"/>
      <c r="IAX19" s="53"/>
      <c r="IAY19" s="53"/>
      <c r="IAZ19" s="53"/>
      <c r="IBA19" s="53"/>
      <c r="IBB19" s="53"/>
      <c r="IBC19" s="53"/>
      <c r="IBD19" s="53"/>
      <c r="IBE19" s="53"/>
      <c r="IBF19" s="53"/>
      <c r="IBG19" s="53"/>
      <c r="IBH19" s="53"/>
      <c r="IBI19" s="53"/>
      <c r="IBJ19" s="53"/>
      <c r="IBK19" s="53"/>
      <c r="IBL19" s="53"/>
      <c r="IBM19" s="53"/>
      <c r="IBN19" s="53"/>
      <c r="IBO19" s="53"/>
      <c r="IBP19" s="53"/>
      <c r="IBQ19" s="53"/>
      <c r="IBR19" s="53"/>
      <c r="IBS19" s="53"/>
      <c r="IBT19" s="53"/>
      <c r="IBU19" s="53"/>
      <c r="IBV19" s="53"/>
      <c r="IBW19" s="53"/>
      <c r="IBX19" s="53"/>
      <c r="IBY19" s="53"/>
      <c r="IBZ19" s="53"/>
      <c r="ICA19" s="53"/>
      <c r="ICB19" s="53"/>
      <c r="ICC19" s="53"/>
      <c r="ICD19" s="53"/>
      <c r="ICE19" s="53"/>
      <c r="ICF19" s="53"/>
      <c r="ICG19" s="53"/>
      <c r="ICH19" s="53"/>
      <c r="ICI19" s="53"/>
      <c r="ICJ19" s="53"/>
      <c r="ICK19" s="53"/>
      <c r="ICL19" s="53"/>
      <c r="ICM19" s="53"/>
      <c r="ICN19" s="53"/>
      <c r="ICO19" s="53"/>
      <c r="ICP19" s="53"/>
      <c r="ICQ19" s="53"/>
      <c r="ICR19" s="53"/>
      <c r="ICS19" s="53"/>
      <c r="ICT19" s="53"/>
      <c r="ICU19" s="53"/>
      <c r="ICV19" s="53"/>
      <c r="ICW19" s="53"/>
      <c r="ICX19" s="53"/>
      <c r="ICY19" s="53"/>
      <c r="ICZ19" s="53"/>
      <c r="IDA19" s="53"/>
      <c r="IDB19" s="53"/>
      <c r="IDC19" s="53"/>
      <c r="IDD19" s="53"/>
      <c r="IDE19" s="53"/>
      <c r="IDF19" s="53"/>
      <c r="IDG19" s="53"/>
      <c r="IDH19" s="53"/>
      <c r="IDI19" s="53"/>
      <c r="IDJ19" s="53"/>
      <c r="IDK19" s="53"/>
      <c r="IDL19" s="53"/>
      <c r="IDM19" s="53"/>
      <c r="IDN19" s="53"/>
      <c r="IDO19" s="53"/>
      <c r="IDP19" s="53"/>
      <c r="IDQ19" s="53"/>
      <c r="IDR19" s="53"/>
      <c r="IDS19" s="53"/>
      <c r="IDT19" s="53"/>
      <c r="IDU19" s="53"/>
      <c r="IDV19" s="53"/>
      <c r="IDW19" s="53"/>
      <c r="IDX19" s="53"/>
      <c r="IDY19" s="53"/>
      <c r="IDZ19" s="53"/>
      <c r="IEA19" s="53"/>
      <c r="IEB19" s="53"/>
      <c r="IEC19" s="53"/>
      <c r="IED19" s="53"/>
      <c r="IEE19" s="53"/>
      <c r="IEF19" s="53"/>
      <c r="IEG19" s="53"/>
      <c r="IEH19" s="53"/>
      <c r="IEI19" s="53"/>
      <c r="IEJ19" s="53"/>
      <c r="IEK19" s="53"/>
      <c r="IEL19" s="53"/>
      <c r="IEM19" s="53"/>
      <c r="IEN19" s="53"/>
      <c r="IEO19" s="53"/>
      <c r="IEP19" s="53"/>
      <c r="IEQ19" s="53"/>
      <c r="IER19" s="53"/>
      <c r="IES19" s="53"/>
      <c r="IET19" s="53"/>
      <c r="IEU19" s="53"/>
      <c r="IEV19" s="53"/>
      <c r="IEW19" s="53"/>
      <c r="IEX19" s="53"/>
      <c r="IEY19" s="53"/>
      <c r="IEZ19" s="53"/>
      <c r="IFA19" s="53"/>
      <c r="IFB19" s="53"/>
      <c r="IFC19" s="53"/>
      <c r="IFD19" s="53"/>
      <c r="IFE19" s="53"/>
      <c r="IFF19" s="53"/>
      <c r="IFG19" s="53"/>
      <c r="IFH19" s="53"/>
      <c r="IFI19" s="53"/>
      <c r="IFJ19" s="53"/>
      <c r="IFK19" s="53"/>
      <c r="IFL19" s="53"/>
      <c r="IFM19" s="53"/>
      <c r="IFN19" s="53"/>
      <c r="IFO19" s="53"/>
      <c r="IFP19" s="53"/>
      <c r="IFQ19" s="53"/>
      <c r="IFR19" s="53"/>
      <c r="IFS19" s="53"/>
      <c r="IFT19" s="53"/>
      <c r="IFU19" s="53"/>
      <c r="IFV19" s="53"/>
      <c r="IFW19" s="53"/>
      <c r="IFX19" s="53"/>
      <c r="IFY19" s="53"/>
      <c r="IFZ19" s="53"/>
      <c r="IGA19" s="53"/>
      <c r="IGB19" s="53"/>
      <c r="IGC19" s="53"/>
      <c r="IGD19" s="53"/>
      <c r="IGE19" s="53"/>
      <c r="IGF19" s="53"/>
      <c r="IGG19" s="53"/>
      <c r="IGH19" s="53"/>
      <c r="IGI19" s="53"/>
      <c r="IGJ19" s="53"/>
      <c r="IGK19" s="53"/>
      <c r="IGL19" s="53"/>
      <c r="IGM19" s="53"/>
      <c r="IGN19" s="53"/>
      <c r="IGO19" s="53"/>
      <c r="IGP19" s="53"/>
      <c r="IGQ19" s="53"/>
      <c r="IGR19" s="53"/>
      <c r="IGS19" s="53"/>
      <c r="IGT19" s="53"/>
      <c r="IGU19" s="53"/>
      <c r="IGV19" s="53"/>
      <c r="IGW19" s="53"/>
      <c r="IGX19" s="53"/>
      <c r="IGY19" s="53"/>
      <c r="IGZ19" s="53"/>
      <c r="IHA19" s="53"/>
      <c r="IHB19" s="53"/>
      <c r="IHC19" s="53"/>
      <c r="IHD19" s="53"/>
      <c r="IHE19" s="53"/>
      <c r="IHF19" s="53"/>
      <c r="IHG19" s="53"/>
      <c r="IHH19" s="53"/>
      <c r="IHI19" s="53"/>
      <c r="IHJ19" s="53"/>
      <c r="IHK19" s="53"/>
      <c r="IHL19" s="53"/>
      <c r="IHM19" s="53"/>
      <c r="IHN19" s="53"/>
      <c r="IHO19" s="53"/>
      <c r="IHP19" s="53"/>
      <c r="IHQ19" s="53"/>
      <c r="IHR19" s="53"/>
      <c r="IHS19" s="53"/>
      <c r="IHT19" s="53"/>
      <c r="IHU19" s="53"/>
      <c r="IHV19" s="53"/>
      <c r="IHW19" s="53"/>
      <c r="IHX19" s="53"/>
      <c r="IHY19" s="53"/>
      <c r="IHZ19" s="53"/>
      <c r="IIA19" s="53"/>
      <c r="IIB19" s="53"/>
      <c r="IIC19" s="53"/>
      <c r="IID19" s="53"/>
      <c r="IIE19" s="53"/>
      <c r="IIF19" s="53"/>
      <c r="IIG19" s="53"/>
      <c r="IIH19" s="53"/>
      <c r="III19" s="53"/>
      <c r="IIJ19" s="53"/>
      <c r="IIK19" s="53"/>
      <c r="IIL19" s="53"/>
      <c r="IIM19" s="53"/>
      <c r="IIN19" s="53"/>
      <c r="IIO19" s="53"/>
      <c r="IIP19" s="53"/>
      <c r="IIQ19" s="53"/>
      <c r="IIR19" s="53"/>
      <c r="IIS19" s="53"/>
      <c r="IIT19" s="53"/>
      <c r="IIU19" s="53"/>
      <c r="IIV19" s="53"/>
      <c r="IIW19" s="53"/>
      <c r="IIX19" s="53"/>
      <c r="IIY19" s="53"/>
      <c r="IIZ19" s="53"/>
      <c r="IJA19" s="53"/>
      <c r="IJB19" s="53"/>
      <c r="IJC19" s="53"/>
      <c r="IJD19" s="53"/>
      <c r="IJE19" s="53"/>
      <c r="IJF19" s="53"/>
      <c r="IJG19" s="53"/>
      <c r="IJH19" s="53"/>
      <c r="IJI19" s="53"/>
      <c r="IJJ19" s="53"/>
      <c r="IJK19" s="53"/>
      <c r="IJL19" s="53"/>
      <c r="IJM19" s="53"/>
      <c r="IJN19" s="53"/>
      <c r="IJO19" s="53"/>
      <c r="IJP19" s="53"/>
      <c r="IJQ19" s="53"/>
      <c r="IJR19" s="53"/>
      <c r="IJS19" s="53"/>
      <c r="IJT19" s="53"/>
      <c r="IJU19" s="53"/>
      <c r="IJV19" s="53"/>
      <c r="IJW19" s="53"/>
      <c r="IJX19" s="53"/>
      <c r="IJY19" s="53"/>
      <c r="IJZ19" s="53"/>
      <c r="IKA19" s="53"/>
      <c r="IKB19" s="53"/>
      <c r="IKC19" s="53"/>
      <c r="IKD19" s="53"/>
      <c r="IKE19" s="53"/>
      <c r="IKF19" s="53"/>
      <c r="IKG19" s="53"/>
      <c r="IKH19" s="53"/>
      <c r="IKI19" s="53"/>
      <c r="IKJ19" s="53"/>
      <c r="IKK19" s="53"/>
      <c r="IKL19" s="53"/>
      <c r="IKM19" s="53"/>
      <c r="IKN19" s="53"/>
      <c r="IKO19" s="53"/>
      <c r="IKP19" s="53"/>
      <c r="IKQ19" s="53"/>
      <c r="IKR19" s="53"/>
      <c r="IKS19" s="53"/>
      <c r="IKT19" s="53"/>
      <c r="IKU19" s="53"/>
      <c r="IKV19" s="53"/>
      <c r="IKW19" s="53"/>
      <c r="IKX19" s="53"/>
      <c r="IKY19" s="53"/>
      <c r="IKZ19" s="53"/>
      <c r="ILA19" s="53"/>
      <c r="ILB19" s="53"/>
      <c r="ILC19" s="53"/>
      <c r="ILD19" s="53"/>
      <c r="ILE19" s="53"/>
      <c r="ILF19" s="53"/>
      <c r="ILG19" s="53"/>
      <c r="ILH19" s="53"/>
      <c r="ILI19" s="53"/>
      <c r="ILJ19" s="53"/>
      <c r="ILK19" s="53"/>
      <c r="ILL19" s="53"/>
      <c r="ILM19" s="53"/>
      <c r="ILN19" s="53"/>
      <c r="ILO19" s="53"/>
      <c r="ILP19" s="53"/>
      <c r="ILQ19" s="53"/>
      <c r="ILR19" s="53"/>
      <c r="ILS19" s="53"/>
      <c r="ILT19" s="53"/>
      <c r="ILU19" s="53"/>
      <c r="ILV19" s="53"/>
      <c r="ILW19" s="53"/>
      <c r="ILX19" s="53"/>
      <c r="ILY19" s="53"/>
      <c r="ILZ19" s="53"/>
      <c r="IMA19" s="53"/>
      <c r="IMB19" s="53"/>
      <c r="IMC19" s="53"/>
      <c r="IMD19" s="53"/>
      <c r="IME19" s="53"/>
      <c r="IMF19" s="53"/>
      <c r="IMG19" s="53"/>
      <c r="IMH19" s="53"/>
      <c r="IMI19" s="53"/>
      <c r="IMJ19" s="53"/>
      <c r="IMK19" s="53"/>
      <c r="IML19" s="53"/>
      <c r="IMM19" s="53"/>
      <c r="IMN19" s="53"/>
      <c r="IMO19" s="53"/>
      <c r="IMP19" s="53"/>
      <c r="IMQ19" s="53"/>
      <c r="IMR19" s="53"/>
      <c r="IMS19" s="53"/>
      <c r="IMT19" s="53"/>
      <c r="IMU19" s="53"/>
      <c r="IMV19" s="53"/>
      <c r="IMW19" s="53"/>
      <c r="IMX19" s="53"/>
      <c r="IMY19" s="53"/>
      <c r="IMZ19" s="53"/>
      <c r="INA19" s="53"/>
      <c r="INB19" s="53"/>
      <c r="INC19" s="53"/>
      <c r="IND19" s="53"/>
      <c r="INE19" s="53"/>
      <c r="INF19" s="53"/>
      <c r="ING19" s="53"/>
      <c r="INH19" s="53"/>
      <c r="INI19" s="53"/>
      <c r="INJ19" s="53"/>
      <c r="INK19" s="53"/>
      <c r="INL19" s="53"/>
      <c r="INM19" s="53"/>
      <c r="INN19" s="53"/>
      <c r="INO19" s="53"/>
      <c r="INP19" s="53"/>
      <c r="INQ19" s="53"/>
      <c r="INR19" s="53"/>
      <c r="INS19" s="53"/>
      <c r="INT19" s="53"/>
      <c r="INU19" s="53"/>
      <c r="INV19" s="53"/>
      <c r="INW19" s="53"/>
      <c r="INX19" s="53"/>
      <c r="INY19" s="53"/>
      <c r="INZ19" s="53"/>
      <c r="IOA19" s="53"/>
      <c r="IOB19" s="53"/>
      <c r="IOC19" s="53"/>
      <c r="IOD19" s="53"/>
      <c r="IOE19" s="53"/>
      <c r="IOF19" s="53"/>
      <c r="IOG19" s="53"/>
      <c r="IOH19" s="53"/>
      <c r="IOI19" s="53"/>
      <c r="IOJ19" s="53"/>
      <c r="IOK19" s="53"/>
      <c r="IOL19" s="53"/>
      <c r="IOM19" s="53"/>
      <c r="ION19" s="53"/>
      <c r="IOO19" s="53"/>
      <c r="IOP19" s="53"/>
      <c r="IOQ19" s="53"/>
      <c r="IOR19" s="53"/>
      <c r="IOS19" s="53"/>
      <c r="IOT19" s="53"/>
      <c r="IOU19" s="53"/>
      <c r="IOV19" s="53"/>
      <c r="IOW19" s="53"/>
      <c r="IOX19" s="53"/>
      <c r="IOY19" s="53"/>
      <c r="IOZ19" s="53"/>
      <c r="IPA19" s="53"/>
      <c r="IPB19" s="53"/>
      <c r="IPC19" s="53"/>
      <c r="IPD19" s="53"/>
      <c r="IPE19" s="53"/>
      <c r="IPF19" s="53"/>
      <c r="IPG19" s="53"/>
      <c r="IPH19" s="53"/>
      <c r="IPI19" s="53"/>
      <c r="IPJ19" s="53"/>
      <c r="IPK19" s="53"/>
      <c r="IPL19" s="53"/>
      <c r="IPM19" s="53"/>
      <c r="IPN19" s="53"/>
      <c r="IPO19" s="53"/>
      <c r="IPP19" s="53"/>
      <c r="IPQ19" s="53"/>
      <c r="IPR19" s="53"/>
      <c r="IPS19" s="53"/>
      <c r="IPT19" s="53"/>
      <c r="IPU19" s="53"/>
      <c r="IPV19" s="53"/>
      <c r="IPW19" s="53"/>
      <c r="IPX19" s="53"/>
      <c r="IPY19" s="53"/>
      <c r="IPZ19" s="53"/>
      <c r="IQA19" s="53"/>
      <c r="IQB19" s="53"/>
      <c r="IQC19" s="53"/>
      <c r="IQD19" s="53"/>
      <c r="IQE19" s="53"/>
      <c r="IQF19" s="53"/>
      <c r="IQG19" s="53"/>
      <c r="IQH19" s="53"/>
      <c r="IQI19" s="53"/>
      <c r="IQJ19" s="53"/>
      <c r="IQK19" s="53"/>
      <c r="IQL19" s="53"/>
      <c r="IQM19" s="53"/>
      <c r="IQN19" s="53"/>
      <c r="IQO19" s="53"/>
      <c r="IQP19" s="53"/>
      <c r="IQQ19" s="53"/>
      <c r="IQR19" s="53"/>
      <c r="IQS19" s="53"/>
      <c r="IQT19" s="53"/>
      <c r="IQU19" s="53"/>
      <c r="IQV19" s="53"/>
      <c r="IQW19" s="53"/>
      <c r="IQX19" s="53"/>
      <c r="IQY19" s="53"/>
      <c r="IQZ19" s="53"/>
      <c r="IRA19" s="53"/>
      <c r="IRB19" s="53"/>
      <c r="IRC19" s="53"/>
      <c r="IRD19" s="53"/>
      <c r="IRE19" s="53"/>
      <c r="IRF19" s="53"/>
      <c r="IRG19" s="53"/>
      <c r="IRH19" s="53"/>
      <c r="IRI19" s="53"/>
      <c r="IRJ19" s="53"/>
      <c r="IRK19" s="53"/>
      <c r="IRL19" s="53"/>
      <c r="IRM19" s="53"/>
      <c r="IRN19" s="53"/>
      <c r="IRO19" s="53"/>
      <c r="IRP19" s="53"/>
      <c r="IRQ19" s="53"/>
      <c r="IRR19" s="53"/>
      <c r="IRS19" s="53"/>
      <c r="IRT19" s="53"/>
      <c r="IRU19" s="53"/>
      <c r="IRV19" s="53"/>
      <c r="IRW19" s="53"/>
      <c r="IRX19" s="53"/>
      <c r="IRY19" s="53"/>
      <c r="IRZ19" s="53"/>
      <c r="ISA19" s="53"/>
      <c r="ISB19" s="53"/>
      <c r="ISC19" s="53"/>
      <c r="ISD19" s="53"/>
      <c r="ISE19" s="53"/>
      <c r="ISF19" s="53"/>
      <c r="ISG19" s="53"/>
      <c r="ISH19" s="53"/>
      <c r="ISI19" s="53"/>
      <c r="ISJ19" s="53"/>
      <c r="ISK19" s="53"/>
      <c r="ISL19" s="53"/>
      <c r="ISM19" s="53"/>
      <c r="ISN19" s="53"/>
      <c r="ISO19" s="53"/>
      <c r="ISP19" s="53"/>
      <c r="ISQ19" s="53"/>
      <c r="ISR19" s="53"/>
      <c r="ISS19" s="53"/>
      <c r="IST19" s="53"/>
      <c r="ISU19" s="53"/>
      <c r="ISV19" s="53"/>
      <c r="ISW19" s="53"/>
      <c r="ISX19" s="53"/>
      <c r="ISY19" s="53"/>
      <c r="ISZ19" s="53"/>
      <c r="ITA19" s="53"/>
      <c r="ITB19" s="53"/>
      <c r="ITC19" s="53"/>
      <c r="ITD19" s="53"/>
      <c r="ITE19" s="53"/>
      <c r="ITF19" s="53"/>
      <c r="ITG19" s="53"/>
      <c r="ITH19" s="53"/>
      <c r="ITI19" s="53"/>
      <c r="ITJ19" s="53"/>
      <c r="ITK19" s="53"/>
      <c r="ITL19" s="53"/>
      <c r="ITM19" s="53"/>
      <c r="ITN19" s="53"/>
      <c r="ITO19" s="53"/>
      <c r="ITP19" s="53"/>
      <c r="ITQ19" s="53"/>
      <c r="ITR19" s="53"/>
      <c r="ITS19" s="53"/>
      <c r="ITT19" s="53"/>
      <c r="ITU19" s="53"/>
      <c r="ITV19" s="53"/>
      <c r="ITW19" s="53"/>
      <c r="ITX19" s="53"/>
      <c r="ITY19" s="53"/>
      <c r="ITZ19" s="53"/>
      <c r="IUA19" s="53"/>
      <c r="IUB19" s="53"/>
      <c r="IUC19" s="53"/>
      <c r="IUD19" s="53"/>
      <c r="IUE19" s="53"/>
      <c r="IUF19" s="53"/>
      <c r="IUG19" s="53"/>
      <c r="IUH19" s="53"/>
      <c r="IUI19" s="53"/>
      <c r="IUJ19" s="53"/>
      <c r="IUK19" s="53"/>
      <c r="IUL19" s="53"/>
      <c r="IUM19" s="53"/>
      <c r="IUN19" s="53"/>
      <c r="IUO19" s="53"/>
      <c r="IUP19" s="53"/>
      <c r="IUQ19" s="53"/>
      <c r="IUR19" s="53"/>
      <c r="IUS19" s="53"/>
      <c r="IUT19" s="53"/>
      <c r="IUU19" s="53"/>
      <c r="IUV19" s="53"/>
      <c r="IUW19" s="53"/>
      <c r="IUX19" s="53"/>
      <c r="IUY19" s="53"/>
      <c r="IUZ19" s="53"/>
      <c r="IVA19" s="53"/>
      <c r="IVB19" s="53"/>
      <c r="IVC19" s="53"/>
      <c r="IVD19" s="53"/>
      <c r="IVE19" s="53"/>
      <c r="IVF19" s="53"/>
      <c r="IVG19" s="53"/>
      <c r="IVH19" s="53"/>
      <c r="IVI19" s="53"/>
      <c r="IVJ19" s="53"/>
      <c r="IVK19" s="53"/>
      <c r="IVL19" s="53"/>
      <c r="IVM19" s="53"/>
      <c r="IVN19" s="53"/>
      <c r="IVO19" s="53"/>
      <c r="IVP19" s="53"/>
      <c r="IVQ19" s="53"/>
      <c r="IVR19" s="53"/>
      <c r="IVS19" s="53"/>
      <c r="IVT19" s="53"/>
      <c r="IVU19" s="53"/>
      <c r="IVV19" s="53"/>
      <c r="IVW19" s="53"/>
      <c r="IVX19" s="53"/>
      <c r="IVY19" s="53"/>
      <c r="IVZ19" s="53"/>
      <c r="IWA19" s="53"/>
      <c r="IWB19" s="53"/>
      <c r="IWC19" s="53"/>
      <c r="IWD19" s="53"/>
      <c r="IWE19" s="53"/>
      <c r="IWF19" s="53"/>
      <c r="IWG19" s="53"/>
      <c r="IWH19" s="53"/>
      <c r="IWI19" s="53"/>
      <c r="IWJ19" s="53"/>
      <c r="IWK19" s="53"/>
      <c r="IWL19" s="53"/>
      <c r="IWM19" s="53"/>
      <c r="IWN19" s="53"/>
      <c r="IWO19" s="53"/>
      <c r="IWP19" s="53"/>
      <c r="IWQ19" s="53"/>
      <c r="IWR19" s="53"/>
      <c r="IWS19" s="53"/>
      <c r="IWT19" s="53"/>
      <c r="IWU19" s="53"/>
      <c r="IWV19" s="53"/>
      <c r="IWW19" s="53"/>
      <c r="IWX19" s="53"/>
      <c r="IWY19" s="53"/>
      <c r="IWZ19" s="53"/>
      <c r="IXA19" s="53"/>
      <c r="IXB19" s="53"/>
      <c r="IXC19" s="53"/>
      <c r="IXD19" s="53"/>
      <c r="IXE19" s="53"/>
      <c r="IXF19" s="53"/>
      <c r="IXG19" s="53"/>
      <c r="IXH19" s="53"/>
      <c r="IXI19" s="53"/>
      <c r="IXJ19" s="53"/>
      <c r="IXK19" s="53"/>
      <c r="IXL19" s="53"/>
      <c r="IXM19" s="53"/>
      <c r="IXN19" s="53"/>
      <c r="IXO19" s="53"/>
      <c r="IXP19" s="53"/>
      <c r="IXQ19" s="53"/>
      <c r="IXR19" s="53"/>
      <c r="IXS19" s="53"/>
      <c r="IXT19" s="53"/>
      <c r="IXU19" s="53"/>
      <c r="IXV19" s="53"/>
      <c r="IXW19" s="53"/>
      <c r="IXX19" s="53"/>
      <c r="IXY19" s="53"/>
      <c r="IXZ19" s="53"/>
      <c r="IYA19" s="53"/>
      <c r="IYB19" s="53"/>
      <c r="IYC19" s="53"/>
      <c r="IYD19" s="53"/>
      <c r="IYE19" s="53"/>
      <c r="IYF19" s="53"/>
      <c r="IYG19" s="53"/>
      <c r="IYH19" s="53"/>
      <c r="IYI19" s="53"/>
      <c r="IYJ19" s="53"/>
      <c r="IYK19" s="53"/>
      <c r="IYL19" s="53"/>
      <c r="IYM19" s="53"/>
      <c r="IYN19" s="53"/>
      <c r="IYO19" s="53"/>
      <c r="IYP19" s="53"/>
      <c r="IYQ19" s="53"/>
      <c r="IYR19" s="53"/>
      <c r="IYS19" s="53"/>
      <c r="IYT19" s="53"/>
      <c r="IYU19" s="53"/>
      <c r="IYV19" s="53"/>
      <c r="IYW19" s="53"/>
      <c r="IYX19" s="53"/>
      <c r="IYY19" s="53"/>
      <c r="IYZ19" s="53"/>
      <c r="IZA19" s="53"/>
      <c r="IZB19" s="53"/>
      <c r="IZC19" s="53"/>
      <c r="IZD19" s="53"/>
      <c r="IZE19" s="53"/>
      <c r="IZF19" s="53"/>
      <c r="IZG19" s="53"/>
      <c r="IZH19" s="53"/>
      <c r="IZI19" s="53"/>
      <c r="IZJ19" s="53"/>
      <c r="IZK19" s="53"/>
      <c r="IZL19" s="53"/>
      <c r="IZM19" s="53"/>
      <c r="IZN19" s="53"/>
      <c r="IZO19" s="53"/>
      <c r="IZP19" s="53"/>
      <c r="IZQ19" s="53"/>
      <c r="IZR19" s="53"/>
      <c r="IZS19" s="53"/>
      <c r="IZT19" s="53"/>
      <c r="IZU19" s="53"/>
      <c r="IZV19" s="53"/>
      <c r="IZW19" s="53"/>
      <c r="IZX19" s="53"/>
      <c r="IZY19" s="53"/>
      <c r="IZZ19" s="53"/>
      <c r="JAA19" s="53"/>
      <c r="JAB19" s="53"/>
      <c r="JAC19" s="53"/>
      <c r="JAD19" s="53"/>
      <c r="JAE19" s="53"/>
      <c r="JAF19" s="53"/>
      <c r="JAG19" s="53"/>
      <c r="JAH19" s="53"/>
      <c r="JAI19" s="53"/>
      <c r="JAJ19" s="53"/>
      <c r="JAK19" s="53"/>
      <c r="JAL19" s="53"/>
      <c r="JAM19" s="53"/>
      <c r="JAN19" s="53"/>
      <c r="JAO19" s="53"/>
      <c r="JAP19" s="53"/>
      <c r="JAQ19" s="53"/>
      <c r="JAR19" s="53"/>
      <c r="JAS19" s="53"/>
      <c r="JAT19" s="53"/>
      <c r="JAU19" s="53"/>
      <c r="JAV19" s="53"/>
      <c r="JAW19" s="53"/>
      <c r="JAX19" s="53"/>
      <c r="JAY19" s="53"/>
      <c r="JAZ19" s="53"/>
      <c r="JBA19" s="53"/>
      <c r="JBB19" s="53"/>
      <c r="JBC19" s="53"/>
      <c r="JBD19" s="53"/>
      <c r="JBE19" s="53"/>
      <c r="JBF19" s="53"/>
      <c r="JBG19" s="53"/>
      <c r="JBH19" s="53"/>
      <c r="JBI19" s="53"/>
      <c r="JBJ19" s="53"/>
      <c r="JBK19" s="53"/>
      <c r="JBL19" s="53"/>
      <c r="JBM19" s="53"/>
      <c r="JBN19" s="53"/>
      <c r="JBO19" s="53"/>
      <c r="JBP19" s="53"/>
      <c r="JBQ19" s="53"/>
      <c r="JBR19" s="53"/>
      <c r="JBS19" s="53"/>
      <c r="JBT19" s="53"/>
      <c r="JBU19" s="53"/>
      <c r="JBV19" s="53"/>
      <c r="JBW19" s="53"/>
      <c r="JBX19" s="53"/>
      <c r="JBY19" s="53"/>
      <c r="JBZ19" s="53"/>
      <c r="JCA19" s="53"/>
      <c r="JCB19" s="53"/>
      <c r="JCC19" s="53"/>
      <c r="JCD19" s="53"/>
      <c r="JCE19" s="53"/>
      <c r="JCF19" s="53"/>
      <c r="JCG19" s="53"/>
      <c r="JCH19" s="53"/>
      <c r="JCI19" s="53"/>
      <c r="JCJ19" s="53"/>
      <c r="JCK19" s="53"/>
      <c r="JCL19" s="53"/>
      <c r="JCM19" s="53"/>
      <c r="JCN19" s="53"/>
      <c r="JCO19" s="53"/>
      <c r="JCP19" s="53"/>
      <c r="JCQ19" s="53"/>
      <c r="JCR19" s="53"/>
      <c r="JCS19" s="53"/>
      <c r="JCT19" s="53"/>
      <c r="JCU19" s="53"/>
      <c r="JCV19" s="53"/>
      <c r="JCW19" s="53"/>
      <c r="JCX19" s="53"/>
      <c r="JCY19" s="53"/>
      <c r="JCZ19" s="53"/>
      <c r="JDA19" s="53"/>
      <c r="JDB19" s="53"/>
      <c r="JDC19" s="53"/>
      <c r="JDD19" s="53"/>
      <c r="JDE19" s="53"/>
      <c r="JDF19" s="53"/>
      <c r="JDG19" s="53"/>
      <c r="JDH19" s="53"/>
      <c r="JDI19" s="53"/>
      <c r="JDJ19" s="53"/>
      <c r="JDK19" s="53"/>
      <c r="JDL19" s="53"/>
      <c r="JDM19" s="53"/>
      <c r="JDN19" s="53"/>
      <c r="JDO19" s="53"/>
      <c r="JDP19" s="53"/>
      <c r="JDQ19" s="53"/>
      <c r="JDR19" s="53"/>
      <c r="JDS19" s="53"/>
      <c r="JDT19" s="53"/>
      <c r="JDU19" s="53"/>
      <c r="JDV19" s="53"/>
      <c r="JDW19" s="53"/>
      <c r="JDX19" s="53"/>
      <c r="JDY19" s="53"/>
      <c r="JDZ19" s="53"/>
      <c r="JEA19" s="53"/>
      <c r="JEB19" s="53"/>
      <c r="JEC19" s="53"/>
      <c r="JED19" s="53"/>
      <c r="JEE19" s="53"/>
      <c r="JEF19" s="53"/>
      <c r="JEG19" s="53"/>
      <c r="JEH19" s="53"/>
      <c r="JEI19" s="53"/>
      <c r="JEJ19" s="53"/>
      <c r="JEK19" s="53"/>
      <c r="JEL19" s="53"/>
      <c r="JEM19" s="53"/>
      <c r="JEN19" s="53"/>
      <c r="JEO19" s="53"/>
      <c r="JEP19" s="53"/>
      <c r="JEQ19" s="53"/>
      <c r="JER19" s="53"/>
      <c r="JES19" s="53"/>
      <c r="JET19" s="53"/>
      <c r="JEU19" s="53"/>
      <c r="JEV19" s="53"/>
      <c r="JEW19" s="53"/>
      <c r="JEX19" s="53"/>
      <c r="JEY19" s="53"/>
      <c r="JEZ19" s="53"/>
      <c r="JFA19" s="53"/>
      <c r="JFB19" s="53"/>
      <c r="JFC19" s="53"/>
      <c r="JFD19" s="53"/>
      <c r="JFE19" s="53"/>
      <c r="JFF19" s="53"/>
      <c r="JFG19" s="53"/>
      <c r="JFH19" s="53"/>
      <c r="JFI19" s="53"/>
      <c r="JFJ19" s="53"/>
      <c r="JFK19" s="53"/>
      <c r="JFL19" s="53"/>
      <c r="JFM19" s="53"/>
      <c r="JFN19" s="53"/>
      <c r="JFO19" s="53"/>
      <c r="JFP19" s="53"/>
      <c r="JFQ19" s="53"/>
      <c r="JFR19" s="53"/>
      <c r="JFS19" s="53"/>
      <c r="JFT19" s="53"/>
      <c r="JFU19" s="53"/>
      <c r="JFV19" s="53"/>
      <c r="JFW19" s="53"/>
      <c r="JFX19" s="53"/>
      <c r="JFY19" s="53"/>
      <c r="JFZ19" s="53"/>
      <c r="JGA19" s="53"/>
      <c r="JGB19" s="53"/>
      <c r="JGC19" s="53"/>
      <c r="JGD19" s="53"/>
      <c r="JGE19" s="53"/>
      <c r="JGF19" s="53"/>
      <c r="JGG19" s="53"/>
      <c r="JGH19" s="53"/>
      <c r="JGI19" s="53"/>
      <c r="JGJ19" s="53"/>
      <c r="JGK19" s="53"/>
      <c r="JGL19" s="53"/>
      <c r="JGM19" s="53"/>
      <c r="JGN19" s="53"/>
      <c r="JGO19" s="53"/>
      <c r="JGP19" s="53"/>
      <c r="JGQ19" s="53"/>
      <c r="JGR19" s="53"/>
      <c r="JGS19" s="53"/>
      <c r="JGT19" s="53"/>
      <c r="JGU19" s="53"/>
      <c r="JGV19" s="53"/>
      <c r="JGW19" s="53"/>
      <c r="JGX19" s="53"/>
      <c r="JGY19" s="53"/>
      <c r="JGZ19" s="53"/>
      <c r="JHA19" s="53"/>
      <c r="JHB19" s="53"/>
      <c r="JHC19" s="53"/>
      <c r="JHD19" s="53"/>
      <c r="JHE19" s="53"/>
      <c r="JHF19" s="53"/>
      <c r="JHG19" s="53"/>
      <c r="JHH19" s="53"/>
      <c r="JHI19" s="53"/>
      <c r="JHJ19" s="53"/>
      <c r="JHK19" s="53"/>
      <c r="JHL19" s="53"/>
      <c r="JHM19" s="53"/>
      <c r="JHN19" s="53"/>
      <c r="JHO19" s="53"/>
      <c r="JHP19" s="53"/>
      <c r="JHQ19" s="53"/>
      <c r="JHR19" s="53"/>
      <c r="JHS19" s="53"/>
      <c r="JHT19" s="53"/>
      <c r="JHU19" s="53"/>
      <c r="JHV19" s="53"/>
      <c r="JHW19" s="53"/>
      <c r="JHX19" s="53"/>
      <c r="JHY19" s="53"/>
      <c r="JHZ19" s="53"/>
      <c r="JIA19" s="53"/>
      <c r="JIB19" s="53"/>
      <c r="JIC19" s="53"/>
      <c r="JID19" s="53"/>
      <c r="JIE19" s="53"/>
      <c r="JIF19" s="53"/>
      <c r="JIG19" s="53"/>
      <c r="JIH19" s="53"/>
      <c r="JII19" s="53"/>
      <c r="JIJ19" s="53"/>
      <c r="JIK19" s="53"/>
      <c r="JIL19" s="53"/>
      <c r="JIM19" s="53"/>
      <c r="JIN19" s="53"/>
      <c r="JIO19" s="53"/>
      <c r="JIP19" s="53"/>
      <c r="JIQ19" s="53"/>
      <c r="JIR19" s="53"/>
      <c r="JIS19" s="53"/>
      <c r="JIT19" s="53"/>
      <c r="JIU19" s="53"/>
      <c r="JIV19" s="53"/>
      <c r="JIW19" s="53"/>
      <c r="JIX19" s="53"/>
      <c r="JIY19" s="53"/>
      <c r="JIZ19" s="53"/>
      <c r="JJA19" s="53"/>
      <c r="JJB19" s="53"/>
      <c r="JJC19" s="53"/>
      <c r="JJD19" s="53"/>
      <c r="JJE19" s="53"/>
      <c r="JJF19" s="53"/>
      <c r="JJG19" s="53"/>
      <c r="JJH19" s="53"/>
      <c r="JJI19" s="53"/>
      <c r="JJJ19" s="53"/>
      <c r="JJK19" s="53"/>
      <c r="JJL19" s="53"/>
      <c r="JJM19" s="53"/>
      <c r="JJN19" s="53"/>
      <c r="JJO19" s="53"/>
      <c r="JJP19" s="53"/>
      <c r="JJQ19" s="53"/>
      <c r="JJR19" s="53"/>
      <c r="JJS19" s="53"/>
      <c r="JJT19" s="53"/>
      <c r="JJU19" s="53"/>
      <c r="JJV19" s="53"/>
      <c r="JJW19" s="53"/>
      <c r="JJX19" s="53"/>
      <c r="JJY19" s="53"/>
      <c r="JJZ19" s="53"/>
      <c r="JKA19" s="53"/>
      <c r="JKB19" s="53"/>
      <c r="JKC19" s="53"/>
      <c r="JKD19" s="53"/>
      <c r="JKE19" s="53"/>
      <c r="JKF19" s="53"/>
      <c r="JKG19" s="53"/>
      <c r="JKH19" s="53"/>
      <c r="JKI19" s="53"/>
      <c r="JKJ19" s="53"/>
      <c r="JKK19" s="53"/>
      <c r="JKL19" s="53"/>
      <c r="JKM19" s="53"/>
      <c r="JKN19" s="53"/>
      <c r="JKO19" s="53"/>
      <c r="JKP19" s="53"/>
      <c r="JKQ19" s="53"/>
      <c r="JKR19" s="53"/>
      <c r="JKS19" s="53"/>
      <c r="JKT19" s="53"/>
      <c r="JKU19" s="53"/>
      <c r="JKV19" s="53"/>
      <c r="JKW19" s="53"/>
      <c r="JKX19" s="53"/>
      <c r="JKY19" s="53"/>
      <c r="JKZ19" s="53"/>
      <c r="JLA19" s="53"/>
      <c r="JLB19" s="53"/>
      <c r="JLC19" s="53"/>
      <c r="JLD19" s="53"/>
      <c r="JLE19" s="53"/>
      <c r="JLF19" s="53"/>
      <c r="JLG19" s="53"/>
      <c r="JLH19" s="53"/>
      <c r="JLI19" s="53"/>
      <c r="JLJ19" s="53"/>
      <c r="JLK19" s="53"/>
      <c r="JLL19" s="53"/>
      <c r="JLM19" s="53"/>
      <c r="JLN19" s="53"/>
      <c r="JLO19" s="53"/>
      <c r="JLP19" s="53"/>
      <c r="JLQ19" s="53"/>
      <c r="JLR19" s="53"/>
      <c r="JLS19" s="53"/>
      <c r="JLT19" s="53"/>
      <c r="JLU19" s="53"/>
      <c r="JLV19" s="53"/>
      <c r="JLW19" s="53"/>
      <c r="JLX19" s="53"/>
      <c r="JLY19" s="53"/>
      <c r="JLZ19" s="53"/>
      <c r="JMA19" s="53"/>
      <c r="JMB19" s="53"/>
      <c r="JMC19" s="53"/>
      <c r="JMD19" s="53"/>
      <c r="JME19" s="53"/>
      <c r="JMF19" s="53"/>
      <c r="JMG19" s="53"/>
      <c r="JMH19" s="53"/>
      <c r="JMI19" s="53"/>
      <c r="JMJ19" s="53"/>
      <c r="JMK19" s="53"/>
      <c r="JML19" s="53"/>
      <c r="JMM19" s="53"/>
      <c r="JMN19" s="53"/>
      <c r="JMO19" s="53"/>
      <c r="JMP19" s="53"/>
      <c r="JMQ19" s="53"/>
      <c r="JMR19" s="53"/>
      <c r="JMS19" s="53"/>
      <c r="JMT19" s="53"/>
      <c r="JMU19" s="53"/>
      <c r="JMV19" s="53"/>
      <c r="JMW19" s="53"/>
      <c r="JMX19" s="53"/>
      <c r="JMY19" s="53"/>
      <c r="JMZ19" s="53"/>
      <c r="JNA19" s="53"/>
      <c r="JNB19" s="53"/>
      <c r="JNC19" s="53"/>
      <c r="JND19" s="53"/>
      <c r="JNE19" s="53"/>
      <c r="JNF19" s="53"/>
      <c r="JNG19" s="53"/>
      <c r="JNH19" s="53"/>
      <c r="JNI19" s="53"/>
      <c r="JNJ19" s="53"/>
      <c r="JNK19" s="53"/>
      <c r="JNL19" s="53"/>
      <c r="JNM19" s="53"/>
      <c r="JNN19" s="53"/>
      <c r="JNO19" s="53"/>
      <c r="JNP19" s="53"/>
      <c r="JNQ19" s="53"/>
      <c r="JNR19" s="53"/>
      <c r="JNS19" s="53"/>
      <c r="JNT19" s="53"/>
      <c r="JNU19" s="53"/>
      <c r="JNV19" s="53"/>
      <c r="JNW19" s="53"/>
      <c r="JNX19" s="53"/>
      <c r="JNY19" s="53"/>
      <c r="JNZ19" s="53"/>
      <c r="JOA19" s="53"/>
      <c r="JOB19" s="53"/>
      <c r="JOC19" s="53"/>
      <c r="JOD19" s="53"/>
      <c r="JOE19" s="53"/>
      <c r="JOF19" s="53"/>
      <c r="JOG19" s="53"/>
      <c r="JOH19" s="53"/>
      <c r="JOI19" s="53"/>
      <c r="JOJ19" s="53"/>
      <c r="JOK19" s="53"/>
      <c r="JOL19" s="53"/>
      <c r="JOM19" s="53"/>
      <c r="JON19" s="53"/>
      <c r="JOO19" s="53"/>
      <c r="JOP19" s="53"/>
      <c r="JOQ19" s="53"/>
      <c r="JOR19" s="53"/>
      <c r="JOS19" s="53"/>
      <c r="JOT19" s="53"/>
      <c r="JOU19" s="53"/>
      <c r="JOV19" s="53"/>
      <c r="JOW19" s="53"/>
      <c r="JOX19" s="53"/>
      <c r="JOY19" s="53"/>
      <c r="JOZ19" s="53"/>
      <c r="JPA19" s="53"/>
      <c r="JPB19" s="53"/>
      <c r="JPC19" s="53"/>
      <c r="JPD19" s="53"/>
      <c r="JPE19" s="53"/>
      <c r="JPF19" s="53"/>
      <c r="JPG19" s="53"/>
      <c r="JPH19" s="53"/>
      <c r="JPI19" s="53"/>
      <c r="JPJ19" s="53"/>
      <c r="JPK19" s="53"/>
      <c r="JPL19" s="53"/>
      <c r="JPM19" s="53"/>
      <c r="JPN19" s="53"/>
      <c r="JPO19" s="53"/>
      <c r="JPP19" s="53"/>
      <c r="JPQ19" s="53"/>
      <c r="JPR19" s="53"/>
      <c r="JPS19" s="53"/>
      <c r="JPT19" s="53"/>
      <c r="JPU19" s="53"/>
      <c r="JPV19" s="53"/>
      <c r="JPW19" s="53"/>
      <c r="JPX19" s="53"/>
      <c r="JPY19" s="53"/>
      <c r="JPZ19" s="53"/>
      <c r="JQA19" s="53"/>
      <c r="JQB19" s="53"/>
      <c r="JQC19" s="53"/>
      <c r="JQD19" s="53"/>
      <c r="JQE19" s="53"/>
      <c r="JQF19" s="53"/>
      <c r="JQG19" s="53"/>
      <c r="JQH19" s="53"/>
      <c r="JQI19" s="53"/>
      <c r="JQJ19" s="53"/>
      <c r="JQK19" s="53"/>
      <c r="JQL19" s="53"/>
      <c r="JQM19" s="53"/>
      <c r="JQN19" s="53"/>
      <c r="JQO19" s="53"/>
      <c r="JQP19" s="53"/>
      <c r="JQQ19" s="53"/>
      <c r="JQR19" s="53"/>
      <c r="JQS19" s="53"/>
      <c r="JQT19" s="53"/>
      <c r="JQU19" s="53"/>
      <c r="JQV19" s="53"/>
      <c r="JQW19" s="53"/>
      <c r="JQX19" s="53"/>
      <c r="JQY19" s="53"/>
      <c r="JQZ19" s="53"/>
      <c r="JRA19" s="53"/>
      <c r="JRB19" s="53"/>
      <c r="JRC19" s="53"/>
      <c r="JRD19" s="53"/>
      <c r="JRE19" s="53"/>
      <c r="JRF19" s="53"/>
      <c r="JRG19" s="53"/>
      <c r="JRH19" s="53"/>
      <c r="JRI19" s="53"/>
      <c r="JRJ19" s="53"/>
      <c r="JRK19" s="53"/>
      <c r="JRL19" s="53"/>
      <c r="JRM19" s="53"/>
      <c r="JRN19" s="53"/>
      <c r="JRO19" s="53"/>
      <c r="JRP19" s="53"/>
      <c r="JRQ19" s="53"/>
      <c r="JRR19" s="53"/>
      <c r="JRS19" s="53"/>
      <c r="JRT19" s="53"/>
      <c r="JRU19" s="53"/>
      <c r="JRV19" s="53"/>
      <c r="JRW19" s="53"/>
      <c r="JRX19" s="53"/>
      <c r="JRY19" s="53"/>
      <c r="JRZ19" s="53"/>
      <c r="JSA19" s="53"/>
      <c r="JSB19" s="53"/>
      <c r="JSC19" s="53"/>
      <c r="JSD19" s="53"/>
      <c r="JSE19" s="53"/>
      <c r="JSF19" s="53"/>
      <c r="JSG19" s="53"/>
      <c r="JSH19" s="53"/>
      <c r="JSI19" s="53"/>
      <c r="JSJ19" s="53"/>
      <c r="JSK19" s="53"/>
      <c r="JSL19" s="53"/>
      <c r="JSM19" s="53"/>
      <c r="JSN19" s="53"/>
      <c r="JSO19" s="53"/>
      <c r="JSP19" s="53"/>
      <c r="JSQ19" s="53"/>
      <c r="JSR19" s="53"/>
      <c r="JSS19" s="53"/>
      <c r="JST19" s="53"/>
      <c r="JSU19" s="53"/>
      <c r="JSV19" s="53"/>
      <c r="JSW19" s="53"/>
      <c r="JSX19" s="53"/>
      <c r="JSY19" s="53"/>
      <c r="JSZ19" s="53"/>
      <c r="JTA19" s="53"/>
      <c r="JTB19" s="53"/>
      <c r="JTC19" s="53"/>
      <c r="JTD19" s="53"/>
      <c r="JTE19" s="53"/>
      <c r="JTF19" s="53"/>
      <c r="JTG19" s="53"/>
      <c r="JTH19" s="53"/>
      <c r="JTI19" s="53"/>
      <c r="JTJ19" s="53"/>
      <c r="JTK19" s="53"/>
      <c r="JTL19" s="53"/>
      <c r="JTM19" s="53"/>
      <c r="JTN19" s="53"/>
      <c r="JTO19" s="53"/>
      <c r="JTP19" s="53"/>
      <c r="JTQ19" s="53"/>
      <c r="JTR19" s="53"/>
      <c r="JTS19" s="53"/>
      <c r="JTT19" s="53"/>
      <c r="JTU19" s="53"/>
      <c r="JTV19" s="53"/>
      <c r="JTW19" s="53"/>
      <c r="JTX19" s="53"/>
      <c r="JTY19" s="53"/>
      <c r="JTZ19" s="53"/>
      <c r="JUA19" s="53"/>
      <c r="JUB19" s="53"/>
      <c r="JUC19" s="53"/>
      <c r="JUD19" s="53"/>
      <c r="JUE19" s="53"/>
      <c r="JUF19" s="53"/>
      <c r="JUG19" s="53"/>
      <c r="JUH19" s="53"/>
      <c r="JUI19" s="53"/>
      <c r="JUJ19" s="53"/>
      <c r="JUK19" s="53"/>
      <c r="JUL19" s="53"/>
      <c r="JUM19" s="53"/>
      <c r="JUN19" s="53"/>
      <c r="JUO19" s="53"/>
      <c r="JUP19" s="53"/>
      <c r="JUQ19" s="53"/>
      <c r="JUR19" s="53"/>
      <c r="JUS19" s="53"/>
      <c r="JUT19" s="53"/>
      <c r="JUU19" s="53"/>
      <c r="JUV19" s="53"/>
      <c r="JUW19" s="53"/>
      <c r="JUX19" s="53"/>
      <c r="JUY19" s="53"/>
      <c r="JUZ19" s="53"/>
      <c r="JVA19" s="53"/>
      <c r="JVB19" s="53"/>
      <c r="JVC19" s="53"/>
      <c r="JVD19" s="53"/>
      <c r="JVE19" s="53"/>
      <c r="JVF19" s="53"/>
      <c r="JVG19" s="53"/>
      <c r="JVH19" s="53"/>
      <c r="JVI19" s="53"/>
      <c r="JVJ19" s="53"/>
      <c r="JVK19" s="53"/>
      <c r="JVL19" s="53"/>
      <c r="JVM19" s="53"/>
      <c r="JVN19" s="53"/>
      <c r="JVO19" s="53"/>
      <c r="JVP19" s="53"/>
      <c r="JVQ19" s="53"/>
      <c r="JVR19" s="53"/>
      <c r="JVS19" s="53"/>
      <c r="JVT19" s="53"/>
      <c r="JVU19" s="53"/>
      <c r="JVV19" s="53"/>
      <c r="JVW19" s="53"/>
      <c r="JVX19" s="53"/>
      <c r="JVY19" s="53"/>
      <c r="JVZ19" s="53"/>
      <c r="JWA19" s="53"/>
      <c r="JWB19" s="53"/>
      <c r="JWC19" s="53"/>
      <c r="JWD19" s="53"/>
      <c r="JWE19" s="53"/>
      <c r="JWF19" s="53"/>
      <c r="JWG19" s="53"/>
      <c r="JWH19" s="53"/>
      <c r="JWI19" s="53"/>
      <c r="JWJ19" s="53"/>
      <c r="JWK19" s="53"/>
      <c r="JWL19" s="53"/>
      <c r="JWM19" s="53"/>
      <c r="JWN19" s="53"/>
      <c r="JWO19" s="53"/>
      <c r="JWP19" s="53"/>
      <c r="JWQ19" s="53"/>
      <c r="JWR19" s="53"/>
      <c r="JWS19" s="53"/>
      <c r="JWT19" s="53"/>
      <c r="JWU19" s="53"/>
      <c r="JWV19" s="53"/>
      <c r="JWW19" s="53"/>
      <c r="JWX19" s="53"/>
      <c r="JWY19" s="53"/>
      <c r="JWZ19" s="53"/>
      <c r="JXA19" s="53"/>
      <c r="JXB19" s="53"/>
      <c r="JXC19" s="53"/>
      <c r="JXD19" s="53"/>
      <c r="JXE19" s="53"/>
      <c r="JXF19" s="53"/>
      <c r="JXG19" s="53"/>
      <c r="JXH19" s="53"/>
      <c r="JXI19" s="53"/>
      <c r="JXJ19" s="53"/>
      <c r="JXK19" s="53"/>
      <c r="JXL19" s="53"/>
      <c r="JXM19" s="53"/>
      <c r="JXN19" s="53"/>
      <c r="JXO19" s="53"/>
      <c r="JXP19" s="53"/>
      <c r="JXQ19" s="53"/>
      <c r="JXR19" s="53"/>
      <c r="JXS19" s="53"/>
      <c r="JXT19" s="53"/>
      <c r="JXU19" s="53"/>
      <c r="JXV19" s="53"/>
      <c r="JXW19" s="53"/>
      <c r="JXX19" s="53"/>
      <c r="JXY19" s="53"/>
      <c r="JXZ19" s="53"/>
      <c r="JYA19" s="53"/>
      <c r="JYB19" s="53"/>
      <c r="JYC19" s="53"/>
      <c r="JYD19" s="53"/>
      <c r="JYE19" s="53"/>
      <c r="JYF19" s="53"/>
      <c r="JYG19" s="53"/>
      <c r="JYH19" s="53"/>
      <c r="JYI19" s="53"/>
      <c r="JYJ19" s="53"/>
      <c r="JYK19" s="53"/>
      <c r="JYL19" s="53"/>
      <c r="JYM19" s="53"/>
      <c r="JYN19" s="53"/>
      <c r="JYO19" s="53"/>
      <c r="JYP19" s="53"/>
      <c r="JYQ19" s="53"/>
      <c r="JYR19" s="53"/>
      <c r="JYS19" s="53"/>
      <c r="JYT19" s="53"/>
      <c r="JYU19" s="53"/>
      <c r="JYV19" s="53"/>
      <c r="JYW19" s="53"/>
      <c r="JYX19" s="53"/>
      <c r="JYY19" s="53"/>
      <c r="JYZ19" s="53"/>
      <c r="JZA19" s="53"/>
      <c r="JZB19" s="53"/>
      <c r="JZC19" s="53"/>
      <c r="JZD19" s="53"/>
      <c r="JZE19" s="53"/>
      <c r="JZF19" s="53"/>
      <c r="JZG19" s="53"/>
      <c r="JZH19" s="53"/>
      <c r="JZI19" s="53"/>
      <c r="JZJ19" s="53"/>
      <c r="JZK19" s="53"/>
      <c r="JZL19" s="53"/>
      <c r="JZM19" s="53"/>
      <c r="JZN19" s="53"/>
      <c r="JZO19" s="53"/>
      <c r="JZP19" s="53"/>
      <c r="JZQ19" s="53"/>
      <c r="JZR19" s="53"/>
      <c r="JZS19" s="53"/>
      <c r="JZT19" s="53"/>
      <c r="JZU19" s="53"/>
      <c r="JZV19" s="53"/>
      <c r="JZW19" s="53"/>
      <c r="JZX19" s="53"/>
      <c r="JZY19" s="53"/>
      <c r="JZZ19" s="53"/>
      <c r="KAA19" s="53"/>
      <c r="KAB19" s="53"/>
      <c r="KAC19" s="53"/>
      <c r="KAD19" s="53"/>
      <c r="KAE19" s="53"/>
      <c r="KAF19" s="53"/>
      <c r="KAG19" s="53"/>
      <c r="KAH19" s="53"/>
      <c r="KAI19" s="53"/>
      <c r="KAJ19" s="53"/>
      <c r="KAK19" s="53"/>
      <c r="KAL19" s="53"/>
      <c r="KAM19" s="53"/>
      <c r="KAN19" s="53"/>
      <c r="KAO19" s="53"/>
      <c r="KAP19" s="53"/>
      <c r="KAQ19" s="53"/>
      <c r="KAR19" s="53"/>
      <c r="KAS19" s="53"/>
      <c r="KAT19" s="53"/>
      <c r="KAU19" s="53"/>
      <c r="KAV19" s="53"/>
      <c r="KAW19" s="53"/>
      <c r="KAX19" s="53"/>
      <c r="KAY19" s="53"/>
      <c r="KAZ19" s="53"/>
      <c r="KBA19" s="53"/>
      <c r="KBB19" s="53"/>
      <c r="KBC19" s="53"/>
      <c r="KBD19" s="53"/>
      <c r="KBE19" s="53"/>
      <c r="KBF19" s="53"/>
      <c r="KBG19" s="53"/>
      <c r="KBH19" s="53"/>
      <c r="KBI19" s="53"/>
      <c r="KBJ19" s="53"/>
      <c r="KBK19" s="53"/>
      <c r="KBL19" s="53"/>
      <c r="KBM19" s="53"/>
      <c r="KBN19" s="53"/>
      <c r="KBO19" s="53"/>
      <c r="KBP19" s="53"/>
      <c r="KBQ19" s="53"/>
      <c r="KBR19" s="53"/>
      <c r="KBS19" s="53"/>
      <c r="KBT19" s="53"/>
      <c r="KBU19" s="53"/>
      <c r="KBV19" s="53"/>
      <c r="KBW19" s="53"/>
      <c r="KBX19" s="53"/>
      <c r="KBY19" s="53"/>
      <c r="KBZ19" s="53"/>
      <c r="KCA19" s="53"/>
      <c r="KCB19" s="53"/>
      <c r="KCC19" s="53"/>
      <c r="KCD19" s="53"/>
      <c r="KCE19" s="53"/>
      <c r="KCF19" s="53"/>
      <c r="KCG19" s="53"/>
      <c r="KCH19" s="53"/>
      <c r="KCI19" s="53"/>
      <c r="KCJ19" s="53"/>
      <c r="KCK19" s="53"/>
      <c r="KCL19" s="53"/>
      <c r="KCM19" s="53"/>
      <c r="KCN19" s="53"/>
      <c r="KCO19" s="53"/>
      <c r="KCP19" s="53"/>
      <c r="KCQ19" s="53"/>
      <c r="KCR19" s="53"/>
      <c r="KCS19" s="53"/>
      <c r="KCT19" s="53"/>
      <c r="KCU19" s="53"/>
      <c r="KCV19" s="53"/>
      <c r="KCW19" s="53"/>
      <c r="KCX19" s="53"/>
      <c r="KCY19" s="53"/>
      <c r="KCZ19" s="53"/>
      <c r="KDA19" s="53"/>
      <c r="KDB19" s="53"/>
      <c r="KDC19" s="53"/>
      <c r="KDD19" s="53"/>
      <c r="KDE19" s="53"/>
      <c r="KDF19" s="53"/>
      <c r="KDG19" s="53"/>
      <c r="KDH19" s="53"/>
      <c r="KDI19" s="53"/>
      <c r="KDJ19" s="53"/>
      <c r="KDK19" s="53"/>
      <c r="KDL19" s="53"/>
      <c r="KDM19" s="53"/>
      <c r="KDN19" s="53"/>
      <c r="KDO19" s="53"/>
      <c r="KDP19" s="53"/>
      <c r="KDQ19" s="53"/>
      <c r="KDR19" s="53"/>
      <c r="KDS19" s="53"/>
      <c r="KDT19" s="53"/>
      <c r="KDU19" s="53"/>
      <c r="KDV19" s="53"/>
      <c r="KDW19" s="53"/>
      <c r="KDX19" s="53"/>
      <c r="KDY19" s="53"/>
      <c r="KDZ19" s="53"/>
      <c r="KEA19" s="53"/>
      <c r="KEB19" s="53"/>
      <c r="KEC19" s="53"/>
      <c r="KED19" s="53"/>
      <c r="KEE19" s="53"/>
      <c r="KEF19" s="53"/>
      <c r="KEG19" s="53"/>
      <c r="KEH19" s="53"/>
      <c r="KEI19" s="53"/>
      <c r="KEJ19" s="53"/>
      <c r="KEK19" s="53"/>
      <c r="KEL19" s="53"/>
      <c r="KEM19" s="53"/>
      <c r="KEN19" s="53"/>
      <c r="KEO19" s="53"/>
      <c r="KEP19" s="53"/>
      <c r="KEQ19" s="53"/>
      <c r="KER19" s="53"/>
      <c r="KES19" s="53"/>
      <c r="KET19" s="53"/>
      <c r="KEU19" s="53"/>
      <c r="KEV19" s="53"/>
      <c r="KEW19" s="53"/>
      <c r="KEX19" s="53"/>
      <c r="KEY19" s="53"/>
      <c r="KEZ19" s="53"/>
      <c r="KFA19" s="53"/>
      <c r="KFB19" s="53"/>
      <c r="KFC19" s="53"/>
      <c r="KFD19" s="53"/>
      <c r="KFE19" s="53"/>
      <c r="KFF19" s="53"/>
      <c r="KFG19" s="53"/>
      <c r="KFH19" s="53"/>
      <c r="KFI19" s="53"/>
      <c r="KFJ19" s="53"/>
      <c r="KFK19" s="53"/>
      <c r="KFL19" s="53"/>
      <c r="KFM19" s="53"/>
      <c r="KFN19" s="53"/>
      <c r="KFO19" s="53"/>
      <c r="KFP19" s="53"/>
      <c r="KFQ19" s="53"/>
      <c r="KFR19" s="53"/>
      <c r="KFS19" s="53"/>
      <c r="KFT19" s="53"/>
      <c r="KFU19" s="53"/>
      <c r="KFV19" s="53"/>
      <c r="KFW19" s="53"/>
      <c r="KFX19" s="53"/>
      <c r="KFY19" s="53"/>
      <c r="KFZ19" s="53"/>
      <c r="KGA19" s="53"/>
      <c r="KGB19" s="53"/>
      <c r="KGC19" s="53"/>
      <c r="KGD19" s="53"/>
      <c r="KGE19" s="53"/>
      <c r="KGF19" s="53"/>
      <c r="KGG19" s="53"/>
      <c r="KGH19" s="53"/>
      <c r="KGI19" s="53"/>
      <c r="KGJ19" s="53"/>
      <c r="KGK19" s="53"/>
      <c r="KGL19" s="53"/>
      <c r="KGM19" s="53"/>
      <c r="KGN19" s="53"/>
      <c r="KGO19" s="53"/>
      <c r="KGP19" s="53"/>
      <c r="KGQ19" s="53"/>
      <c r="KGR19" s="53"/>
      <c r="KGS19" s="53"/>
      <c r="KGT19" s="53"/>
      <c r="KGU19" s="53"/>
      <c r="KGV19" s="53"/>
      <c r="KGW19" s="53"/>
      <c r="KGX19" s="53"/>
      <c r="KGY19" s="53"/>
      <c r="KGZ19" s="53"/>
      <c r="KHA19" s="53"/>
      <c r="KHB19" s="53"/>
      <c r="KHC19" s="53"/>
      <c r="KHD19" s="53"/>
      <c r="KHE19" s="53"/>
      <c r="KHF19" s="53"/>
      <c r="KHG19" s="53"/>
      <c r="KHH19" s="53"/>
      <c r="KHI19" s="53"/>
      <c r="KHJ19" s="53"/>
      <c r="KHK19" s="53"/>
      <c r="KHL19" s="53"/>
      <c r="KHM19" s="53"/>
      <c r="KHN19" s="53"/>
      <c r="KHO19" s="53"/>
      <c r="KHP19" s="53"/>
      <c r="KHQ19" s="53"/>
      <c r="KHR19" s="53"/>
      <c r="KHS19" s="53"/>
      <c r="KHT19" s="53"/>
      <c r="KHU19" s="53"/>
      <c r="KHV19" s="53"/>
      <c r="KHW19" s="53"/>
      <c r="KHX19" s="53"/>
      <c r="KHY19" s="53"/>
      <c r="KHZ19" s="53"/>
      <c r="KIA19" s="53"/>
      <c r="KIB19" s="53"/>
      <c r="KIC19" s="53"/>
      <c r="KID19" s="53"/>
      <c r="KIE19" s="53"/>
      <c r="KIF19" s="53"/>
      <c r="KIG19" s="53"/>
      <c r="KIH19" s="53"/>
      <c r="KII19" s="53"/>
      <c r="KIJ19" s="53"/>
      <c r="KIK19" s="53"/>
      <c r="KIL19" s="53"/>
      <c r="KIM19" s="53"/>
      <c r="KIN19" s="53"/>
      <c r="KIO19" s="53"/>
      <c r="KIP19" s="53"/>
      <c r="KIQ19" s="53"/>
      <c r="KIR19" s="53"/>
      <c r="KIS19" s="53"/>
      <c r="KIT19" s="53"/>
      <c r="KIU19" s="53"/>
      <c r="KIV19" s="53"/>
      <c r="KIW19" s="53"/>
      <c r="KIX19" s="53"/>
      <c r="KIY19" s="53"/>
      <c r="KIZ19" s="53"/>
      <c r="KJA19" s="53"/>
      <c r="KJB19" s="53"/>
      <c r="KJC19" s="53"/>
      <c r="KJD19" s="53"/>
      <c r="KJE19" s="53"/>
      <c r="KJF19" s="53"/>
      <c r="KJG19" s="53"/>
      <c r="KJH19" s="53"/>
      <c r="KJI19" s="53"/>
      <c r="KJJ19" s="53"/>
      <c r="KJK19" s="53"/>
      <c r="KJL19" s="53"/>
      <c r="KJM19" s="53"/>
      <c r="KJN19" s="53"/>
      <c r="KJO19" s="53"/>
      <c r="KJP19" s="53"/>
      <c r="KJQ19" s="53"/>
      <c r="KJR19" s="53"/>
      <c r="KJS19" s="53"/>
      <c r="KJT19" s="53"/>
      <c r="KJU19" s="53"/>
      <c r="KJV19" s="53"/>
      <c r="KJW19" s="53"/>
      <c r="KJX19" s="53"/>
      <c r="KJY19" s="53"/>
      <c r="KJZ19" s="53"/>
      <c r="KKA19" s="53"/>
      <c r="KKB19" s="53"/>
      <c r="KKC19" s="53"/>
      <c r="KKD19" s="53"/>
      <c r="KKE19" s="53"/>
      <c r="KKF19" s="53"/>
      <c r="KKG19" s="53"/>
      <c r="KKH19" s="53"/>
      <c r="KKI19" s="53"/>
      <c r="KKJ19" s="53"/>
      <c r="KKK19" s="53"/>
      <c r="KKL19" s="53"/>
      <c r="KKM19" s="53"/>
      <c r="KKN19" s="53"/>
      <c r="KKO19" s="53"/>
      <c r="KKP19" s="53"/>
      <c r="KKQ19" s="53"/>
      <c r="KKR19" s="53"/>
      <c r="KKS19" s="53"/>
      <c r="KKT19" s="53"/>
      <c r="KKU19" s="53"/>
      <c r="KKV19" s="53"/>
      <c r="KKW19" s="53"/>
      <c r="KKX19" s="53"/>
      <c r="KKY19" s="53"/>
      <c r="KKZ19" s="53"/>
      <c r="KLA19" s="53"/>
      <c r="KLB19" s="53"/>
      <c r="KLC19" s="53"/>
      <c r="KLD19" s="53"/>
      <c r="KLE19" s="53"/>
      <c r="KLF19" s="53"/>
      <c r="KLG19" s="53"/>
      <c r="KLH19" s="53"/>
      <c r="KLI19" s="53"/>
      <c r="KLJ19" s="53"/>
      <c r="KLK19" s="53"/>
      <c r="KLL19" s="53"/>
      <c r="KLM19" s="53"/>
      <c r="KLN19" s="53"/>
      <c r="KLO19" s="53"/>
      <c r="KLP19" s="53"/>
      <c r="KLQ19" s="53"/>
      <c r="KLR19" s="53"/>
      <c r="KLS19" s="53"/>
      <c r="KLT19" s="53"/>
      <c r="KLU19" s="53"/>
      <c r="KLV19" s="53"/>
      <c r="KLW19" s="53"/>
      <c r="KLX19" s="53"/>
      <c r="KLY19" s="53"/>
      <c r="KLZ19" s="53"/>
      <c r="KMA19" s="53"/>
      <c r="KMB19" s="53"/>
      <c r="KMC19" s="53"/>
      <c r="KMD19" s="53"/>
      <c r="KME19" s="53"/>
      <c r="KMF19" s="53"/>
      <c r="KMG19" s="53"/>
      <c r="KMH19" s="53"/>
      <c r="KMI19" s="53"/>
      <c r="KMJ19" s="53"/>
      <c r="KMK19" s="53"/>
      <c r="KML19" s="53"/>
      <c r="KMM19" s="53"/>
      <c r="KMN19" s="53"/>
      <c r="KMO19" s="53"/>
      <c r="KMP19" s="53"/>
      <c r="KMQ19" s="53"/>
      <c r="KMR19" s="53"/>
      <c r="KMS19" s="53"/>
      <c r="KMT19" s="53"/>
      <c r="KMU19" s="53"/>
      <c r="KMV19" s="53"/>
      <c r="KMW19" s="53"/>
      <c r="KMX19" s="53"/>
      <c r="KMY19" s="53"/>
      <c r="KMZ19" s="53"/>
      <c r="KNA19" s="53"/>
      <c r="KNB19" s="53"/>
      <c r="KNC19" s="53"/>
      <c r="KND19" s="53"/>
      <c r="KNE19" s="53"/>
      <c r="KNF19" s="53"/>
      <c r="KNG19" s="53"/>
      <c r="KNH19" s="53"/>
      <c r="KNI19" s="53"/>
      <c r="KNJ19" s="53"/>
      <c r="KNK19" s="53"/>
      <c r="KNL19" s="53"/>
      <c r="KNM19" s="53"/>
      <c r="KNN19" s="53"/>
      <c r="KNO19" s="53"/>
      <c r="KNP19" s="53"/>
      <c r="KNQ19" s="53"/>
      <c r="KNR19" s="53"/>
      <c r="KNS19" s="53"/>
      <c r="KNT19" s="53"/>
      <c r="KNU19" s="53"/>
      <c r="KNV19" s="53"/>
      <c r="KNW19" s="53"/>
      <c r="KNX19" s="53"/>
      <c r="KNY19" s="53"/>
      <c r="KNZ19" s="53"/>
      <c r="KOA19" s="53"/>
      <c r="KOB19" s="53"/>
      <c r="KOC19" s="53"/>
      <c r="KOD19" s="53"/>
      <c r="KOE19" s="53"/>
      <c r="KOF19" s="53"/>
      <c r="KOG19" s="53"/>
      <c r="KOH19" s="53"/>
      <c r="KOI19" s="53"/>
      <c r="KOJ19" s="53"/>
      <c r="KOK19" s="53"/>
      <c r="KOL19" s="53"/>
      <c r="KOM19" s="53"/>
      <c r="KON19" s="53"/>
      <c r="KOO19" s="53"/>
      <c r="KOP19" s="53"/>
      <c r="KOQ19" s="53"/>
      <c r="KOR19" s="53"/>
      <c r="KOS19" s="53"/>
      <c r="KOT19" s="53"/>
      <c r="KOU19" s="53"/>
      <c r="KOV19" s="53"/>
      <c r="KOW19" s="53"/>
      <c r="KOX19" s="53"/>
      <c r="KOY19" s="53"/>
      <c r="KOZ19" s="53"/>
      <c r="KPA19" s="53"/>
      <c r="KPB19" s="53"/>
      <c r="KPC19" s="53"/>
      <c r="KPD19" s="53"/>
      <c r="KPE19" s="53"/>
      <c r="KPF19" s="53"/>
      <c r="KPG19" s="53"/>
      <c r="KPH19" s="53"/>
      <c r="KPI19" s="53"/>
      <c r="KPJ19" s="53"/>
      <c r="KPK19" s="53"/>
      <c r="KPL19" s="53"/>
      <c r="KPM19" s="53"/>
      <c r="KPN19" s="53"/>
      <c r="KPO19" s="53"/>
      <c r="KPP19" s="53"/>
      <c r="KPQ19" s="53"/>
      <c r="KPR19" s="53"/>
      <c r="KPS19" s="53"/>
      <c r="KPT19" s="53"/>
      <c r="KPU19" s="53"/>
      <c r="KPV19" s="53"/>
      <c r="KPW19" s="53"/>
      <c r="KPX19" s="53"/>
      <c r="KPY19" s="53"/>
      <c r="KPZ19" s="53"/>
      <c r="KQA19" s="53"/>
      <c r="KQB19" s="53"/>
      <c r="KQC19" s="53"/>
      <c r="KQD19" s="53"/>
      <c r="KQE19" s="53"/>
      <c r="KQF19" s="53"/>
      <c r="KQG19" s="53"/>
      <c r="KQH19" s="53"/>
      <c r="KQI19" s="53"/>
      <c r="KQJ19" s="53"/>
      <c r="KQK19" s="53"/>
      <c r="KQL19" s="53"/>
      <c r="KQM19" s="53"/>
      <c r="KQN19" s="53"/>
      <c r="KQO19" s="53"/>
      <c r="KQP19" s="53"/>
      <c r="KQQ19" s="53"/>
      <c r="KQR19" s="53"/>
      <c r="KQS19" s="53"/>
      <c r="KQT19" s="53"/>
      <c r="KQU19" s="53"/>
      <c r="KQV19" s="53"/>
      <c r="KQW19" s="53"/>
      <c r="KQX19" s="53"/>
      <c r="KQY19" s="53"/>
      <c r="KQZ19" s="53"/>
      <c r="KRA19" s="53"/>
      <c r="KRB19" s="53"/>
      <c r="KRC19" s="53"/>
      <c r="KRD19" s="53"/>
      <c r="KRE19" s="53"/>
      <c r="KRF19" s="53"/>
      <c r="KRG19" s="53"/>
      <c r="KRH19" s="53"/>
      <c r="KRI19" s="53"/>
      <c r="KRJ19" s="53"/>
      <c r="KRK19" s="53"/>
      <c r="KRL19" s="53"/>
      <c r="KRM19" s="53"/>
      <c r="KRN19" s="53"/>
      <c r="KRO19" s="53"/>
      <c r="KRP19" s="53"/>
      <c r="KRQ19" s="53"/>
      <c r="KRR19" s="53"/>
      <c r="KRS19" s="53"/>
      <c r="KRT19" s="53"/>
      <c r="KRU19" s="53"/>
      <c r="KRV19" s="53"/>
      <c r="KRW19" s="53"/>
      <c r="KRX19" s="53"/>
      <c r="KRY19" s="53"/>
      <c r="KRZ19" s="53"/>
      <c r="KSA19" s="53"/>
      <c r="KSB19" s="53"/>
      <c r="KSC19" s="53"/>
      <c r="KSD19" s="53"/>
      <c r="KSE19" s="53"/>
      <c r="KSF19" s="53"/>
      <c r="KSG19" s="53"/>
      <c r="KSH19" s="53"/>
      <c r="KSI19" s="53"/>
      <c r="KSJ19" s="53"/>
      <c r="KSK19" s="53"/>
      <c r="KSL19" s="53"/>
      <c r="KSM19" s="53"/>
      <c r="KSN19" s="53"/>
      <c r="KSO19" s="53"/>
      <c r="KSP19" s="53"/>
      <c r="KSQ19" s="53"/>
      <c r="KSR19" s="53"/>
      <c r="KSS19" s="53"/>
      <c r="KST19" s="53"/>
      <c r="KSU19" s="53"/>
      <c r="KSV19" s="53"/>
      <c r="KSW19" s="53"/>
      <c r="KSX19" s="53"/>
      <c r="KSY19" s="53"/>
      <c r="KSZ19" s="53"/>
      <c r="KTA19" s="53"/>
      <c r="KTB19" s="53"/>
      <c r="KTC19" s="53"/>
      <c r="KTD19" s="53"/>
      <c r="KTE19" s="53"/>
      <c r="KTF19" s="53"/>
      <c r="KTG19" s="53"/>
      <c r="KTH19" s="53"/>
      <c r="KTI19" s="53"/>
      <c r="KTJ19" s="53"/>
      <c r="KTK19" s="53"/>
      <c r="KTL19" s="53"/>
      <c r="KTM19" s="53"/>
      <c r="KTN19" s="53"/>
      <c r="KTO19" s="53"/>
      <c r="KTP19" s="53"/>
      <c r="KTQ19" s="53"/>
      <c r="KTR19" s="53"/>
      <c r="KTS19" s="53"/>
      <c r="KTT19" s="53"/>
      <c r="KTU19" s="53"/>
      <c r="KTV19" s="53"/>
      <c r="KTW19" s="53"/>
      <c r="KTX19" s="53"/>
      <c r="KTY19" s="53"/>
      <c r="KTZ19" s="53"/>
      <c r="KUA19" s="53"/>
      <c r="KUB19" s="53"/>
      <c r="KUC19" s="53"/>
      <c r="KUD19" s="53"/>
      <c r="KUE19" s="53"/>
      <c r="KUF19" s="53"/>
      <c r="KUG19" s="53"/>
      <c r="KUH19" s="53"/>
      <c r="KUI19" s="53"/>
      <c r="KUJ19" s="53"/>
      <c r="KUK19" s="53"/>
      <c r="KUL19" s="53"/>
      <c r="KUM19" s="53"/>
      <c r="KUN19" s="53"/>
      <c r="KUO19" s="53"/>
      <c r="KUP19" s="53"/>
      <c r="KUQ19" s="53"/>
      <c r="KUR19" s="53"/>
      <c r="KUS19" s="53"/>
      <c r="KUT19" s="53"/>
      <c r="KUU19" s="53"/>
      <c r="KUV19" s="53"/>
      <c r="KUW19" s="53"/>
      <c r="KUX19" s="53"/>
      <c r="KUY19" s="53"/>
      <c r="KUZ19" s="53"/>
      <c r="KVA19" s="53"/>
      <c r="KVB19" s="53"/>
      <c r="KVC19" s="53"/>
      <c r="KVD19" s="53"/>
      <c r="KVE19" s="53"/>
      <c r="KVF19" s="53"/>
      <c r="KVG19" s="53"/>
      <c r="KVH19" s="53"/>
      <c r="KVI19" s="53"/>
      <c r="KVJ19" s="53"/>
      <c r="KVK19" s="53"/>
      <c r="KVL19" s="53"/>
      <c r="KVM19" s="53"/>
      <c r="KVN19" s="53"/>
      <c r="KVO19" s="53"/>
      <c r="KVP19" s="53"/>
      <c r="KVQ19" s="53"/>
      <c r="KVR19" s="53"/>
      <c r="KVS19" s="53"/>
      <c r="KVT19" s="53"/>
      <c r="KVU19" s="53"/>
      <c r="KVV19" s="53"/>
      <c r="KVW19" s="53"/>
      <c r="KVX19" s="53"/>
      <c r="KVY19" s="53"/>
      <c r="KVZ19" s="53"/>
      <c r="KWA19" s="53"/>
      <c r="KWB19" s="53"/>
      <c r="KWC19" s="53"/>
      <c r="KWD19" s="53"/>
      <c r="KWE19" s="53"/>
      <c r="KWF19" s="53"/>
      <c r="KWG19" s="53"/>
      <c r="KWH19" s="53"/>
      <c r="KWI19" s="53"/>
      <c r="KWJ19" s="53"/>
      <c r="KWK19" s="53"/>
      <c r="KWL19" s="53"/>
      <c r="KWM19" s="53"/>
      <c r="KWN19" s="53"/>
      <c r="KWO19" s="53"/>
      <c r="KWP19" s="53"/>
      <c r="KWQ19" s="53"/>
      <c r="KWR19" s="53"/>
      <c r="KWS19" s="53"/>
      <c r="KWT19" s="53"/>
      <c r="KWU19" s="53"/>
      <c r="KWV19" s="53"/>
      <c r="KWW19" s="53"/>
      <c r="KWX19" s="53"/>
      <c r="KWY19" s="53"/>
      <c r="KWZ19" s="53"/>
      <c r="KXA19" s="53"/>
      <c r="KXB19" s="53"/>
      <c r="KXC19" s="53"/>
      <c r="KXD19" s="53"/>
      <c r="KXE19" s="53"/>
      <c r="KXF19" s="53"/>
      <c r="KXG19" s="53"/>
      <c r="KXH19" s="53"/>
      <c r="KXI19" s="53"/>
      <c r="KXJ19" s="53"/>
      <c r="KXK19" s="53"/>
      <c r="KXL19" s="53"/>
      <c r="KXM19" s="53"/>
      <c r="KXN19" s="53"/>
      <c r="KXO19" s="53"/>
      <c r="KXP19" s="53"/>
      <c r="KXQ19" s="53"/>
      <c r="KXR19" s="53"/>
      <c r="KXS19" s="53"/>
      <c r="KXT19" s="53"/>
      <c r="KXU19" s="53"/>
      <c r="KXV19" s="53"/>
      <c r="KXW19" s="53"/>
      <c r="KXX19" s="53"/>
      <c r="KXY19" s="53"/>
      <c r="KXZ19" s="53"/>
      <c r="KYA19" s="53"/>
      <c r="KYB19" s="53"/>
      <c r="KYC19" s="53"/>
      <c r="KYD19" s="53"/>
      <c r="KYE19" s="53"/>
      <c r="KYF19" s="53"/>
      <c r="KYG19" s="53"/>
      <c r="KYH19" s="53"/>
      <c r="KYI19" s="53"/>
      <c r="KYJ19" s="53"/>
      <c r="KYK19" s="53"/>
      <c r="KYL19" s="53"/>
      <c r="KYM19" s="53"/>
      <c r="KYN19" s="53"/>
      <c r="KYO19" s="53"/>
      <c r="KYP19" s="53"/>
      <c r="KYQ19" s="53"/>
      <c r="KYR19" s="53"/>
      <c r="KYS19" s="53"/>
      <c r="KYT19" s="53"/>
      <c r="KYU19" s="53"/>
      <c r="KYV19" s="53"/>
      <c r="KYW19" s="53"/>
      <c r="KYX19" s="53"/>
      <c r="KYY19" s="53"/>
      <c r="KYZ19" s="53"/>
      <c r="KZA19" s="53"/>
      <c r="KZB19" s="53"/>
      <c r="KZC19" s="53"/>
      <c r="KZD19" s="53"/>
      <c r="KZE19" s="53"/>
      <c r="KZF19" s="53"/>
      <c r="KZG19" s="53"/>
      <c r="KZH19" s="53"/>
      <c r="KZI19" s="53"/>
      <c r="KZJ19" s="53"/>
      <c r="KZK19" s="53"/>
      <c r="KZL19" s="53"/>
      <c r="KZM19" s="53"/>
      <c r="KZN19" s="53"/>
      <c r="KZO19" s="53"/>
      <c r="KZP19" s="53"/>
      <c r="KZQ19" s="53"/>
      <c r="KZR19" s="53"/>
      <c r="KZS19" s="53"/>
      <c r="KZT19" s="53"/>
      <c r="KZU19" s="53"/>
      <c r="KZV19" s="53"/>
      <c r="KZW19" s="53"/>
      <c r="KZX19" s="53"/>
      <c r="KZY19" s="53"/>
      <c r="KZZ19" s="53"/>
      <c r="LAA19" s="53"/>
      <c r="LAB19" s="53"/>
      <c r="LAC19" s="53"/>
      <c r="LAD19" s="53"/>
      <c r="LAE19" s="53"/>
      <c r="LAF19" s="53"/>
      <c r="LAG19" s="53"/>
      <c r="LAH19" s="53"/>
      <c r="LAI19" s="53"/>
      <c r="LAJ19" s="53"/>
      <c r="LAK19" s="53"/>
      <c r="LAL19" s="53"/>
      <c r="LAM19" s="53"/>
      <c r="LAN19" s="53"/>
      <c r="LAO19" s="53"/>
      <c r="LAP19" s="53"/>
      <c r="LAQ19" s="53"/>
      <c r="LAR19" s="53"/>
      <c r="LAS19" s="53"/>
      <c r="LAT19" s="53"/>
      <c r="LAU19" s="53"/>
      <c r="LAV19" s="53"/>
      <c r="LAW19" s="53"/>
      <c r="LAX19" s="53"/>
      <c r="LAY19" s="53"/>
      <c r="LAZ19" s="53"/>
      <c r="LBA19" s="53"/>
      <c r="LBB19" s="53"/>
      <c r="LBC19" s="53"/>
      <c r="LBD19" s="53"/>
      <c r="LBE19" s="53"/>
      <c r="LBF19" s="53"/>
      <c r="LBG19" s="53"/>
      <c r="LBH19" s="53"/>
      <c r="LBI19" s="53"/>
      <c r="LBJ19" s="53"/>
      <c r="LBK19" s="53"/>
      <c r="LBL19" s="53"/>
      <c r="LBM19" s="53"/>
      <c r="LBN19" s="53"/>
      <c r="LBO19" s="53"/>
      <c r="LBP19" s="53"/>
      <c r="LBQ19" s="53"/>
      <c r="LBR19" s="53"/>
      <c r="LBS19" s="53"/>
      <c r="LBT19" s="53"/>
      <c r="LBU19" s="53"/>
      <c r="LBV19" s="53"/>
      <c r="LBW19" s="53"/>
      <c r="LBX19" s="53"/>
      <c r="LBY19" s="53"/>
      <c r="LBZ19" s="53"/>
      <c r="LCA19" s="53"/>
      <c r="LCB19" s="53"/>
      <c r="LCC19" s="53"/>
      <c r="LCD19" s="53"/>
      <c r="LCE19" s="53"/>
      <c r="LCF19" s="53"/>
      <c r="LCG19" s="53"/>
      <c r="LCH19" s="53"/>
      <c r="LCI19" s="53"/>
      <c r="LCJ19" s="53"/>
      <c r="LCK19" s="53"/>
      <c r="LCL19" s="53"/>
      <c r="LCM19" s="53"/>
      <c r="LCN19" s="53"/>
      <c r="LCO19" s="53"/>
      <c r="LCP19" s="53"/>
      <c r="LCQ19" s="53"/>
      <c r="LCR19" s="53"/>
      <c r="LCS19" s="53"/>
      <c r="LCT19" s="53"/>
      <c r="LCU19" s="53"/>
      <c r="LCV19" s="53"/>
      <c r="LCW19" s="53"/>
      <c r="LCX19" s="53"/>
      <c r="LCY19" s="53"/>
      <c r="LCZ19" s="53"/>
      <c r="LDA19" s="53"/>
      <c r="LDB19" s="53"/>
      <c r="LDC19" s="53"/>
      <c r="LDD19" s="53"/>
      <c r="LDE19" s="53"/>
      <c r="LDF19" s="53"/>
      <c r="LDG19" s="53"/>
      <c r="LDH19" s="53"/>
      <c r="LDI19" s="53"/>
      <c r="LDJ19" s="53"/>
      <c r="LDK19" s="53"/>
      <c r="LDL19" s="53"/>
      <c r="LDM19" s="53"/>
      <c r="LDN19" s="53"/>
      <c r="LDO19" s="53"/>
      <c r="LDP19" s="53"/>
      <c r="LDQ19" s="53"/>
      <c r="LDR19" s="53"/>
      <c r="LDS19" s="53"/>
      <c r="LDT19" s="53"/>
      <c r="LDU19" s="53"/>
      <c r="LDV19" s="53"/>
      <c r="LDW19" s="53"/>
      <c r="LDX19" s="53"/>
      <c r="LDY19" s="53"/>
      <c r="LDZ19" s="53"/>
      <c r="LEA19" s="53"/>
      <c r="LEB19" s="53"/>
      <c r="LEC19" s="53"/>
      <c r="LED19" s="53"/>
      <c r="LEE19" s="53"/>
      <c r="LEF19" s="53"/>
      <c r="LEG19" s="53"/>
      <c r="LEH19" s="53"/>
      <c r="LEI19" s="53"/>
      <c r="LEJ19" s="53"/>
      <c r="LEK19" s="53"/>
      <c r="LEL19" s="53"/>
      <c r="LEM19" s="53"/>
      <c r="LEN19" s="53"/>
      <c r="LEO19" s="53"/>
      <c r="LEP19" s="53"/>
      <c r="LEQ19" s="53"/>
      <c r="LER19" s="53"/>
      <c r="LES19" s="53"/>
      <c r="LET19" s="53"/>
      <c r="LEU19" s="53"/>
      <c r="LEV19" s="53"/>
      <c r="LEW19" s="53"/>
      <c r="LEX19" s="53"/>
      <c r="LEY19" s="53"/>
      <c r="LEZ19" s="53"/>
      <c r="LFA19" s="53"/>
      <c r="LFB19" s="53"/>
      <c r="LFC19" s="53"/>
      <c r="LFD19" s="53"/>
      <c r="LFE19" s="53"/>
      <c r="LFF19" s="53"/>
      <c r="LFG19" s="53"/>
      <c r="LFH19" s="53"/>
      <c r="LFI19" s="53"/>
      <c r="LFJ19" s="53"/>
      <c r="LFK19" s="53"/>
      <c r="LFL19" s="53"/>
      <c r="LFM19" s="53"/>
      <c r="LFN19" s="53"/>
      <c r="LFO19" s="53"/>
      <c r="LFP19" s="53"/>
      <c r="LFQ19" s="53"/>
      <c r="LFR19" s="53"/>
      <c r="LFS19" s="53"/>
      <c r="LFT19" s="53"/>
      <c r="LFU19" s="53"/>
      <c r="LFV19" s="53"/>
      <c r="LFW19" s="53"/>
      <c r="LFX19" s="53"/>
      <c r="LFY19" s="53"/>
      <c r="LFZ19" s="53"/>
      <c r="LGA19" s="53"/>
      <c r="LGB19" s="53"/>
      <c r="LGC19" s="53"/>
      <c r="LGD19" s="53"/>
      <c r="LGE19" s="53"/>
      <c r="LGF19" s="53"/>
      <c r="LGG19" s="53"/>
      <c r="LGH19" s="53"/>
      <c r="LGI19" s="53"/>
      <c r="LGJ19" s="53"/>
      <c r="LGK19" s="53"/>
      <c r="LGL19" s="53"/>
      <c r="LGM19" s="53"/>
      <c r="LGN19" s="53"/>
      <c r="LGO19" s="53"/>
      <c r="LGP19" s="53"/>
      <c r="LGQ19" s="53"/>
      <c r="LGR19" s="53"/>
      <c r="LGS19" s="53"/>
      <c r="LGT19" s="53"/>
      <c r="LGU19" s="53"/>
      <c r="LGV19" s="53"/>
      <c r="LGW19" s="53"/>
      <c r="LGX19" s="53"/>
      <c r="LGY19" s="53"/>
      <c r="LGZ19" s="53"/>
      <c r="LHA19" s="53"/>
      <c r="LHB19" s="53"/>
      <c r="LHC19" s="53"/>
      <c r="LHD19" s="53"/>
      <c r="LHE19" s="53"/>
      <c r="LHF19" s="53"/>
      <c r="LHG19" s="53"/>
      <c r="LHH19" s="53"/>
      <c r="LHI19" s="53"/>
      <c r="LHJ19" s="53"/>
      <c r="LHK19" s="53"/>
      <c r="LHL19" s="53"/>
      <c r="LHM19" s="53"/>
      <c r="LHN19" s="53"/>
      <c r="LHO19" s="53"/>
      <c r="LHP19" s="53"/>
      <c r="LHQ19" s="53"/>
      <c r="LHR19" s="53"/>
      <c r="LHS19" s="53"/>
      <c r="LHT19" s="53"/>
      <c r="LHU19" s="53"/>
      <c r="LHV19" s="53"/>
      <c r="LHW19" s="53"/>
      <c r="LHX19" s="53"/>
      <c r="LHY19" s="53"/>
      <c r="LHZ19" s="53"/>
      <c r="LIA19" s="53"/>
      <c r="LIB19" s="53"/>
      <c r="LIC19" s="53"/>
      <c r="LID19" s="53"/>
      <c r="LIE19" s="53"/>
      <c r="LIF19" s="53"/>
      <c r="LIG19" s="53"/>
      <c r="LIH19" s="53"/>
      <c r="LII19" s="53"/>
      <c r="LIJ19" s="53"/>
      <c r="LIK19" s="53"/>
      <c r="LIL19" s="53"/>
      <c r="LIM19" s="53"/>
      <c r="LIN19" s="53"/>
      <c r="LIO19" s="53"/>
      <c r="LIP19" s="53"/>
      <c r="LIQ19" s="53"/>
      <c r="LIR19" s="53"/>
      <c r="LIS19" s="53"/>
      <c r="LIT19" s="53"/>
      <c r="LIU19" s="53"/>
      <c r="LIV19" s="53"/>
      <c r="LIW19" s="53"/>
      <c r="LIX19" s="53"/>
      <c r="LIY19" s="53"/>
      <c r="LIZ19" s="53"/>
      <c r="LJA19" s="53"/>
      <c r="LJB19" s="53"/>
      <c r="LJC19" s="53"/>
      <c r="LJD19" s="53"/>
      <c r="LJE19" s="53"/>
      <c r="LJF19" s="53"/>
      <c r="LJG19" s="53"/>
      <c r="LJH19" s="53"/>
      <c r="LJI19" s="53"/>
      <c r="LJJ19" s="53"/>
      <c r="LJK19" s="53"/>
      <c r="LJL19" s="53"/>
      <c r="LJM19" s="53"/>
      <c r="LJN19" s="53"/>
      <c r="LJO19" s="53"/>
      <c r="LJP19" s="53"/>
      <c r="LJQ19" s="53"/>
      <c r="LJR19" s="53"/>
      <c r="LJS19" s="53"/>
      <c r="LJT19" s="53"/>
      <c r="LJU19" s="53"/>
      <c r="LJV19" s="53"/>
      <c r="LJW19" s="53"/>
      <c r="LJX19" s="53"/>
      <c r="LJY19" s="53"/>
      <c r="LJZ19" s="53"/>
      <c r="LKA19" s="53"/>
      <c r="LKB19" s="53"/>
      <c r="LKC19" s="53"/>
      <c r="LKD19" s="53"/>
      <c r="LKE19" s="53"/>
      <c r="LKF19" s="53"/>
      <c r="LKG19" s="53"/>
      <c r="LKH19" s="53"/>
      <c r="LKI19" s="53"/>
      <c r="LKJ19" s="53"/>
      <c r="LKK19" s="53"/>
      <c r="LKL19" s="53"/>
      <c r="LKM19" s="53"/>
      <c r="LKN19" s="53"/>
      <c r="LKO19" s="53"/>
      <c r="LKP19" s="53"/>
      <c r="LKQ19" s="53"/>
      <c r="LKR19" s="53"/>
      <c r="LKS19" s="53"/>
      <c r="LKT19" s="53"/>
      <c r="LKU19" s="53"/>
      <c r="LKV19" s="53"/>
      <c r="LKW19" s="53"/>
      <c r="LKX19" s="53"/>
      <c r="LKY19" s="53"/>
      <c r="LKZ19" s="53"/>
      <c r="LLA19" s="53"/>
      <c r="LLB19" s="53"/>
      <c r="LLC19" s="53"/>
      <c r="LLD19" s="53"/>
      <c r="LLE19" s="53"/>
      <c r="LLF19" s="53"/>
      <c r="LLG19" s="53"/>
      <c r="LLH19" s="53"/>
      <c r="LLI19" s="53"/>
      <c r="LLJ19" s="53"/>
      <c r="LLK19" s="53"/>
      <c r="LLL19" s="53"/>
      <c r="LLM19" s="53"/>
      <c r="LLN19" s="53"/>
      <c r="LLO19" s="53"/>
      <c r="LLP19" s="53"/>
      <c r="LLQ19" s="53"/>
      <c r="LLR19" s="53"/>
      <c r="LLS19" s="53"/>
      <c r="LLT19" s="53"/>
      <c r="LLU19" s="53"/>
      <c r="LLV19" s="53"/>
      <c r="LLW19" s="53"/>
      <c r="LLX19" s="53"/>
      <c r="LLY19" s="53"/>
      <c r="LLZ19" s="53"/>
      <c r="LMA19" s="53"/>
      <c r="LMB19" s="53"/>
      <c r="LMC19" s="53"/>
      <c r="LMD19" s="53"/>
      <c r="LME19" s="53"/>
      <c r="LMF19" s="53"/>
      <c r="LMG19" s="53"/>
      <c r="LMH19" s="53"/>
      <c r="LMI19" s="53"/>
      <c r="LMJ19" s="53"/>
      <c r="LMK19" s="53"/>
      <c r="LML19" s="53"/>
      <c r="LMM19" s="53"/>
      <c r="LMN19" s="53"/>
      <c r="LMO19" s="53"/>
      <c r="LMP19" s="53"/>
      <c r="LMQ19" s="53"/>
      <c r="LMR19" s="53"/>
      <c r="LMS19" s="53"/>
      <c r="LMT19" s="53"/>
      <c r="LMU19" s="53"/>
      <c r="LMV19" s="53"/>
      <c r="LMW19" s="53"/>
      <c r="LMX19" s="53"/>
      <c r="LMY19" s="53"/>
      <c r="LMZ19" s="53"/>
      <c r="LNA19" s="53"/>
      <c r="LNB19" s="53"/>
      <c r="LNC19" s="53"/>
      <c r="LND19" s="53"/>
      <c r="LNE19" s="53"/>
      <c r="LNF19" s="53"/>
      <c r="LNG19" s="53"/>
      <c r="LNH19" s="53"/>
      <c r="LNI19" s="53"/>
      <c r="LNJ19" s="53"/>
      <c r="LNK19" s="53"/>
      <c r="LNL19" s="53"/>
      <c r="LNM19" s="53"/>
      <c r="LNN19" s="53"/>
      <c r="LNO19" s="53"/>
      <c r="LNP19" s="53"/>
      <c r="LNQ19" s="53"/>
      <c r="LNR19" s="53"/>
      <c r="LNS19" s="53"/>
      <c r="LNT19" s="53"/>
      <c r="LNU19" s="53"/>
      <c r="LNV19" s="53"/>
      <c r="LNW19" s="53"/>
      <c r="LNX19" s="53"/>
      <c r="LNY19" s="53"/>
      <c r="LNZ19" s="53"/>
      <c r="LOA19" s="53"/>
      <c r="LOB19" s="53"/>
      <c r="LOC19" s="53"/>
      <c r="LOD19" s="53"/>
      <c r="LOE19" s="53"/>
      <c r="LOF19" s="53"/>
      <c r="LOG19" s="53"/>
      <c r="LOH19" s="53"/>
      <c r="LOI19" s="53"/>
      <c r="LOJ19" s="53"/>
      <c r="LOK19" s="53"/>
      <c r="LOL19" s="53"/>
      <c r="LOM19" s="53"/>
      <c r="LON19" s="53"/>
      <c r="LOO19" s="53"/>
      <c r="LOP19" s="53"/>
      <c r="LOQ19" s="53"/>
      <c r="LOR19" s="53"/>
      <c r="LOS19" s="53"/>
      <c r="LOT19" s="53"/>
      <c r="LOU19" s="53"/>
      <c r="LOV19" s="53"/>
      <c r="LOW19" s="53"/>
      <c r="LOX19" s="53"/>
      <c r="LOY19" s="53"/>
      <c r="LOZ19" s="53"/>
      <c r="LPA19" s="53"/>
      <c r="LPB19" s="53"/>
      <c r="LPC19" s="53"/>
      <c r="LPD19" s="53"/>
      <c r="LPE19" s="53"/>
      <c r="LPF19" s="53"/>
      <c r="LPG19" s="53"/>
      <c r="LPH19" s="53"/>
      <c r="LPI19" s="53"/>
      <c r="LPJ19" s="53"/>
      <c r="LPK19" s="53"/>
      <c r="LPL19" s="53"/>
      <c r="LPM19" s="53"/>
      <c r="LPN19" s="53"/>
      <c r="LPO19" s="53"/>
      <c r="LPP19" s="53"/>
      <c r="LPQ19" s="53"/>
      <c r="LPR19" s="53"/>
      <c r="LPS19" s="53"/>
      <c r="LPT19" s="53"/>
      <c r="LPU19" s="53"/>
      <c r="LPV19" s="53"/>
      <c r="LPW19" s="53"/>
      <c r="LPX19" s="53"/>
      <c r="LPY19" s="53"/>
      <c r="LPZ19" s="53"/>
      <c r="LQA19" s="53"/>
      <c r="LQB19" s="53"/>
      <c r="LQC19" s="53"/>
      <c r="LQD19" s="53"/>
      <c r="LQE19" s="53"/>
      <c r="LQF19" s="53"/>
      <c r="LQG19" s="53"/>
      <c r="LQH19" s="53"/>
      <c r="LQI19" s="53"/>
      <c r="LQJ19" s="53"/>
      <c r="LQK19" s="53"/>
      <c r="LQL19" s="53"/>
      <c r="LQM19" s="53"/>
      <c r="LQN19" s="53"/>
      <c r="LQO19" s="53"/>
      <c r="LQP19" s="53"/>
      <c r="LQQ19" s="53"/>
      <c r="LQR19" s="53"/>
      <c r="LQS19" s="53"/>
      <c r="LQT19" s="53"/>
      <c r="LQU19" s="53"/>
      <c r="LQV19" s="53"/>
      <c r="LQW19" s="53"/>
      <c r="LQX19" s="53"/>
      <c r="LQY19" s="53"/>
      <c r="LQZ19" s="53"/>
      <c r="LRA19" s="53"/>
      <c r="LRB19" s="53"/>
      <c r="LRC19" s="53"/>
      <c r="LRD19" s="53"/>
      <c r="LRE19" s="53"/>
      <c r="LRF19" s="53"/>
      <c r="LRG19" s="53"/>
      <c r="LRH19" s="53"/>
      <c r="LRI19" s="53"/>
      <c r="LRJ19" s="53"/>
      <c r="LRK19" s="53"/>
      <c r="LRL19" s="53"/>
      <c r="LRM19" s="53"/>
      <c r="LRN19" s="53"/>
      <c r="LRO19" s="53"/>
      <c r="LRP19" s="53"/>
      <c r="LRQ19" s="53"/>
      <c r="LRR19" s="53"/>
      <c r="LRS19" s="53"/>
      <c r="LRT19" s="53"/>
      <c r="LRU19" s="53"/>
      <c r="LRV19" s="53"/>
      <c r="LRW19" s="53"/>
      <c r="LRX19" s="53"/>
      <c r="LRY19" s="53"/>
      <c r="LRZ19" s="53"/>
      <c r="LSA19" s="53"/>
      <c r="LSB19" s="53"/>
      <c r="LSC19" s="53"/>
      <c r="LSD19" s="53"/>
      <c r="LSE19" s="53"/>
      <c r="LSF19" s="53"/>
      <c r="LSG19" s="53"/>
      <c r="LSH19" s="53"/>
      <c r="LSI19" s="53"/>
      <c r="LSJ19" s="53"/>
      <c r="LSK19" s="53"/>
      <c r="LSL19" s="53"/>
      <c r="LSM19" s="53"/>
      <c r="LSN19" s="53"/>
      <c r="LSO19" s="53"/>
      <c r="LSP19" s="53"/>
      <c r="LSQ19" s="53"/>
      <c r="LSR19" s="53"/>
      <c r="LSS19" s="53"/>
      <c r="LST19" s="53"/>
      <c r="LSU19" s="53"/>
      <c r="LSV19" s="53"/>
      <c r="LSW19" s="53"/>
      <c r="LSX19" s="53"/>
      <c r="LSY19" s="53"/>
      <c r="LSZ19" s="53"/>
      <c r="LTA19" s="53"/>
      <c r="LTB19" s="53"/>
      <c r="LTC19" s="53"/>
      <c r="LTD19" s="53"/>
      <c r="LTE19" s="53"/>
      <c r="LTF19" s="53"/>
      <c r="LTG19" s="53"/>
      <c r="LTH19" s="53"/>
      <c r="LTI19" s="53"/>
      <c r="LTJ19" s="53"/>
      <c r="LTK19" s="53"/>
      <c r="LTL19" s="53"/>
      <c r="LTM19" s="53"/>
      <c r="LTN19" s="53"/>
      <c r="LTO19" s="53"/>
      <c r="LTP19" s="53"/>
      <c r="LTQ19" s="53"/>
      <c r="LTR19" s="53"/>
      <c r="LTS19" s="53"/>
      <c r="LTT19" s="53"/>
      <c r="LTU19" s="53"/>
      <c r="LTV19" s="53"/>
      <c r="LTW19" s="53"/>
      <c r="LTX19" s="53"/>
      <c r="LTY19" s="53"/>
      <c r="LTZ19" s="53"/>
      <c r="LUA19" s="53"/>
      <c r="LUB19" s="53"/>
      <c r="LUC19" s="53"/>
      <c r="LUD19" s="53"/>
      <c r="LUE19" s="53"/>
      <c r="LUF19" s="53"/>
      <c r="LUG19" s="53"/>
      <c r="LUH19" s="53"/>
      <c r="LUI19" s="53"/>
      <c r="LUJ19" s="53"/>
      <c r="LUK19" s="53"/>
      <c r="LUL19" s="53"/>
      <c r="LUM19" s="53"/>
      <c r="LUN19" s="53"/>
      <c r="LUO19" s="53"/>
      <c r="LUP19" s="53"/>
      <c r="LUQ19" s="53"/>
      <c r="LUR19" s="53"/>
      <c r="LUS19" s="53"/>
      <c r="LUT19" s="53"/>
      <c r="LUU19" s="53"/>
      <c r="LUV19" s="53"/>
      <c r="LUW19" s="53"/>
      <c r="LUX19" s="53"/>
      <c r="LUY19" s="53"/>
      <c r="LUZ19" s="53"/>
      <c r="LVA19" s="53"/>
      <c r="LVB19" s="53"/>
      <c r="LVC19" s="53"/>
      <c r="LVD19" s="53"/>
      <c r="LVE19" s="53"/>
      <c r="LVF19" s="53"/>
      <c r="LVG19" s="53"/>
      <c r="LVH19" s="53"/>
      <c r="LVI19" s="53"/>
      <c r="LVJ19" s="53"/>
      <c r="LVK19" s="53"/>
      <c r="LVL19" s="53"/>
      <c r="LVM19" s="53"/>
      <c r="LVN19" s="53"/>
      <c r="LVO19" s="53"/>
      <c r="LVP19" s="53"/>
      <c r="LVQ19" s="53"/>
      <c r="LVR19" s="53"/>
      <c r="LVS19" s="53"/>
      <c r="LVT19" s="53"/>
      <c r="LVU19" s="53"/>
      <c r="LVV19" s="53"/>
      <c r="LVW19" s="53"/>
      <c r="LVX19" s="53"/>
      <c r="LVY19" s="53"/>
      <c r="LVZ19" s="53"/>
      <c r="LWA19" s="53"/>
      <c r="LWB19" s="53"/>
      <c r="LWC19" s="53"/>
      <c r="LWD19" s="53"/>
      <c r="LWE19" s="53"/>
      <c r="LWF19" s="53"/>
      <c r="LWG19" s="53"/>
      <c r="LWH19" s="53"/>
      <c r="LWI19" s="53"/>
      <c r="LWJ19" s="53"/>
      <c r="LWK19" s="53"/>
      <c r="LWL19" s="53"/>
      <c r="LWM19" s="53"/>
      <c r="LWN19" s="53"/>
      <c r="LWO19" s="53"/>
      <c r="LWP19" s="53"/>
      <c r="LWQ19" s="53"/>
      <c r="LWR19" s="53"/>
      <c r="LWS19" s="53"/>
      <c r="LWT19" s="53"/>
      <c r="LWU19" s="53"/>
      <c r="LWV19" s="53"/>
      <c r="LWW19" s="53"/>
      <c r="LWX19" s="53"/>
      <c r="LWY19" s="53"/>
      <c r="LWZ19" s="53"/>
      <c r="LXA19" s="53"/>
      <c r="LXB19" s="53"/>
      <c r="LXC19" s="53"/>
      <c r="LXD19" s="53"/>
      <c r="LXE19" s="53"/>
      <c r="LXF19" s="53"/>
      <c r="LXG19" s="53"/>
      <c r="LXH19" s="53"/>
      <c r="LXI19" s="53"/>
      <c r="LXJ19" s="53"/>
      <c r="LXK19" s="53"/>
      <c r="LXL19" s="53"/>
      <c r="LXM19" s="53"/>
      <c r="LXN19" s="53"/>
      <c r="LXO19" s="53"/>
      <c r="LXP19" s="53"/>
      <c r="LXQ19" s="53"/>
      <c r="LXR19" s="53"/>
      <c r="LXS19" s="53"/>
      <c r="LXT19" s="53"/>
      <c r="LXU19" s="53"/>
      <c r="LXV19" s="53"/>
      <c r="LXW19" s="53"/>
      <c r="LXX19" s="53"/>
      <c r="LXY19" s="53"/>
      <c r="LXZ19" s="53"/>
      <c r="LYA19" s="53"/>
      <c r="LYB19" s="53"/>
      <c r="LYC19" s="53"/>
      <c r="LYD19" s="53"/>
      <c r="LYE19" s="53"/>
      <c r="LYF19" s="53"/>
      <c r="LYG19" s="53"/>
      <c r="LYH19" s="53"/>
      <c r="LYI19" s="53"/>
      <c r="LYJ19" s="53"/>
      <c r="LYK19" s="53"/>
      <c r="LYL19" s="53"/>
      <c r="LYM19" s="53"/>
      <c r="LYN19" s="53"/>
      <c r="LYO19" s="53"/>
      <c r="LYP19" s="53"/>
      <c r="LYQ19" s="53"/>
      <c r="LYR19" s="53"/>
      <c r="LYS19" s="53"/>
      <c r="LYT19" s="53"/>
      <c r="LYU19" s="53"/>
      <c r="LYV19" s="53"/>
      <c r="LYW19" s="53"/>
      <c r="LYX19" s="53"/>
      <c r="LYY19" s="53"/>
      <c r="LYZ19" s="53"/>
      <c r="LZA19" s="53"/>
      <c r="LZB19" s="53"/>
      <c r="LZC19" s="53"/>
      <c r="LZD19" s="53"/>
      <c r="LZE19" s="53"/>
      <c r="LZF19" s="53"/>
      <c r="LZG19" s="53"/>
      <c r="LZH19" s="53"/>
      <c r="LZI19" s="53"/>
      <c r="LZJ19" s="53"/>
      <c r="LZK19" s="53"/>
      <c r="LZL19" s="53"/>
      <c r="LZM19" s="53"/>
      <c r="LZN19" s="53"/>
      <c r="LZO19" s="53"/>
      <c r="LZP19" s="53"/>
      <c r="LZQ19" s="53"/>
      <c r="LZR19" s="53"/>
      <c r="LZS19" s="53"/>
      <c r="LZT19" s="53"/>
      <c r="LZU19" s="53"/>
      <c r="LZV19" s="53"/>
      <c r="LZW19" s="53"/>
      <c r="LZX19" s="53"/>
      <c r="LZY19" s="53"/>
      <c r="LZZ19" s="53"/>
      <c r="MAA19" s="53"/>
      <c r="MAB19" s="53"/>
      <c r="MAC19" s="53"/>
      <c r="MAD19" s="53"/>
      <c r="MAE19" s="53"/>
      <c r="MAF19" s="53"/>
      <c r="MAG19" s="53"/>
      <c r="MAH19" s="53"/>
      <c r="MAI19" s="53"/>
      <c r="MAJ19" s="53"/>
      <c r="MAK19" s="53"/>
      <c r="MAL19" s="53"/>
      <c r="MAM19" s="53"/>
      <c r="MAN19" s="53"/>
      <c r="MAO19" s="53"/>
      <c r="MAP19" s="53"/>
      <c r="MAQ19" s="53"/>
      <c r="MAR19" s="53"/>
      <c r="MAS19" s="53"/>
      <c r="MAT19" s="53"/>
      <c r="MAU19" s="53"/>
      <c r="MAV19" s="53"/>
      <c r="MAW19" s="53"/>
      <c r="MAX19" s="53"/>
      <c r="MAY19" s="53"/>
      <c r="MAZ19" s="53"/>
      <c r="MBA19" s="53"/>
      <c r="MBB19" s="53"/>
      <c r="MBC19" s="53"/>
      <c r="MBD19" s="53"/>
      <c r="MBE19" s="53"/>
      <c r="MBF19" s="53"/>
      <c r="MBG19" s="53"/>
      <c r="MBH19" s="53"/>
      <c r="MBI19" s="53"/>
      <c r="MBJ19" s="53"/>
      <c r="MBK19" s="53"/>
      <c r="MBL19" s="53"/>
      <c r="MBM19" s="53"/>
      <c r="MBN19" s="53"/>
      <c r="MBO19" s="53"/>
      <c r="MBP19" s="53"/>
      <c r="MBQ19" s="53"/>
      <c r="MBR19" s="53"/>
      <c r="MBS19" s="53"/>
      <c r="MBT19" s="53"/>
      <c r="MBU19" s="53"/>
      <c r="MBV19" s="53"/>
      <c r="MBW19" s="53"/>
      <c r="MBX19" s="53"/>
      <c r="MBY19" s="53"/>
      <c r="MBZ19" s="53"/>
      <c r="MCA19" s="53"/>
      <c r="MCB19" s="53"/>
      <c r="MCC19" s="53"/>
      <c r="MCD19" s="53"/>
      <c r="MCE19" s="53"/>
      <c r="MCF19" s="53"/>
      <c r="MCG19" s="53"/>
      <c r="MCH19" s="53"/>
      <c r="MCI19" s="53"/>
      <c r="MCJ19" s="53"/>
      <c r="MCK19" s="53"/>
      <c r="MCL19" s="53"/>
      <c r="MCM19" s="53"/>
      <c r="MCN19" s="53"/>
      <c r="MCO19" s="53"/>
      <c r="MCP19" s="53"/>
      <c r="MCQ19" s="53"/>
      <c r="MCR19" s="53"/>
      <c r="MCS19" s="53"/>
      <c r="MCT19" s="53"/>
      <c r="MCU19" s="53"/>
      <c r="MCV19" s="53"/>
      <c r="MCW19" s="53"/>
      <c r="MCX19" s="53"/>
      <c r="MCY19" s="53"/>
      <c r="MCZ19" s="53"/>
      <c r="MDA19" s="53"/>
      <c r="MDB19" s="53"/>
      <c r="MDC19" s="53"/>
      <c r="MDD19" s="53"/>
      <c r="MDE19" s="53"/>
      <c r="MDF19" s="53"/>
      <c r="MDG19" s="53"/>
      <c r="MDH19" s="53"/>
      <c r="MDI19" s="53"/>
      <c r="MDJ19" s="53"/>
      <c r="MDK19" s="53"/>
      <c r="MDL19" s="53"/>
      <c r="MDM19" s="53"/>
      <c r="MDN19" s="53"/>
      <c r="MDO19" s="53"/>
      <c r="MDP19" s="53"/>
      <c r="MDQ19" s="53"/>
      <c r="MDR19" s="53"/>
      <c r="MDS19" s="53"/>
      <c r="MDT19" s="53"/>
      <c r="MDU19" s="53"/>
      <c r="MDV19" s="53"/>
      <c r="MDW19" s="53"/>
      <c r="MDX19" s="53"/>
      <c r="MDY19" s="53"/>
      <c r="MDZ19" s="53"/>
      <c r="MEA19" s="53"/>
      <c r="MEB19" s="53"/>
      <c r="MEC19" s="53"/>
      <c r="MED19" s="53"/>
      <c r="MEE19" s="53"/>
      <c r="MEF19" s="53"/>
      <c r="MEG19" s="53"/>
      <c r="MEH19" s="53"/>
      <c r="MEI19" s="53"/>
      <c r="MEJ19" s="53"/>
      <c r="MEK19" s="53"/>
      <c r="MEL19" s="53"/>
      <c r="MEM19" s="53"/>
      <c r="MEN19" s="53"/>
      <c r="MEO19" s="53"/>
      <c r="MEP19" s="53"/>
      <c r="MEQ19" s="53"/>
      <c r="MER19" s="53"/>
      <c r="MES19" s="53"/>
      <c r="MET19" s="53"/>
      <c r="MEU19" s="53"/>
      <c r="MEV19" s="53"/>
      <c r="MEW19" s="53"/>
      <c r="MEX19" s="53"/>
      <c r="MEY19" s="53"/>
      <c r="MEZ19" s="53"/>
      <c r="MFA19" s="53"/>
      <c r="MFB19" s="53"/>
      <c r="MFC19" s="53"/>
      <c r="MFD19" s="53"/>
      <c r="MFE19" s="53"/>
      <c r="MFF19" s="53"/>
      <c r="MFG19" s="53"/>
      <c r="MFH19" s="53"/>
      <c r="MFI19" s="53"/>
      <c r="MFJ19" s="53"/>
      <c r="MFK19" s="53"/>
      <c r="MFL19" s="53"/>
      <c r="MFM19" s="53"/>
      <c r="MFN19" s="53"/>
      <c r="MFO19" s="53"/>
      <c r="MFP19" s="53"/>
      <c r="MFQ19" s="53"/>
      <c r="MFR19" s="53"/>
      <c r="MFS19" s="53"/>
      <c r="MFT19" s="53"/>
      <c r="MFU19" s="53"/>
      <c r="MFV19" s="53"/>
      <c r="MFW19" s="53"/>
      <c r="MFX19" s="53"/>
      <c r="MFY19" s="53"/>
      <c r="MFZ19" s="53"/>
      <c r="MGA19" s="53"/>
      <c r="MGB19" s="53"/>
      <c r="MGC19" s="53"/>
      <c r="MGD19" s="53"/>
      <c r="MGE19" s="53"/>
      <c r="MGF19" s="53"/>
      <c r="MGG19" s="53"/>
      <c r="MGH19" s="53"/>
      <c r="MGI19" s="53"/>
      <c r="MGJ19" s="53"/>
      <c r="MGK19" s="53"/>
      <c r="MGL19" s="53"/>
      <c r="MGM19" s="53"/>
      <c r="MGN19" s="53"/>
      <c r="MGO19" s="53"/>
      <c r="MGP19" s="53"/>
      <c r="MGQ19" s="53"/>
      <c r="MGR19" s="53"/>
      <c r="MGS19" s="53"/>
      <c r="MGT19" s="53"/>
      <c r="MGU19" s="53"/>
      <c r="MGV19" s="53"/>
      <c r="MGW19" s="53"/>
      <c r="MGX19" s="53"/>
      <c r="MGY19" s="53"/>
      <c r="MGZ19" s="53"/>
      <c r="MHA19" s="53"/>
      <c r="MHB19" s="53"/>
      <c r="MHC19" s="53"/>
      <c r="MHD19" s="53"/>
      <c r="MHE19" s="53"/>
      <c r="MHF19" s="53"/>
      <c r="MHG19" s="53"/>
      <c r="MHH19" s="53"/>
      <c r="MHI19" s="53"/>
      <c r="MHJ19" s="53"/>
      <c r="MHK19" s="53"/>
      <c r="MHL19" s="53"/>
      <c r="MHM19" s="53"/>
      <c r="MHN19" s="53"/>
      <c r="MHO19" s="53"/>
      <c r="MHP19" s="53"/>
      <c r="MHQ19" s="53"/>
      <c r="MHR19" s="53"/>
      <c r="MHS19" s="53"/>
      <c r="MHT19" s="53"/>
      <c r="MHU19" s="53"/>
      <c r="MHV19" s="53"/>
      <c r="MHW19" s="53"/>
      <c r="MHX19" s="53"/>
      <c r="MHY19" s="53"/>
      <c r="MHZ19" s="53"/>
      <c r="MIA19" s="53"/>
      <c r="MIB19" s="53"/>
      <c r="MIC19" s="53"/>
      <c r="MID19" s="53"/>
      <c r="MIE19" s="53"/>
      <c r="MIF19" s="53"/>
      <c r="MIG19" s="53"/>
      <c r="MIH19" s="53"/>
      <c r="MII19" s="53"/>
      <c r="MIJ19" s="53"/>
      <c r="MIK19" s="53"/>
      <c r="MIL19" s="53"/>
      <c r="MIM19" s="53"/>
      <c r="MIN19" s="53"/>
      <c r="MIO19" s="53"/>
      <c r="MIP19" s="53"/>
      <c r="MIQ19" s="53"/>
      <c r="MIR19" s="53"/>
      <c r="MIS19" s="53"/>
      <c r="MIT19" s="53"/>
      <c r="MIU19" s="53"/>
      <c r="MIV19" s="53"/>
      <c r="MIW19" s="53"/>
      <c r="MIX19" s="53"/>
      <c r="MIY19" s="53"/>
      <c r="MIZ19" s="53"/>
      <c r="MJA19" s="53"/>
      <c r="MJB19" s="53"/>
      <c r="MJC19" s="53"/>
      <c r="MJD19" s="53"/>
      <c r="MJE19" s="53"/>
      <c r="MJF19" s="53"/>
      <c r="MJG19" s="53"/>
      <c r="MJH19" s="53"/>
      <c r="MJI19" s="53"/>
      <c r="MJJ19" s="53"/>
      <c r="MJK19" s="53"/>
      <c r="MJL19" s="53"/>
      <c r="MJM19" s="53"/>
      <c r="MJN19" s="53"/>
      <c r="MJO19" s="53"/>
      <c r="MJP19" s="53"/>
      <c r="MJQ19" s="53"/>
      <c r="MJR19" s="53"/>
      <c r="MJS19" s="53"/>
      <c r="MJT19" s="53"/>
      <c r="MJU19" s="53"/>
      <c r="MJV19" s="53"/>
      <c r="MJW19" s="53"/>
      <c r="MJX19" s="53"/>
      <c r="MJY19" s="53"/>
      <c r="MJZ19" s="53"/>
      <c r="MKA19" s="53"/>
      <c r="MKB19" s="53"/>
      <c r="MKC19" s="53"/>
      <c r="MKD19" s="53"/>
      <c r="MKE19" s="53"/>
      <c r="MKF19" s="53"/>
      <c r="MKG19" s="53"/>
      <c r="MKH19" s="53"/>
      <c r="MKI19" s="53"/>
      <c r="MKJ19" s="53"/>
      <c r="MKK19" s="53"/>
      <c r="MKL19" s="53"/>
      <c r="MKM19" s="53"/>
      <c r="MKN19" s="53"/>
      <c r="MKO19" s="53"/>
      <c r="MKP19" s="53"/>
      <c r="MKQ19" s="53"/>
      <c r="MKR19" s="53"/>
      <c r="MKS19" s="53"/>
      <c r="MKT19" s="53"/>
      <c r="MKU19" s="53"/>
      <c r="MKV19" s="53"/>
      <c r="MKW19" s="53"/>
      <c r="MKX19" s="53"/>
      <c r="MKY19" s="53"/>
      <c r="MKZ19" s="53"/>
      <c r="MLA19" s="53"/>
      <c r="MLB19" s="53"/>
      <c r="MLC19" s="53"/>
      <c r="MLD19" s="53"/>
      <c r="MLE19" s="53"/>
      <c r="MLF19" s="53"/>
      <c r="MLG19" s="53"/>
      <c r="MLH19" s="53"/>
      <c r="MLI19" s="53"/>
      <c r="MLJ19" s="53"/>
      <c r="MLK19" s="53"/>
      <c r="MLL19" s="53"/>
      <c r="MLM19" s="53"/>
      <c r="MLN19" s="53"/>
      <c r="MLO19" s="53"/>
      <c r="MLP19" s="53"/>
      <c r="MLQ19" s="53"/>
      <c r="MLR19" s="53"/>
      <c r="MLS19" s="53"/>
      <c r="MLT19" s="53"/>
      <c r="MLU19" s="53"/>
      <c r="MLV19" s="53"/>
      <c r="MLW19" s="53"/>
      <c r="MLX19" s="53"/>
      <c r="MLY19" s="53"/>
      <c r="MLZ19" s="53"/>
      <c r="MMA19" s="53"/>
      <c r="MMB19" s="53"/>
      <c r="MMC19" s="53"/>
      <c r="MMD19" s="53"/>
      <c r="MME19" s="53"/>
      <c r="MMF19" s="53"/>
      <c r="MMG19" s="53"/>
      <c r="MMH19" s="53"/>
      <c r="MMI19" s="53"/>
      <c r="MMJ19" s="53"/>
      <c r="MMK19" s="53"/>
      <c r="MML19" s="53"/>
      <c r="MMM19" s="53"/>
      <c r="MMN19" s="53"/>
      <c r="MMO19" s="53"/>
      <c r="MMP19" s="53"/>
      <c r="MMQ19" s="53"/>
      <c r="MMR19" s="53"/>
      <c r="MMS19" s="53"/>
      <c r="MMT19" s="53"/>
      <c r="MMU19" s="53"/>
      <c r="MMV19" s="53"/>
      <c r="MMW19" s="53"/>
      <c r="MMX19" s="53"/>
      <c r="MMY19" s="53"/>
      <c r="MMZ19" s="53"/>
      <c r="MNA19" s="53"/>
      <c r="MNB19" s="53"/>
      <c r="MNC19" s="53"/>
      <c r="MND19" s="53"/>
      <c r="MNE19" s="53"/>
      <c r="MNF19" s="53"/>
      <c r="MNG19" s="53"/>
      <c r="MNH19" s="53"/>
      <c r="MNI19" s="53"/>
      <c r="MNJ19" s="53"/>
      <c r="MNK19" s="53"/>
      <c r="MNL19" s="53"/>
      <c r="MNM19" s="53"/>
      <c r="MNN19" s="53"/>
      <c r="MNO19" s="53"/>
      <c r="MNP19" s="53"/>
      <c r="MNQ19" s="53"/>
      <c r="MNR19" s="53"/>
      <c r="MNS19" s="53"/>
      <c r="MNT19" s="53"/>
      <c r="MNU19" s="53"/>
      <c r="MNV19" s="53"/>
      <c r="MNW19" s="53"/>
      <c r="MNX19" s="53"/>
      <c r="MNY19" s="53"/>
      <c r="MNZ19" s="53"/>
      <c r="MOA19" s="53"/>
      <c r="MOB19" s="53"/>
      <c r="MOC19" s="53"/>
      <c r="MOD19" s="53"/>
      <c r="MOE19" s="53"/>
      <c r="MOF19" s="53"/>
      <c r="MOG19" s="53"/>
      <c r="MOH19" s="53"/>
      <c r="MOI19" s="53"/>
      <c r="MOJ19" s="53"/>
      <c r="MOK19" s="53"/>
      <c r="MOL19" s="53"/>
      <c r="MOM19" s="53"/>
      <c r="MON19" s="53"/>
      <c r="MOO19" s="53"/>
      <c r="MOP19" s="53"/>
      <c r="MOQ19" s="53"/>
      <c r="MOR19" s="53"/>
      <c r="MOS19" s="53"/>
      <c r="MOT19" s="53"/>
      <c r="MOU19" s="53"/>
      <c r="MOV19" s="53"/>
      <c r="MOW19" s="53"/>
      <c r="MOX19" s="53"/>
      <c r="MOY19" s="53"/>
      <c r="MOZ19" s="53"/>
      <c r="MPA19" s="53"/>
      <c r="MPB19" s="53"/>
      <c r="MPC19" s="53"/>
      <c r="MPD19" s="53"/>
      <c r="MPE19" s="53"/>
      <c r="MPF19" s="53"/>
      <c r="MPG19" s="53"/>
      <c r="MPH19" s="53"/>
      <c r="MPI19" s="53"/>
      <c r="MPJ19" s="53"/>
      <c r="MPK19" s="53"/>
      <c r="MPL19" s="53"/>
      <c r="MPM19" s="53"/>
      <c r="MPN19" s="53"/>
      <c r="MPO19" s="53"/>
      <c r="MPP19" s="53"/>
      <c r="MPQ19" s="53"/>
      <c r="MPR19" s="53"/>
      <c r="MPS19" s="53"/>
      <c r="MPT19" s="53"/>
      <c r="MPU19" s="53"/>
      <c r="MPV19" s="53"/>
      <c r="MPW19" s="53"/>
      <c r="MPX19" s="53"/>
      <c r="MPY19" s="53"/>
      <c r="MPZ19" s="53"/>
      <c r="MQA19" s="53"/>
      <c r="MQB19" s="53"/>
      <c r="MQC19" s="53"/>
      <c r="MQD19" s="53"/>
      <c r="MQE19" s="53"/>
      <c r="MQF19" s="53"/>
      <c r="MQG19" s="53"/>
      <c r="MQH19" s="53"/>
      <c r="MQI19" s="53"/>
      <c r="MQJ19" s="53"/>
      <c r="MQK19" s="53"/>
      <c r="MQL19" s="53"/>
      <c r="MQM19" s="53"/>
      <c r="MQN19" s="53"/>
      <c r="MQO19" s="53"/>
      <c r="MQP19" s="53"/>
      <c r="MQQ19" s="53"/>
      <c r="MQR19" s="53"/>
      <c r="MQS19" s="53"/>
      <c r="MQT19" s="53"/>
      <c r="MQU19" s="53"/>
      <c r="MQV19" s="53"/>
      <c r="MQW19" s="53"/>
      <c r="MQX19" s="53"/>
      <c r="MQY19" s="53"/>
      <c r="MQZ19" s="53"/>
      <c r="MRA19" s="53"/>
      <c r="MRB19" s="53"/>
      <c r="MRC19" s="53"/>
      <c r="MRD19" s="53"/>
      <c r="MRE19" s="53"/>
      <c r="MRF19" s="53"/>
      <c r="MRG19" s="53"/>
      <c r="MRH19" s="53"/>
      <c r="MRI19" s="53"/>
      <c r="MRJ19" s="53"/>
      <c r="MRK19" s="53"/>
      <c r="MRL19" s="53"/>
      <c r="MRM19" s="53"/>
      <c r="MRN19" s="53"/>
      <c r="MRO19" s="53"/>
      <c r="MRP19" s="53"/>
      <c r="MRQ19" s="53"/>
      <c r="MRR19" s="53"/>
      <c r="MRS19" s="53"/>
      <c r="MRT19" s="53"/>
      <c r="MRU19" s="53"/>
      <c r="MRV19" s="53"/>
      <c r="MRW19" s="53"/>
      <c r="MRX19" s="53"/>
      <c r="MRY19" s="53"/>
      <c r="MRZ19" s="53"/>
      <c r="MSA19" s="53"/>
      <c r="MSB19" s="53"/>
      <c r="MSC19" s="53"/>
      <c r="MSD19" s="53"/>
      <c r="MSE19" s="53"/>
      <c r="MSF19" s="53"/>
      <c r="MSG19" s="53"/>
      <c r="MSH19" s="53"/>
      <c r="MSI19" s="53"/>
      <c r="MSJ19" s="53"/>
      <c r="MSK19" s="53"/>
      <c r="MSL19" s="53"/>
      <c r="MSM19" s="53"/>
      <c r="MSN19" s="53"/>
      <c r="MSO19" s="53"/>
      <c r="MSP19" s="53"/>
      <c r="MSQ19" s="53"/>
      <c r="MSR19" s="53"/>
      <c r="MSS19" s="53"/>
      <c r="MST19" s="53"/>
      <c r="MSU19" s="53"/>
      <c r="MSV19" s="53"/>
      <c r="MSW19" s="53"/>
      <c r="MSX19" s="53"/>
      <c r="MSY19" s="53"/>
      <c r="MSZ19" s="53"/>
      <c r="MTA19" s="53"/>
      <c r="MTB19" s="53"/>
      <c r="MTC19" s="53"/>
      <c r="MTD19" s="53"/>
      <c r="MTE19" s="53"/>
      <c r="MTF19" s="53"/>
      <c r="MTG19" s="53"/>
      <c r="MTH19" s="53"/>
      <c r="MTI19" s="53"/>
      <c r="MTJ19" s="53"/>
      <c r="MTK19" s="53"/>
      <c r="MTL19" s="53"/>
      <c r="MTM19" s="53"/>
      <c r="MTN19" s="53"/>
      <c r="MTO19" s="53"/>
      <c r="MTP19" s="53"/>
      <c r="MTQ19" s="53"/>
      <c r="MTR19" s="53"/>
      <c r="MTS19" s="53"/>
      <c r="MTT19" s="53"/>
      <c r="MTU19" s="53"/>
      <c r="MTV19" s="53"/>
      <c r="MTW19" s="53"/>
      <c r="MTX19" s="53"/>
      <c r="MTY19" s="53"/>
      <c r="MTZ19" s="53"/>
      <c r="MUA19" s="53"/>
      <c r="MUB19" s="53"/>
      <c r="MUC19" s="53"/>
      <c r="MUD19" s="53"/>
      <c r="MUE19" s="53"/>
      <c r="MUF19" s="53"/>
      <c r="MUG19" s="53"/>
      <c r="MUH19" s="53"/>
      <c r="MUI19" s="53"/>
      <c r="MUJ19" s="53"/>
      <c r="MUK19" s="53"/>
      <c r="MUL19" s="53"/>
      <c r="MUM19" s="53"/>
      <c r="MUN19" s="53"/>
      <c r="MUO19" s="53"/>
      <c r="MUP19" s="53"/>
      <c r="MUQ19" s="53"/>
      <c r="MUR19" s="53"/>
      <c r="MUS19" s="53"/>
      <c r="MUT19" s="53"/>
      <c r="MUU19" s="53"/>
      <c r="MUV19" s="53"/>
      <c r="MUW19" s="53"/>
      <c r="MUX19" s="53"/>
      <c r="MUY19" s="53"/>
      <c r="MUZ19" s="53"/>
      <c r="MVA19" s="53"/>
      <c r="MVB19" s="53"/>
      <c r="MVC19" s="53"/>
      <c r="MVD19" s="53"/>
      <c r="MVE19" s="53"/>
      <c r="MVF19" s="53"/>
      <c r="MVG19" s="53"/>
      <c r="MVH19" s="53"/>
      <c r="MVI19" s="53"/>
      <c r="MVJ19" s="53"/>
      <c r="MVK19" s="53"/>
      <c r="MVL19" s="53"/>
      <c r="MVM19" s="53"/>
      <c r="MVN19" s="53"/>
      <c r="MVO19" s="53"/>
      <c r="MVP19" s="53"/>
      <c r="MVQ19" s="53"/>
      <c r="MVR19" s="53"/>
      <c r="MVS19" s="53"/>
      <c r="MVT19" s="53"/>
      <c r="MVU19" s="53"/>
      <c r="MVV19" s="53"/>
      <c r="MVW19" s="53"/>
      <c r="MVX19" s="53"/>
      <c r="MVY19" s="53"/>
      <c r="MVZ19" s="53"/>
      <c r="MWA19" s="53"/>
      <c r="MWB19" s="53"/>
      <c r="MWC19" s="53"/>
      <c r="MWD19" s="53"/>
      <c r="MWE19" s="53"/>
      <c r="MWF19" s="53"/>
      <c r="MWG19" s="53"/>
      <c r="MWH19" s="53"/>
      <c r="MWI19" s="53"/>
      <c r="MWJ19" s="53"/>
      <c r="MWK19" s="53"/>
      <c r="MWL19" s="53"/>
      <c r="MWM19" s="53"/>
      <c r="MWN19" s="53"/>
      <c r="MWO19" s="53"/>
      <c r="MWP19" s="53"/>
      <c r="MWQ19" s="53"/>
      <c r="MWR19" s="53"/>
      <c r="MWS19" s="53"/>
      <c r="MWT19" s="53"/>
      <c r="MWU19" s="53"/>
      <c r="MWV19" s="53"/>
      <c r="MWW19" s="53"/>
      <c r="MWX19" s="53"/>
      <c r="MWY19" s="53"/>
      <c r="MWZ19" s="53"/>
      <c r="MXA19" s="53"/>
      <c r="MXB19" s="53"/>
      <c r="MXC19" s="53"/>
      <c r="MXD19" s="53"/>
      <c r="MXE19" s="53"/>
      <c r="MXF19" s="53"/>
      <c r="MXG19" s="53"/>
      <c r="MXH19" s="53"/>
      <c r="MXI19" s="53"/>
      <c r="MXJ19" s="53"/>
      <c r="MXK19" s="53"/>
      <c r="MXL19" s="53"/>
      <c r="MXM19" s="53"/>
      <c r="MXN19" s="53"/>
      <c r="MXO19" s="53"/>
      <c r="MXP19" s="53"/>
      <c r="MXQ19" s="53"/>
      <c r="MXR19" s="53"/>
      <c r="MXS19" s="53"/>
      <c r="MXT19" s="53"/>
      <c r="MXU19" s="53"/>
      <c r="MXV19" s="53"/>
      <c r="MXW19" s="53"/>
      <c r="MXX19" s="53"/>
      <c r="MXY19" s="53"/>
      <c r="MXZ19" s="53"/>
      <c r="MYA19" s="53"/>
      <c r="MYB19" s="53"/>
      <c r="MYC19" s="53"/>
      <c r="MYD19" s="53"/>
      <c r="MYE19" s="53"/>
      <c r="MYF19" s="53"/>
      <c r="MYG19" s="53"/>
      <c r="MYH19" s="53"/>
      <c r="MYI19" s="53"/>
      <c r="MYJ19" s="53"/>
      <c r="MYK19" s="53"/>
      <c r="MYL19" s="53"/>
      <c r="MYM19" s="53"/>
      <c r="MYN19" s="53"/>
      <c r="MYO19" s="53"/>
      <c r="MYP19" s="53"/>
      <c r="MYQ19" s="53"/>
      <c r="MYR19" s="53"/>
      <c r="MYS19" s="53"/>
      <c r="MYT19" s="53"/>
      <c r="MYU19" s="53"/>
      <c r="MYV19" s="53"/>
      <c r="MYW19" s="53"/>
      <c r="MYX19" s="53"/>
      <c r="MYY19" s="53"/>
      <c r="MYZ19" s="53"/>
      <c r="MZA19" s="53"/>
      <c r="MZB19" s="53"/>
      <c r="MZC19" s="53"/>
      <c r="MZD19" s="53"/>
      <c r="MZE19" s="53"/>
      <c r="MZF19" s="53"/>
      <c r="MZG19" s="53"/>
      <c r="MZH19" s="53"/>
      <c r="MZI19" s="53"/>
      <c r="MZJ19" s="53"/>
      <c r="MZK19" s="53"/>
      <c r="MZL19" s="53"/>
      <c r="MZM19" s="53"/>
      <c r="MZN19" s="53"/>
      <c r="MZO19" s="53"/>
      <c r="MZP19" s="53"/>
      <c r="MZQ19" s="53"/>
      <c r="MZR19" s="53"/>
      <c r="MZS19" s="53"/>
      <c r="MZT19" s="53"/>
      <c r="MZU19" s="53"/>
      <c r="MZV19" s="53"/>
      <c r="MZW19" s="53"/>
      <c r="MZX19" s="53"/>
      <c r="MZY19" s="53"/>
      <c r="MZZ19" s="53"/>
      <c r="NAA19" s="53"/>
      <c r="NAB19" s="53"/>
      <c r="NAC19" s="53"/>
      <c r="NAD19" s="53"/>
      <c r="NAE19" s="53"/>
      <c r="NAF19" s="53"/>
      <c r="NAG19" s="53"/>
      <c r="NAH19" s="53"/>
      <c r="NAI19" s="53"/>
      <c r="NAJ19" s="53"/>
      <c r="NAK19" s="53"/>
      <c r="NAL19" s="53"/>
      <c r="NAM19" s="53"/>
      <c r="NAN19" s="53"/>
      <c r="NAO19" s="53"/>
      <c r="NAP19" s="53"/>
      <c r="NAQ19" s="53"/>
      <c r="NAR19" s="53"/>
      <c r="NAS19" s="53"/>
      <c r="NAT19" s="53"/>
      <c r="NAU19" s="53"/>
      <c r="NAV19" s="53"/>
      <c r="NAW19" s="53"/>
      <c r="NAX19" s="53"/>
      <c r="NAY19" s="53"/>
      <c r="NAZ19" s="53"/>
      <c r="NBA19" s="53"/>
      <c r="NBB19" s="53"/>
      <c r="NBC19" s="53"/>
      <c r="NBD19" s="53"/>
      <c r="NBE19" s="53"/>
      <c r="NBF19" s="53"/>
      <c r="NBG19" s="53"/>
      <c r="NBH19" s="53"/>
      <c r="NBI19" s="53"/>
      <c r="NBJ19" s="53"/>
      <c r="NBK19" s="53"/>
      <c r="NBL19" s="53"/>
      <c r="NBM19" s="53"/>
      <c r="NBN19" s="53"/>
      <c r="NBO19" s="53"/>
      <c r="NBP19" s="53"/>
      <c r="NBQ19" s="53"/>
      <c r="NBR19" s="53"/>
      <c r="NBS19" s="53"/>
      <c r="NBT19" s="53"/>
      <c r="NBU19" s="53"/>
      <c r="NBV19" s="53"/>
      <c r="NBW19" s="53"/>
      <c r="NBX19" s="53"/>
      <c r="NBY19" s="53"/>
      <c r="NBZ19" s="53"/>
      <c r="NCA19" s="53"/>
      <c r="NCB19" s="53"/>
      <c r="NCC19" s="53"/>
      <c r="NCD19" s="53"/>
      <c r="NCE19" s="53"/>
      <c r="NCF19" s="53"/>
      <c r="NCG19" s="53"/>
      <c r="NCH19" s="53"/>
      <c r="NCI19" s="53"/>
      <c r="NCJ19" s="53"/>
      <c r="NCK19" s="53"/>
      <c r="NCL19" s="53"/>
      <c r="NCM19" s="53"/>
      <c r="NCN19" s="53"/>
      <c r="NCO19" s="53"/>
      <c r="NCP19" s="53"/>
      <c r="NCQ19" s="53"/>
      <c r="NCR19" s="53"/>
      <c r="NCS19" s="53"/>
      <c r="NCT19" s="53"/>
      <c r="NCU19" s="53"/>
      <c r="NCV19" s="53"/>
      <c r="NCW19" s="53"/>
      <c r="NCX19" s="53"/>
      <c r="NCY19" s="53"/>
      <c r="NCZ19" s="53"/>
      <c r="NDA19" s="53"/>
      <c r="NDB19" s="53"/>
      <c r="NDC19" s="53"/>
      <c r="NDD19" s="53"/>
      <c r="NDE19" s="53"/>
      <c r="NDF19" s="53"/>
      <c r="NDG19" s="53"/>
      <c r="NDH19" s="53"/>
      <c r="NDI19" s="53"/>
      <c r="NDJ19" s="53"/>
      <c r="NDK19" s="53"/>
      <c r="NDL19" s="53"/>
      <c r="NDM19" s="53"/>
      <c r="NDN19" s="53"/>
      <c r="NDO19" s="53"/>
      <c r="NDP19" s="53"/>
      <c r="NDQ19" s="53"/>
      <c r="NDR19" s="53"/>
      <c r="NDS19" s="53"/>
      <c r="NDT19" s="53"/>
      <c r="NDU19" s="53"/>
      <c r="NDV19" s="53"/>
      <c r="NDW19" s="53"/>
      <c r="NDX19" s="53"/>
      <c r="NDY19" s="53"/>
      <c r="NDZ19" s="53"/>
      <c r="NEA19" s="53"/>
      <c r="NEB19" s="53"/>
      <c r="NEC19" s="53"/>
      <c r="NED19" s="53"/>
      <c r="NEE19" s="53"/>
      <c r="NEF19" s="53"/>
      <c r="NEG19" s="53"/>
      <c r="NEH19" s="53"/>
      <c r="NEI19" s="53"/>
      <c r="NEJ19" s="53"/>
      <c r="NEK19" s="53"/>
      <c r="NEL19" s="53"/>
      <c r="NEM19" s="53"/>
      <c r="NEN19" s="53"/>
      <c r="NEO19" s="53"/>
      <c r="NEP19" s="53"/>
      <c r="NEQ19" s="53"/>
      <c r="NER19" s="53"/>
      <c r="NES19" s="53"/>
      <c r="NET19" s="53"/>
      <c r="NEU19" s="53"/>
      <c r="NEV19" s="53"/>
      <c r="NEW19" s="53"/>
      <c r="NEX19" s="53"/>
      <c r="NEY19" s="53"/>
      <c r="NEZ19" s="53"/>
      <c r="NFA19" s="53"/>
      <c r="NFB19" s="53"/>
      <c r="NFC19" s="53"/>
      <c r="NFD19" s="53"/>
      <c r="NFE19" s="53"/>
      <c r="NFF19" s="53"/>
      <c r="NFG19" s="53"/>
      <c r="NFH19" s="53"/>
      <c r="NFI19" s="53"/>
      <c r="NFJ19" s="53"/>
      <c r="NFK19" s="53"/>
      <c r="NFL19" s="53"/>
      <c r="NFM19" s="53"/>
      <c r="NFN19" s="53"/>
      <c r="NFO19" s="53"/>
      <c r="NFP19" s="53"/>
      <c r="NFQ19" s="53"/>
      <c r="NFR19" s="53"/>
      <c r="NFS19" s="53"/>
      <c r="NFT19" s="53"/>
      <c r="NFU19" s="53"/>
      <c r="NFV19" s="53"/>
      <c r="NFW19" s="53"/>
      <c r="NFX19" s="53"/>
      <c r="NFY19" s="53"/>
      <c r="NFZ19" s="53"/>
      <c r="NGA19" s="53"/>
      <c r="NGB19" s="53"/>
      <c r="NGC19" s="53"/>
      <c r="NGD19" s="53"/>
      <c r="NGE19" s="53"/>
      <c r="NGF19" s="53"/>
      <c r="NGG19" s="53"/>
      <c r="NGH19" s="53"/>
      <c r="NGI19" s="53"/>
      <c r="NGJ19" s="53"/>
      <c r="NGK19" s="53"/>
      <c r="NGL19" s="53"/>
      <c r="NGM19" s="53"/>
      <c r="NGN19" s="53"/>
      <c r="NGO19" s="53"/>
      <c r="NGP19" s="53"/>
      <c r="NGQ19" s="53"/>
      <c r="NGR19" s="53"/>
      <c r="NGS19" s="53"/>
      <c r="NGT19" s="53"/>
      <c r="NGU19" s="53"/>
      <c r="NGV19" s="53"/>
      <c r="NGW19" s="53"/>
      <c r="NGX19" s="53"/>
      <c r="NGY19" s="53"/>
      <c r="NGZ19" s="53"/>
      <c r="NHA19" s="53"/>
      <c r="NHB19" s="53"/>
      <c r="NHC19" s="53"/>
      <c r="NHD19" s="53"/>
      <c r="NHE19" s="53"/>
      <c r="NHF19" s="53"/>
      <c r="NHG19" s="53"/>
      <c r="NHH19" s="53"/>
      <c r="NHI19" s="53"/>
      <c r="NHJ19" s="53"/>
      <c r="NHK19" s="53"/>
      <c r="NHL19" s="53"/>
      <c r="NHM19" s="53"/>
      <c r="NHN19" s="53"/>
      <c r="NHO19" s="53"/>
      <c r="NHP19" s="53"/>
      <c r="NHQ19" s="53"/>
      <c r="NHR19" s="53"/>
      <c r="NHS19" s="53"/>
      <c r="NHT19" s="53"/>
      <c r="NHU19" s="53"/>
      <c r="NHV19" s="53"/>
      <c r="NHW19" s="53"/>
      <c r="NHX19" s="53"/>
      <c r="NHY19" s="53"/>
      <c r="NHZ19" s="53"/>
      <c r="NIA19" s="53"/>
      <c r="NIB19" s="53"/>
      <c r="NIC19" s="53"/>
      <c r="NID19" s="53"/>
      <c r="NIE19" s="53"/>
      <c r="NIF19" s="53"/>
      <c r="NIG19" s="53"/>
      <c r="NIH19" s="53"/>
      <c r="NII19" s="53"/>
      <c r="NIJ19" s="53"/>
      <c r="NIK19" s="53"/>
      <c r="NIL19" s="53"/>
      <c r="NIM19" s="53"/>
      <c r="NIN19" s="53"/>
      <c r="NIO19" s="53"/>
      <c r="NIP19" s="53"/>
      <c r="NIQ19" s="53"/>
      <c r="NIR19" s="53"/>
      <c r="NIS19" s="53"/>
      <c r="NIT19" s="53"/>
      <c r="NIU19" s="53"/>
      <c r="NIV19" s="53"/>
      <c r="NIW19" s="53"/>
      <c r="NIX19" s="53"/>
      <c r="NIY19" s="53"/>
      <c r="NIZ19" s="53"/>
      <c r="NJA19" s="53"/>
      <c r="NJB19" s="53"/>
      <c r="NJC19" s="53"/>
      <c r="NJD19" s="53"/>
      <c r="NJE19" s="53"/>
      <c r="NJF19" s="53"/>
      <c r="NJG19" s="53"/>
      <c r="NJH19" s="53"/>
      <c r="NJI19" s="53"/>
      <c r="NJJ19" s="53"/>
      <c r="NJK19" s="53"/>
      <c r="NJL19" s="53"/>
      <c r="NJM19" s="53"/>
      <c r="NJN19" s="53"/>
      <c r="NJO19" s="53"/>
      <c r="NJP19" s="53"/>
      <c r="NJQ19" s="53"/>
      <c r="NJR19" s="53"/>
      <c r="NJS19" s="53"/>
      <c r="NJT19" s="53"/>
      <c r="NJU19" s="53"/>
      <c r="NJV19" s="53"/>
      <c r="NJW19" s="53"/>
      <c r="NJX19" s="53"/>
      <c r="NJY19" s="53"/>
      <c r="NJZ19" s="53"/>
      <c r="NKA19" s="53"/>
      <c r="NKB19" s="53"/>
      <c r="NKC19" s="53"/>
      <c r="NKD19" s="53"/>
      <c r="NKE19" s="53"/>
      <c r="NKF19" s="53"/>
      <c r="NKG19" s="53"/>
      <c r="NKH19" s="53"/>
      <c r="NKI19" s="53"/>
      <c r="NKJ19" s="53"/>
      <c r="NKK19" s="53"/>
      <c r="NKL19" s="53"/>
      <c r="NKM19" s="53"/>
      <c r="NKN19" s="53"/>
      <c r="NKO19" s="53"/>
      <c r="NKP19" s="53"/>
      <c r="NKQ19" s="53"/>
      <c r="NKR19" s="53"/>
      <c r="NKS19" s="53"/>
      <c r="NKT19" s="53"/>
      <c r="NKU19" s="53"/>
      <c r="NKV19" s="53"/>
      <c r="NKW19" s="53"/>
      <c r="NKX19" s="53"/>
      <c r="NKY19" s="53"/>
      <c r="NKZ19" s="53"/>
      <c r="NLA19" s="53"/>
      <c r="NLB19" s="53"/>
      <c r="NLC19" s="53"/>
      <c r="NLD19" s="53"/>
      <c r="NLE19" s="53"/>
      <c r="NLF19" s="53"/>
      <c r="NLG19" s="53"/>
      <c r="NLH19" s="53"/>
      <c r="NLI19" s="53"/>
      <c r="NLJ19" s="53"/>
      <c r="NLK19" s="53"/>
      <c r="NLL19" s="53"/>
      <c r="NLM19" s="53"/>
      <c r="NLN19" s="53"/>
      <c r="NLO19" s="53"/>
      <c r="NLP19" s="53"/>
      <c r="NLQ19" s="53"/>
      <c r="NLR19" s="53"/>
      <c r="NLS19" s="53"/>
      <c r="NLT19" s="53"/>
      <c r="NLU19" s="53"/>
      <c r="NLV19" s="53"/>
      <c r="NLW19" s="53"/>
      <c r="NLX19" s="53"/>
      <c r="NLY19" s="53"/>
      <c r="NLZ19" s="53"/>
      <c r="NMA19" s="53"/>
      <c r="NMB19" s="53"/>
      <c r="NMC19" s="53"/>
      <c r="NMD19" s="53"/>
      <c r="NME19" s="53"/>
      <c r="NMF19" s="53"/>
      <c r="NMG19" s="53"/>
      <c r="NMH19" s="53"/>
      <c r="NMI19" s="53"/>
      <c r="NMJ19" s="53"/>
      <c r="NMK19" s="53"/>
      <c r="NML19" s="53"/>
      <c r="NMM19" s="53"/>
      <c r="NMN19" s="53"/>
      <c r="NMO19" s="53"/>
      <c r="NMP19" s="53"/>
      <c r="NMQ19" s="53"/>
      <c r="NMR19" s="53"/>
      <c r="NMS19" s="53"/>
      <c r="NMT19" s="53"/>
      <c r="NMU19" s="53"/>
      <c r="NMV19" s="53"/>
      <c r="NMW19" s="53"/>
      <c r="NMX19" s="53"/>
      <c r="NMY19" s="53"/>
      <c r="NMZ19" s="53"/>
      <c r="NNA19" s="53"/>
      <c r="NNB19" s="53"/>
      <c r="NNC19" s="53"/>
      <c r="NND19" s="53"/>
      <c r="NNE19" s="53"/>
      <c r="NNF19" s="53"/>
      <c r="NNG19" s="53"/>
      <c r="NNH19" s="53"/>
      <c r="NNI19" s="53"/>
      <c r="NNJ19" s="53"/>
      <c r="NNK19" s="53"/>
      <c r="NNL19" s="53"/>
      <c r="NNM19" s="53"/>
      <c r="NNN19" s="53"/>
      <c r="NNO19" s="53"/>
      <c r="NNP19" s="53"/>
      <c r="NNQ19" s="53"/>
      <c r="NNR19" s="53"/>
      <c r="NNS19" s="53"/>
      <c r="NNT19" s="53"/>
      <c r="NNU19" s="53"/>
      <c r="NNV19" s="53"/>
      <c r="NNW19" s="53"/>
      <c r="NNX19" s="53"/>
      <c r="NNY19" s="53"/>
      <c r="NNZ19" s="53"/>
      <c r="NOA19" s="53"/>
      <c r="NOB19" s="53"/>
      <c r="NOC19" s="53"/>
      <c r="NOD19" s="53"/>
      <c r="NOE19" s="53"/>
      <c r="NOF19" s="53"/>
      <c r="NOG19" s="53"/>
      <c r="NOH19" s="53"/>
      <c r="NOI19" s="53"/>
      <c r="NOJ19" s="53"/>
      <c r="NOK19" s="53"/>
      <c r="NOL19" s="53"/>
      <c r="NOM19" s="53"/>
      <c r="NON19" s="53"/>
      <c r="NOO19" s="53"/>
      <c r="NOP19" s="53"/>
      <c r="NOQ19" s="53"/>
      <c r="NOR19" s="53"/>
      <c r="NOS19" s="53"/>
      <c r="NOT19" s="53"/>
      <c r="NOU19" s="53"/>
      <c r="NOV19" s="53"/>
      <c r="NOW19" s="53"/>
      <c r="NOX19" s="53"/>
      <c r="NOY19" s="53"/>
      <c r="NOZ19" s="53"/>
      <c r="NPA19" s="53"/>
      <c r="NPB19" s="53"/>
      <c r="NPC19" s="53"/>
      <c r="NPD19" s="53"/>
      <c r="NPE19" s="53"/>
      <c r="NPF19" s="53"/>
      <c r="NPG19" s="53"/>
      <c r="NPH19" s="53"/>
      <c r="NPI19" s="53"/>
      <c r="NPJ19" s="53"/>
      <c r="NPK19" s="53"/>
      <c r="NPL19" s="53"/>
      <c r="NPM19" s="53"/>
      <c r="NPN19" s="53"/>
      <c r="NPO19" s="53"/>
      <c r="NPP19" s="53"/>
      <c r="NPQ19" s="53"/>
      <c r="NPR19" s="53"/>
      <c r="NPS19" s="53"/>
      <c r="NPT19" s="53"/>
      <c r="NPU19" s="53"/>
      <c r="NPV19" s="53"/>
      <c r="NPW19" s="53"/>
      <c r="NPX19" s="53"/>
      <c r="NPY19" s="53"/>
      <c r="NPZ19" s="53"/>
      <c r="NQA19" s="53"/>
      <c r="NQB19" s="53"/>
      <c r="NQC19" s="53"/>
      <c r="NQD19" s="53"/>
      <c r="NQE19" s="53"/>
      <c r="NQF19" s="53"/>
      <c r="NQG19" s="53"/>
      <c r="NQH19" s="53"/>
      <c r="NQI19" s="53"/>
      <c r="NQJ19" s="53"/>
      <c r="NQK19" s="53"/>
      <c r="NQL19" s="53"/>
      <c r="NQM19" s="53"/>
      <c r="NQN19" s="53"/>
      <c r="NQO19" s="53"/>
      <c r="NQP19" s="53"/>
      <c r="NQQ19" s="53"/>
      <c r="NQR19" s="53"/>
      <c r="NQS19" s="53"/>
      <c r="NQT19" s="53"/>
      <c r="NQU19" s="53"/>
      <c r="NQV19" s="53"/>
      <c r="NQW19" s="53"/>
      <c r="NQX19" s="53"/>
      <c r="NQY19" s="53"/>
      <c r="NQZ19" s="53"/>
      <c r="NRA19" s="53"/>
      <c r="NRB19" s="53"/>
      <c r="NRC19" s="53"/>
      <c r="NRD19" s="53"/>
      <c r="NRE19" s="53"/>
      <c r="NRF19" s="53"/>
      <c r="NRG19" s="53"/>
      <c r="NRH19" s="53"/>
      <c r="NRI19" s="53"/>
      <c r="NRJ19" s="53"/>
      <c r="NRK19" s="53"/>
      <c r="NRL19" s="53"/>
      <c r="NRM19" s="53"/>
      <c r="NRN19" s="53"/>
      <c r="NRO19" s="53"/>
      <c r="NRP19" s="53"/>
      <c r="NRQ19" s="53"/>
      <c r="NRR19" s="53"/>
      <c r="NRS19" s="53"/>
      <c r="NRT19" s="53"/>
      <c r="NRU19" s="53"/>
      <c r="NRV19" s="53"/>
      <c r="NRW19" s="53"/>
      <c r="NRX19" s="53"/>
      <c r="NRY19" s="53"/>
      <c r="NRZ19" s="53"/>
      <c r="NSA19" s="53"/>
      <c r="NSB19" s="53"/>
      <c r="NSC19" s="53"/>
      <c r="NSD19" s="53"/>
      <c r="NSE19" s="53"/>
      <c r="NSF19" s="53"/>
      <c r="NSG19" s="53"/>
      <c r="NSH19" s="53"/>
      <c r="NSI19" s="53"/>
      <c r="NSJ19" s="53"/>
      <c r="NSK19" s="53"/>
      <c r="NSL19" s="53"/>
      <c r="NSM19" s="53"/>
      <c r="NSN19" s="53"/>
      <c r="NSO19" s="53"/>
      <c r="NSP19" s="53"/>
      <c r="NSQ19" s="53"/>
      <c r="NSR19" s="53"/>
      <c r="NSS19" s="53"/>
      <c r="NST19" s="53"/>
      <c r="NSU19" s="53"/>
      <c r="NSV19" s="53"/>
      <c r="NSW19" s="53"/>
      <c r="NSX19" s="53"/>
      <c r="NSY19" s="53"/>
      <c r="NSZ19" s="53"/>
      <c r="NTA19" s="53"/>
      <c r="NTB19" s="53"/>
      <c r="NTC19" s="53"/>
      <c r="NTD19" s="53"/>
      <c r="NTE19" s="53"/>
      <c r="NTF19" s="53"/>
      <c r="NTG19" s="53"/>
      <c r="NTH19" s="53"/>
      <c r="NTI19" s="53"/>
      <c r="NTJ19" s="53"/>
      <c r="NTK19" s="53"/>
      <c r="NTL19" s="53"/>
      <c r="NTM19" s="53"/>
      <c r="NTN19" s="53"/>
      <c r="NTO19" s="53"/>
      <c r="NTP19" s="53"/>
      <c r="NTQ19" s="53"/>
      <c r="NTR19" s="53"/>
      <c r="NTS19" s="53"/>
      <c r="NTT19" s="53"/>
      <c r="NTU19" s="53"/>
      <c r="NTV19" s="53"/>
      <c r="NTW19" s="53"/>
      <c r="NTX19" s="53"/>
      <c r="NTY19" s="53"/>
      <c r="NTZ19" s="53"/>
      <c r="NUA19" s="53"/>
      <c r="NUB19" s="53"/>
      <c r="NUC19" s="53"/>
      <c r="NUD19" s="53"/>
      <c r="NUE19" s="53"/>
      <c r="NUF19" s="53"/>
      <c r="NUG19" s="53"/>
      <c r="NUH19" s="53"/>
      <c r="NUI19" s="53"/>
      <c r="NUJ19" s="53"/>
      <c r="NUK19" s="53"/>
      <c r="NUL19" s="53"/>
      <c r="NUM19" s="53"/>
      <c r="NUN19" s="53"/>
      <c r="NUO19" s="53"/>
      <c r="NUP19" s="53"/>
      <c r="NUQ19" s="53"/>
      <c r="NUR19" s="53"/>
      <c r="NUS19" s="53"/>
      <c r="NUT19" s="53"/>
      <c r="NUU19" s="53"/>
      <c r="NUV19" s="53"/>
      <c r="NUW19" s="53"/>
      <c r="NUX19" s="53"/>
      <c r="NUY19" s="53"/>
      <c r="NUZ19" s="53"/>
      <c r="NVA19" s="53"/>
      <c r="NVB19" s="53"/>
      <c r="NVC19" s="53"/>
      <c r="NVD19" s="53"/>
      <c r="NVE19" s="53"/>
      <c r="NVF19" s="53"/>
      <c r="NVG19" s="53"/>
      <c r="NVH19" s="53"/>
      <c r="NVI19" s="53"/>
      <c r="NVJ19" s="53"/>
      <c r="NVK19" s="53"/>
      <c r="NVL19" s="53"/>
      <c r="NVM19" s="53"/>
      <c r="NVN19" s="53"/>
      <c r="NVO19" s="53"/>
      <c r="NVP19" s="53"/>
      <c r="NVQ19" s="53"/>
      <c r="NVR19" s="53"/>
      <c r="NVS19" s="53"/>
      <c r="NVT19" s="53"/>
      <c r="NVU19" s="53"/>
      <c r="NVV19" s="53"/>
      <c r="NVW19" s="53"/>
      <c r="NVX19" s="53"/>
      <c r="NVY19" s="53"/>
      <c r="NVZ19" s="53"/>
      <c r="NWA19" s="53"/>
      <c r="NWB19" s="53"/>
      <c r="NWC19" s="53"/>
      <c r="NWD19" s="53"/>
      <c r="NWE19" s="53"/>
      <c r="NWF19" s="53"/>
      <c r="NWG19" s="53"/>
      <c r="NWH19" s="53"/>
      <c r="NWI19" s="53"/>
      <c r="NWJ19" s="53"/>
      <c r="NWK19" s="53"/>
      <c r="NWL19" s="53"/>
      <c r="NWM19" s="53"/>
      <c r="NWN19" s="53"/>
      <c r="NWO19" s="53"/>
      <c r="NWP19" s="53"/>
      <c r="NWQ19" s="53"/>
      <c r="NWR19" s="53"/>
      <c r="NWS19" s="53"/>
      <c r="NWT19" s="53"/>
      <c r="NWU19" s="53"/>
      <c r="NWV19" s="53"/>
      <c r="NWW19" s="53"/>
      <c r="NWX19" s="53"/>
      <c r="NWY19" s="53"/>
      <c r="NWZ19" s="53"/>
      <c r="NXA19" s="53"/>
      <c r="NXB19" s="53"/>
      <c r="NXC19" s="53"/>
      <c r="NXD19" s="53"/>
      <c r="NXE19" s="53"/>
      <c r="NXF19" s="53"/>
      <c r="NXG19" s="53"/>
      <c r="NXH19" s="53"/>
      <c r="NXI19" s="53"/>
      <c r="NXJ19" s="53"/>
      <c r="NXK19" s="53"/>
      <c r="NXL19" s="53"/>
      <c r="NXM19" s="53"/>
      <c r="NXN19" s="53"/>
      <c r="NXO19" s="53"/>
      <c r="NXP19" s="53"/>
      <c r="NXQ19" s="53"/>
      <c r="NXR19" s="53"/>
      <c r="NXS19" s="53"/>
      <c r="NXT19" s="53"/>
      <c r="NXU19" s="53"/>
      <c r="NXV19" s="53"/>
      <c r="NXW19" s="53"/>
      <c r="NXX19" s="53"/>
      <c r="NXY19" s="53"/>
      <c r="NXZ19" s="53"/>
      <c r="NYA19" s="53"/>
      <c r="NYB19" s="53"/>
      <c r="NYC19" s="53"/>
      <c r="NYD19" s="53"/>
      <c r="NYE19" s="53"/>
      <c r="NYF19" s="53"/>
      <c r="NYG19" s="53"/>
      <c r="NYH19" s="53"/>
      <c r="NYI19" s="53"/>
      <c r="NYJ19" s="53"/>
      <c r="NYK19" s="53"/>
      <c r="NYL19" s="53"/>
      <c r="NYM19" s="53"/>
      <c r="NYN19" s="53"/>
      <c r="NYO19" s="53"/>
      <c r="NYP19" s="53"/>
      <c r="NYQ19" s="53"/>
      <c r="NYR19" s="53"/>
      <c r="NYS19" s="53"/>
      <c r="NYT19" s="53"/>
      <c r="NYU19" s="53"/>
      <c r="NYV19" s="53"/>
      <c r="NYW19" s="53"/>
      <c r="NYX19" s="53"/>
      <c r="NYY19" s="53"/>
      <c r="NYZ19" s="53"/>
      <c r="NZA19" s="53"/>
      <c r="NZB19" s="53"/>
      <c r="NZC19" s="53"/>
      <c r="NZD19" s="53"/>
      <c r="NZE19" s="53"/>
      <c r="NZF19" s="53"/>
      <c r="NZG19" s="53"/>
      <c r="NZH19" s="53"/>
      <c r="NZI19" s="53"/>
      <c r="NZJ19" s="53"/>
      <c r="NZK19" s="53"/>
      <c r="NZL19" s="53"/>
      <c r="NZM19" s="53"/>
      <c r="NZN19" s="53"/>
      <c r="NZO19" s="53"/>
      <c r="NZP19" s="53"/>
      <c r="NZQ19" s="53"/>
      <c r="NZR19" s="53"/>
      <c r="NZS19" s="53"/>
      <c r="NZT19" s="53"/>
      <c r="NZU19" s="53"/>
      <c r="NZV19" s="53"/>
      <c r="NZW19" s="53"/>
      <c r="NZX19" s="53"/>
      <c r="NZY19" s="53"/>
      <c r="NZZ19" s="53"/>
      <c r="OAA19" s="53"/>
      <c r="OAB19" s="53"/>
      <c r="OAC19" s="53"/>
      <c r="OAD19" s="53"/>
      <c r="OAE19" s="53"/>
      <c r="OAF19" s="53"/>
      <c r="OAG19" s="53"/>
      <c r="OAH19" s="53"/>
      <c r="OAI19" s="53"/>
      <c r="OAJ19" s="53"/>
      <c r="OAK19" s="53"/>
      <c r="OAL19" s="53"/>
      <c r="OAM19" s="53"/>
      <c r="OAN19" s="53"/>
      <c r="OAO19" s="53"/>
      <c r="OAP19" s="53"/>
      <c r="OAQ19" s="53"/>
      <c r="OAR19" s="53"/>
      <c r="OAS19" s="53"/>
      <c r="OAT19" s="53"/>
      <c r="OAU19" s="53"/>
      <c r="OAV19" s="53"/>
      <c r="OAW19" s="53"/>
      <c r="OAX19" s="53"/>
      <c r="OAY19" s="53"/>
      <c r="OAZ19" s="53"/>
      <c r="OBA19" s="53"/>
      <c r="OBB19" s="53"/>
      <c r="OBC19" s="53"/>
      <c r="OBD19" s="53"/>
      <c r="OBE19" s="53"/>
      <c r="OBF19" s="53"/>
      <c r="OBG19" s="53"/>
      <c r="OBH19" s="53"/>
      <c r="OBI19" s="53"/>
      <c r="OBJ19" s="53"/>
      <c r="OBK19" s="53"/>
      <c r="OBL19" s="53"/>
      <c r="OBM19" s="53"/>
      <c r="OBN19" s="53"/>
      <c r="OBO19" s="53"/>
      <c r="OBP19" s="53"/>
      <c r="OBQ19" s="53"/>
      <c r="OBR19" s="53"/>
      <c r="OBS19" s="53"/>
      <c r="OBT19" s="53"/>
      <c r="OBU19" s="53"/>
      <c r="OBV19" s="53"/>
      <c r="OBW19" s="53"/>
      <c r="OBX19" s="53"/>
      <c r="OBY19" s="53"/>
      <c r="OBZ19" s="53"/>
      <c r="OCA19" s="53"/>
      <c r="OCB19" s="53"/>
      <c r="OCC19" s="53"/>
      <c r="OCD19" s="53"/>
      <c r="OCE19" s="53"/>
      <c r="OCF19" s="53"/>
      <c r="OCG19" s="53"/>
      <c r="OCH19" s="53"/>
      <c r="OCI19" s="53"/>
      <c r="OCJ19" s="53"/>
      <c r="OCK19" s="53"/>
      <c r="OCL19" s="53"/>
      <c r="OCM19" s="53"/>
      <c r="OCN19" s="53"/>
      <c r="OCO19" s="53"/>
      <c r="OCP19" s="53"/>
      <c r="OCQ19" s="53"/>
      <c r="OCR19" s="53"/>
      <c r="OCS19" s="53"/>
      <c r="OCT19" s="53"/>
      <c r="OCU19" s="53"/>
      <c r="OCV19" s="53"/>
      <c r="OCW19" s="53"/>
      <c r="OCX19" s="53"/>
      <c r="OCY19" s="53"/>
      <c r="OCZ19" s="53"/>
      <c r="ODA19" s="53"/>
      <c r="ODB19" s="53"/>
      <c r="ODC19" s="53"/>
      <c r="ODD19" s="53"/>
      <c r="ODE19" s="53"/>
      <c r="ODF19" s="53"/>
      <c r="ODG19" s="53"/>
      <c r="ODH19" s="53"/>
      <c r="ODI19" s="53"/>
      <c r="ODJ19" s="53"/>
      <c r="ODK19" s="53"/>
      <c r="ODL19" s="53"/>
      <c r="ODM19" s="53"/>
      <c r="ODN19" s="53"/>
      <c r="ODO19" s="53"/>
      <c r="ODP19" s="53"/>
      <c r="ODQ19" s="53"/>
      <c r="ODR19" s="53"/>
      <c r="ODS19" s="53"/>
      <c r="ODT19" s="53"/>
      <c r="ODU19" s="53"/>
      <c r="ODV19" s="53"/>
      <c r="ODW19" s="53"/>
      <c r="ODX19" s="53"/>
      <c r="ODY19" s="53"/>
      <c r="ODZ19" s="53"/>
      <c r="OEA19" s="53"/>
      <c r="OEB19" s="53"/>
      <c r="OEC19" s="53"/>
      <c r="OED19" s="53"/>
      <c r="OEE19" s="53"/>
      <c r="OEF19" s="53"/>
      <c r="OEG19" s="53"/>
      <c r="OEH19" s="53"/>
      <c r="OEI19" s="53"/>
      <c r="OEJ19" s="53"/>
      <c r="OEK19" s="53"/>
      <c r="OEL19" s="53"/>
      <c r="OEM19" s="53"/>
      <c r="OEN19" s="53"/>
      <c r="OEO19" s="53"/>
      <c r="OEP19" s="53"/>
      <c r="OEQ19" s="53"/>
      <c r="OER19" s="53"/>
      <c r="OES19" s="53"/>
      <c r="OET19" s="53"/>
      <c r="OEU19" s="53"/>
      <c r="OEV19" s="53"/>
      <c r="OEW19" s="53"/>
      <c r="OEX19" s="53"/>
      <c r="OEY19" s="53"/>
      <c r="OEZ19" s="53"/>
      <c r="OFA19" s="53"/>
      <c r="OFB19" s="53"/>
      <c r="OFC19" s="53"/>
      <c r="OFD19" s="53"/>
      <c r="OFE19" s="53"/>
      <c r="OFF19" s="53"/>
      <c r="OFG19" s="53"/>
      <c r="OFH19" s="53"/>
      <c r="OFI19" s="53"/>
      <c r="OFJ19" s="53"/>
      <c r="OFK19" s="53"/>
      <c r="OFL19" s="53"/>
      <c r="OFM19" s="53"/>
      <c r="OFN19" s="53"/>
      <c r="OFO19" s="53"/>
      <c r="OFP19" s="53"/>
      <c r="OFQ19" s="53"/>
      <c r="OFR19" s="53"/>
      <c r="OFS19" s="53"/>
      <c r="OFT19" s="53"/>
      <c r="OFU19" s="53"/>
      <c r="OFV19" s="53"/>
      <c r="OFW19" s="53"/>
      <c r="OFX19" s="53"/>
      <c r="OFY19" s="53"/>
      <c r="OFZ19" s="53"/>
      <c r="OGA19" s="53"/>
      <c r="OGB19" s="53"/>
      <c r="OGC19" s="53"/>
      <c r="OGD19" s="53"/>
      <c r="OGE19" s="53"/>
      <c r="OGF19" s="53"/>
      <c r="OGG19" s="53"/>
      <c r="OGH19" s="53"/>
      <c r="OGI19" s="53"/>
      <c r="OGJ19" s="53"/>
      <c r="OGK19" s="53"/>
      <c r="OGL19" s="53"/>
      <c r="OGM19" s="53"/>
      <c r="OGN19" s="53"/>
      <c r="OGO19" s="53"/>
      <c r="OGP19" s="53"/>
      <c r="OGQ19" s="53"/>
      <c r="OGR19" s="53"/>
      <c r="OGS19" s="53"/>
      <c r="OGT19" s="53"/>
      <c r="OGU19" s="53"/>
      <c r="OGV19" s="53"/>
      <c r="OGW19" s="53"/>
      <c r="OGX19" s="53"/>
      <c r="OGY19" s="53"/>
      <c r="OGZ19" s="53"/>
      <c r="OHA19" s="53"/>
      <c r="OHB19" s="53"/>
      <c r="OHC19" s="53"/>
      <c r="OHD19" s="53"/>
      <c r="OHE19" s="53"/>
      <c r="OHF19" s="53"/>
      <c r="OHG19" s="53"/>
      <c r="OHH19" s="53"/>
      <c r="OHI19" s="53"/>
      <c r="OHJ19" s="53"/>
      <c r="OHK19" s="53"/>
      <c r="OHL19" s="53"/>
      <c r="OHM19" s="53"/>
      <c r="OHN19" s="53"/>
      <c r="OHO19" s="53"/>
      <c r="OHP19" s="53"/>
      <c r="OHQ19" s="53"/>
      <c r="OHR19" s="53"/>
      <c r="OHS19" s="53"/>
      <c r="OHT19" s="53"/>
      <c r="OHU19" s="53"/>
      <c r="OHV19" s="53"/>
      <c r="OHW19" s="53"/>
      <c r="OHX19" s="53"/>
      <c r="OHY19" s="53"/>
      <c r="OHZ19" s="53"/>
      <c r="OIA19" s="53"/>
      <c r="OIB19" s="53"/>
      <c r="OIC19" s="53"/>
      <c r="OID19" s="53"/>
      <c r="OIE19" s="53"/>
      <c r="OIF19" s="53"/>
      <c r="OIG19" s="53"/>
      <c r="OIH19" s="53"/>
      <c r="OII19" s="53"/>
      <c r="OIJ19" s="53"/>
      <c r="OIK19" s="53"/>
      <c r="OIL19" s="53"/>
      <c r="OIM19" s="53"/>
      <c r="OIN19" s="53"/>
      <c r="OIO19" s="53"/>
      <c r="OIP19" s="53"/>
      <c r="OIQ19" s="53"/>
      <c r="OIR19" s="53"/>
      <c r="OIS19" s="53"/>
      <c r="OIT19" s="53"/>
      <c r="OIU19" s="53"/>
      <c r="OIV19" s="53"/>
      <c r="OIW19" s="53"/>
      <c r="OIX19" s="53"/>
      <c r="OIY19" s="53"/>
      <c r="OIZ19" s="53"/>
      <c r="OJA19" s="53"/>
      <c r="OJB19" s="53"/>
      <c r="OJC19" s="53"/>
      <c r="OJD19" s="53"/>
      <c r="OJE19" s="53"/>
      <c r="OJF19" s="53"/>
      <c r="OJG19" s="53"/>
      <c r="OJH19" s="53"/>
      <c r="OJI19" s="53"/>
      <c r="OJJ19" s="53"/>
      <c r="OJK19" s="53"/>
      <c r="OJL19" s="53"/>
      <c r="OJM19" s="53"/>
      <c r="OJN19" s="53"/>
      <c r="OJO19" s="53"/>
      <c r="OJP19" s="53"/>
      <c r="OJQ19" s="53"/>
      <c r="OJR19" s="53"/>
      <c r="OJS19" s="53"/>
      <c r="OJT19" s="53"/>
      <c r="OJU19" s="53"/>
      <c r="OJV19" s="53"/>
      <c r="OJW19" s="53"/>
      <c r="OJX19" s="53"/>
      <c r="OJY19" s="53"/>
      <c r="OJZ19" s="53"/>
      <c r="OKA19" s="53"/>
      <c r="OKB19" s="53"/>
      <c r="OKC19" s="53"/>
      <c r="OKD19" s="53"/>
      <c r="OKE19" s="53"/>
      <c r="OKF19" s="53"/>
      <c r="OKG19" s="53"/>
      <c r="OKH19" s="53"/>
      <c r="OKI19" s="53"/>
      <c r="OKJ19" s="53"/>
      <c r="OKK19" s="53"/>
      <c r="OKL19" s="53"/>
      <c r="OKM19" s="53"/>
      <c r="OKN19" s="53"/>
      <c r="OKO19" s="53"/>
      <c r="OKP19" s="53"/>
      <c r="OKQ19" s="53"/>
      <c r="OKR19" s="53"/>
      <c r="OKS19" s="53"/>
      <c r="OKT19" s="53"/>
      <c r="OKU19" s="53"/>
      <c r="OKV19" s="53"/>
      <c r="OKW19" s="53"/>
      <c r="OKX19" s="53"/>
      <c r="OKY19" s="53"/>
      <c r="OKZ19" s="53"/>
      <c r="OLA19" s="53"/>
      <c r="OLB19" s="53"/>
      <c r="OLC19" s="53"/>
      <c r="OLD19" s="53"/>
      <c r="OLE19" s="53"/>
      <c r="OLF19" s="53"/>
      <c r="OLG19" s="53"/>
      <c r="OLH19" s="53"/>
      <c r="OLI19" s="53"/>
      <c r="OLJ19" s="53"/>
      <c r="OLK19" s="53"/>
      <c r="OLL19" s="53"/>
      <c r="OLM19" s="53"/>
      <c r="OLN19" s="53"/>
      <c r="OLO19" s="53"/>
      <c r="OLP19" s="53"/>
      <c r="OLQ19" s="53"/>
      <c r="OLR19" s="53"/>
      <c r="OLS19" s="53"/>
      <c r="OLT19" s="53"/>
      <c r="OLU19" s="53"/>
      <c r="OLV19" s="53"/>
      <c r="OLW19" s="53"/>
      <c r="OLX19" s="53"/>
      <c r="OLY19" s="53"/>
      <c r="OLZ19" s="53"/>
      <c r="OMA19" s="53"/>
      <c r="OMB19" s="53"/>
      <c r="OMC19" s="53"/>
      <c r="OMD19" s="53"/>
      <c r="OME19" s="53"/>
      <c r="OMF19" s="53"/>
      <c r="OMG19" s="53"/>
      <c r="OMH19" s="53"/>
      <c r="OMI19" s="53"/>
      <c r="OMJ19" s="53"/>
      <c r="OMK19" s="53"/>
      <c r="OML19" s="53"/>
      <c r="OMM19" s="53"/>
      <c r="OMN19" s="53"/>
      <c r="OMO19" s="53"/>
      <c r="OMP19" s="53"/>
      <c r="OMQ19" s="53"/>
      <c r="OMR19" s="53"/>
      <c r="OMS19" s="53"/>
      <c r="OMT19" s="53"/>
      <c r="OMU19" s="53"/>
      <c r="OMV19" s="53"/>
      <c r="OMW19" s="53"/>
      <c r="OMX19" s="53"/>
      <c r="OMY19" s="53"/>
      <c r="OMZ19" s="53"/>
      <c r="ONA19" s="53"/>
      <c r="ONB19" s="53"/>
      <c r="ONC19" s="53"/>
      <c r="OND19" s="53"/>
      <c r="ONE19" s="53"/>
      <c r="ONF19" s="53"/>
      <c r="ONG19" s="53"/>
      <c r="ONH19" s="53"/>
      <c r="ONI19" s="53"/>
      <c r="ONJ19" s="53"/>
      <c r="ONK19" s="53"/>
      <c r="ONL19" s="53"/>
      <c r="ONM19" s="53"/>
      <c r="ONN19" s="53"/>
      <c r="ONO19" s="53"/>
      <c r="ONP19" s="53"/>
      <c r="ONQ19" s="53"/>
      <c r="ONR19" s="53"/>
      <c r="ONS19" s="53"/>
      <c r="ONT19" s="53"/>
      <c r="ONU19" s="53"/>
      <c r="ONV19" s="53"/>
      <c r="ONW19" s="53"/>
      <c r="ONX19" s="53"/>
      <c r="ONY19" s="53"/>
      <c r="ONZ19" s="53"/>
      <c r="OOA19" s="53"/>
      <c r="OOB19" s="53"/>
      <c r="OOC19" s="53"/>
      <c r="OOD19" s="53"/>
      <c r="OOE19" s="53"/>
      <c r="OOF19" s="53"/>
      <c r="OOG19" s="53"/>
      <c r="OOH19" s="53"/>
      <c r="OOI19" s="53"/>
      <c r="OOJ19" s="53"/>
      <c r="OOK19" s="53"/>
      <c r="OOL19" s="53"/>
      <c r="OOM19" s="53"/>
      <c r="OON19" s="53"/>
      <c r="OOO19" s="53"/>
      <c r="OOP19" s="53"/>
      <c r="OOQ19" s="53"/>
      <c r="OOR19" s="53"/>
      <c r="OOS19" s="53"/>
      <c r="OOT19" s="53"/>
      <c r="OOU19" s="53"/>
      <c r="OOV19" s="53"/>
      <c r="OOW19" s="53"/>
      <c r="OOX19" s="53"/>
      <c r="OOY19" s="53"/>
      <c r="OOZ19" s="53"/>
      <c r="OPA19" s="53"/>
      <c r="OPB19" s="53"/>
      <c r="OPC19" s="53"/>
      <c r="OPD19" s="53"/>
      <c r="OPE19" s="53"/>
      <c r="OPF19" s="53"/>
      <c r="OPG19" s="53"/>
      <c r="OPH19" s="53"/>
      <c r="OPI19" s="53"/>
      <c r="OPJ19" s="53"/>
      <c r="OPK19" s="53"/>
      <c r="OPL19" s="53"/>
      <c r="OPM19" s="53"/>
      <c r="OPN19" s="53"/>
      <c r="OPO19" s="53"/>
      <c r="OPP19" s="53"/>
      <c r="OPQ19" s="53"/>
      <c r="OPR19" s="53"/>
      <c r="OPS19" s="53"/>
      <c r="OPT19" s="53"/>
      <c r="OPU19" s="53"/>
      <c r="OPV19" s="53"/>
      <c r="OPW19" s="53"/>
      <c r="OPX19" s="53"/>
      <c r="OPY19" s="53"/>
      <c r="OPZ19" s="53"/>
      <c r="OQA19" s="53"/>
      <c r="OQB19" s="53"/>
      <c r="OQC19" s="53"/>
      <c r="OQD19" s="53"/>
      <c r="OQE19" s="53"/>
      <c r="OQF19" s="53"/>
      <c r="OQG19" s="53"/>
      <c r="OQH19" s="53"/>
      <c r="OQI19" s="53"/>
      <c r="OQJ19" s="53"/>
      <c r="OQK19" s="53"/>
      <c r="OQL19" s="53"/>
      <c r="OQM19" s="53"/>
      <c r="OQN19" s="53"/>
      <c r="OQO19" s="53"/>
      <c r="OQP19" s="53"/>
      <c r="OQQ19" s="53"/>
      <c r="OQR19" s="53"/>
      <c r="OQS19" s="53"/>
      <c r="OQT19" s="53"/>
      <c r="OQU19" s="53"/>
      <c r="OQV19" s="53"/>
      <c r="OQW19" s="53"/>
      <c r="OQX19" s="53"/>
      <c r="OQY19" s="53"/>
      <c r="OQZ19" s="53"/>
      <c r="ORA19" s="53"/>
      <c r="ORB19" s="53"/>
      <c r="ORC19" s="53"/>
      <c r="ORD19" s="53"/>
      <c r="ORE19" s="53"/>
      <c r="ORF19" s="53"/>
      <c r="ORG19" s="53"/>
      <c r="ORH19" s="53"/>
      <c r="ORI19" s="53"/>
      <c r="ORJ19" s="53"/>
      <c r="ORK19" s="53"/>
      <c r="ORL19" s="53"/>
      <c r="ORM19" s="53"/>
      <c r="ORN19" s="53"/>
      <c r="ORO19" s="53"/>
      <c r="ORP19" s="53"/>
      <c r="ORQ19" s="53"/>
      <c r="ORR19" s="53"/>
      <c r="ORS19" s="53"/>
      <c r="ORT19" s="53"/>
      <c r="ORU19" s="53"/>
      <c r="ORV19" s="53"/>
      <c r="ORW19" s="53"/>
      <c r="ORX19" s="53"/>
      <c r="ORY19" s="53"/>
      <c r="ORZ19" s="53"/>
      <c r="OSA19" s="53"/>
      <c r="OSB19" s="53"/>
      <c r="OSC19" s="53"/>
      <c r="OSD19" s="53"/>
      <c r="OSE19" s="53"/>
      <c r="OSF19" s="53"/>
      <c r="OSG19" s="53"/>
      <c r="OSH19" s="53"/>
      <c r="OSI19" s="53"/>
      <c r="OSJ19" s="53"/>
      <c r="OSK19" s="53"/>
      <c r="OSL19" s="53"/>
      <c r="OSM19" s="53"/>
      <c r="OSN19" s="53"/>
      <c r="OSO19" s="53"/>
      <c r="OSP19" s="53"/>
      <c r="OSQ19" s="53"/>
      <c r="OSR19" s="53"/>
      <c r="OSS19" s="53"/>
      <c r="OST19" s="53"/>
      <c r="OSU19" s="53"/>
      <c r="OSV19" s="53"/>
      <c r="OSW19" s="53"/>
      <c r="OSX19" s="53"/>
      <c r="OSY19" s="53"/>
      <c r="OSZ19" s="53"/>
      <c r="OTA19" s="53"/>
      <c r="OTB19" s="53"/>
      <c r="OTC19" s="53"/>
      <c r="OTD19" s="53"/>
      <c r="OTE19" s="53"/>
      <c r="OTF19" s="53"/>
      <c r="OTG19" s="53"/>
      <c r="OTH19" s="53"/>
      <c r="OTI19" s="53"/>
      <c r="OTJ19" s="53"/>
      <c r="OTK19" s="53"/>
      <c r="OTL19" s="53"/>
      <c r="OTM19" s="53"/>
      <c r="OTN19" s="53"/>
      <c r="OTO19" s="53"/>
      <c r="OTP19" s="53"/>
      <c r="OTQ19" s="53"/>
      <c r="OTR19" s="53"/>
      <c r="OTS19" s="53"/>
      <c r="OTT19" s="53"/>
      <c r="OTU19" s="53"/>
      <c r="OTV19" s="53"/>
      <c r="OTW19" s="53"/>
      <c r="OTX19" s="53"/>
      <c r="OTY19" s="53"/>
      <c r="OTZ19" s="53"/>
      <c r="OUA19" s="53"/>
      <c r="OUB19" s="53"/>
      <c r="OUC19" s="53"/>
      <c r="OUD19" s="53"/>
      <c r="OUE19" s="53"/>
      <c r="OUF19" s="53"/>
      <c r="OUG19" s="53"/>
      <c r="OUH19" s="53"/>
      <c r="OUI19" s="53"/>
      <c r="OUJ19" s="53"/>
      <c r="OUK19" s="53"/>
      <c r="OUL19" s="53"/>
      <c r="OUM19" s="53"/>
      <c r="OUN19" s="53"/>
      <c r="OUO19" s="53"/>
      <c r="OUP19" s="53"/>
      <c r="OUQ19" s="53"/>
      <c r="OUR19" s="53"/>
      <c r="OUS19" s="53"/>
      <c r="OUT19" s="53"/>
      <c r="OUU19" s="53"/>
      <c r="OUV19" s="53"/>
      <c r="OUW19" s="53"/>
      <c r="OUX19" s="53"/>
      <c r="OUY19" s="53"/>
      <c r="OUZ19" s="53"/>
      <c r="OVA19" s="53"/>
      <c r="OVB19" s="53"/>
      <c r="OVC19" s="53"/>
      <c r="OVD19" s="53"/>
      <c r="OVE19" s="53"/>
      <c r="OVF19" s="53"/>
      <c r="OVG19" s="53"/>
      <c r="OVH19" s="53"/>
      <c r="OVI19" s="53"/>
      <c r="OVJ19" s="53"/>
      <c r="OVK19" s="53"/>
      <c r="OVL19" s="53"/>
      <c r="OVM19" s="53"/>
      <c r="OVN19" s="53"/>
      <c r="OVO19" s="53"/>
      <c r="OVP19" s="53"/>
      <c r="OVQ19" s="53"/>
      <c r="OVR19" s="53"/>
      <c r="OVS19" s="53"/>
      <c r="OVT19" s="53"/>
      <c r="OVU19" s="53"/>
      <c r="OVV19" s="53"/>
      <c r="OVW19" s="53"/>
      <c r="OVX19" s="53"/>
      <c r="OVY19" s="53"/>
      <c r="OVZ19" s="53"/>
      <c r="OWA19" s="53"/>
      <c r="OWB19" s="53"/>
      <c r="OWC19" s="53"/>
      <c r="OWD19" s="53"/>
      <c r="OWE19" s="53"/>
      <c r="OWF19" s="53"/>
      <c r="OWG19" s="53"/>
      <c r="OWH19" s="53"/>
      <c r="OWI19" s="53"/>
      <c r="OWJ19" s="53"/>
      <c r="OWK19" s="53"/>
      <c r="OWL19" s="53"/>
      <c r="OWM19" s="53"/>
      <c r="OWN19" s="53"/>
      <c r="OWO19" s="53"/>
      <c r="OWP19" s="53"/>
      <c r="OWQ19" s="53"/>
      <c r="OWR19" s="53"/>
      <c r="OWS19" s="53"/>
      <c r="OWT19" s="53"/>
      <c r="OWU19" s="53"/>
      <c r="OWV19" s="53"/>
      <c r="OWW19" s="53"/>
      <c r="OWX19" s="53"/>
      <c r="OWY19" s="53"/>
      <c r="OWZ19" s="53"/>
      <c r="OXA19" s="53"/>
      <c r="OXB19" s="53"/>
      <c r="OXC19" s="53"/>
      <c r="OXD19" s="53"/>
      <c r="OXE19" s="53"/>
      <c r="OXF19" s="53"/>
      <c r="OXG19" s="53"/>
      <c r="OXH19" s="53"/>
      <c r="OXI19" s="53"/>
      <c r="OXJ19" s="53"/>
      <c r="OXK19" s="53"/>
      <c r="OXL19" s="53"/>
      <c r="OXM19" s="53"/>
      <c r="OXN19" s="53"/>
      <c r="OXO19" s="53"/>
      <c r="OXP19" s="53"/>
      <c r="OXQ19" s="53"/>
      <c r="OXR19" s="53"/>
      <c r="OXS19" s="53"/>
      <c r="OXT19" s="53"/>
      <c r="OXU19" s="53"/>
      <c r="OXV19" s="53"/>
      <c r="OXW19" s="53"/>
      <c r="OXX19" s="53"/>
      <c r="OXY19" s="53"/>
      <c r="OXZ19" s="53"/>
      <c r="OYA19" s="53"/>
      <c r="OYB19" s="53"/>
      <c r="OYC19" s="53"/>
      <c r="OYD19" s="53"/>
      <c r="OYE19" s="53"/>
      <c r="OYF19" s="53"/>
      <c r="OYG19" s="53"/>
      <c r="OYH19" s="53"/>
      <c r="OYI19" s="53"/>
      <c r="OYJ19" s="53"/>
      <c r="OYK19" s="53"/>
      <c r="OYL19" s="53"/>
      <c r="OYM19" s="53"/>
      <c r="OYN19" s="53"/>
      <c r="OYO19" s="53"/>
      <c r="OYP19" s="53"/>
      <c r="OYQ19" s="53"/>
      <c r="OYR19" s="53"/>
      <c r="OYS19" s="53"/>
      <c r="OYT19" s="53"/>
      <c r="OYU19" s="53"/>
      <c r="OYV19" s="53"/>
      <c r="OYW19" s="53"/>
      <c r="OYX19" s="53"/>
      <c r="OYY19" s="53"/>
      <c r="OYZ19" s="53"/>
      <c r="OZA19" s="53"/>
      <c r="OZB19" s="53"/>
      <c r="OZC19" s="53"/>
      <c r="OZD19" s="53"/>
      <c r="OZE19" s="53"/>
      <c r="OZF19" s="53"/>
      <c r="OZG19" s="53"/>
      <c r="OZH19" s="53"/>
      <c r="OZI19" s="53"/>
      <c r="OZJ19" s="53"/>
      <c r="OZK19" s="53"/>
      <c r="OZL19" s="53"/>
      <c r="OZM19" s="53"/>
      <c r="OZN19" s="53"/>
      <c r="OZO19" s="53"/>
      <c r="OZP19" s="53"/>
      <c r="OZQ19" s="53"/>
      <c r="OZR19" s="53"/>
      <c r="OZS19" s="53"/>
      <c r="OZT19" s="53"/>
      <c r="OZU19" s="53"/>
      <c r="OZV19" s="53"/>
      <c r="OZW19" s="53"/>
      <c r="OZX19" s="53"/>
      <c r="OZY19" s="53"/>
      <c r="OZZ19" s="53"/>
      <c r="PAA19" s="53"/>
      <c r="PAB19" s="53"/>
      <c r="PAC19" s="53"/>
      <c r="PAD19" s="53"/>
      <c r="PAE19" s="53"/>
      <c r="PAF19" s="53"/>
      <c r="PAG19" s="53"/>
      <c r="PAH19" s="53"/>
      <c r="PAI19" s="53"/>
      <c r="PAJ19" s="53"/>
      <c r="PAK19" s="53"/>
      <c r="PAL19" s="53"/>
      <c r="PAM19" s="53"/>
      <c r="PAN19" s="53"/>
      <c r="PAO19" s="53"/>
      <c r="PAP19" s="53"/>
      <c r="PAQ19" s="53"/>
      <c r="PAR19" s="53"/>
      <c r="PAS19" s="53"/>
      <c r="PAT19" s="53"/>
      <c r="PAU19" s="53"/>
      <c r="PAV19" s="53"/>
      <c r="PAW19" s="53"/>
      <c r="PAX19" s="53"/>
      <c r="PAY19" s="53"/>
      <c r="PAZ19" s="53"/>
      <c r="PBA19" s="53"/>
      <c r="PBB19" s="53"/>
      <c r="PBC19" s="53"/>
      <c r="PBD19" s="53"/>
      <c r="PBE19" s="53"/>
      <c r="PBF19" s="53"/>
      <c r="PBG19" s="53"/>
      <c r="PBH19" s="53"/>
      <c r="PBI19" s="53"/>
      <c r="PBJ19" s="53"/>
      <c r="PBK19" s="53"/>
      <c r="PBL19" s="53"/>
      <c r="PBM19" s="53"/>
      <c r="PBN19" s="53"/>
      <c r="PBO19" s="53"/>
      <c r="PBP19" s="53"/>
      <c r="PBQ19" s="53"/>
      <c r="PBR19" s="53"/>
      <c r="PBS19" s="53"/>
      <c r="PBT19" s="53"/>
      <c r="PBU19" s="53"/>
      <c r="PBV19" s="53"/>
      <c r="PBW19" s="53"/>
      <c r="PBX19" s="53"/>
      <c r="PBY19" s="53"/>
      <c r="PBZ19" s="53"/>
      <c r="PCA19" s="53"/>
      <c r="PCB19" s="53"/>
      <c r="PCC19" s="53"/>
      <c r="PCD19" s="53"/>
      <c r="PCE19" s="53"/>
      <c r="PCF19" s="53"/>
      <c r="PCG19" s="53"/>
      <c r="PCH19" s="53"/>
      <c r="PCI19" s="53"/>
      <c r="PCJ19" s="53"/>
      <c r="PCK19" s="53"/>
      <c r="PCL19" s="53"/>
      <c r="PCM19" s="53"/>
      <c r="PCN19" s="53"/>
      <c r="PCO19" s="53"/>
      <c r="PCP19" s="53"/>
      <c r="PCQ19" s="53"/>
      <c r="PCR19" s="53"/>
      <c r="PCS19" s="53"/>
      <c r="PCT19" s="53"/>
      <c r="PCU19" s="53"/>
      <c r="PCV19" s="53"/>
      <c r="PCW19" s="53"/>
      <c r="PCX19" s="53"/>
      <c r="PCY19" s="53"/>
      <c r="PCZ19" s="53"/>
      <c r="PDA19" s="53"/>
      <c r="PDB19" s="53"/>
      <c r="PDC19" s="53"/>
      <c r="PDD19" s="53"/>
      <c r="PDE19" s="53"/>
      <c r="PDF19" s="53"/>
      <c r="PDG19" s="53"/>
      <c r="PDH19" s="53"/>
      <c r="PDI19" s="53"/>
      <c r="PDJ19" s="53"/>
      <c r="PDK19" s="53"/>
      <c r="PDL19" s="53"/>
      <c r="PDM19" s="53"/>
      <c r="PDN19" s="53"/>
      <c r="PDO19" s="53"/>
      <c r="PDP19" s="53"/>
      <c r="PDQ19" s="53"/>
      <c r="PDR19" s="53"/>
      <c r="PDS19" s="53"/>
      <c r="PDT19" s="53"/>
      <c r="PDU19" s="53"/>
      <c r="PDV19" s="53"/>
      <c r="PDW19" s="53"/>
      <c r="PDX19" s="53"/>
      <c r="PDY19" s="53"/>
      <c r="PDZ19" s="53"/>
      <c r="PEA19" s="53"/>
      <c r="PEB19" s="53"/>
      <c r="PEC19" s="53"/>
      <c r="PED19" s="53"/>
      <c r="PEE19" s="53"/>
      <c r="PEF19" s="53"/>
      <c r="PEG19" s="53"/>
      <c r="PEH19" s="53"/>
      <c r="PEI19" s="53"/>
      <c r="PEJ19" s="53"/>
      <c r="PEK19" s="53"/>
      <c r="PEL19" s="53"/>
      <c r="PEM19" s="53"/>
      <c r="PEN19" s="53"/>
      <c r="PEO19" s="53"/>
      <c r="PEP19" s="53"/>
      <c r="PEQ19" s="53"/>
      <c r="PER19" s="53"/>
      <c r="PES19" s="53"/>
      <c r="PET19" s="53"/>
      <c r="PEU19" s="53"/>
      <c r="PEV19" s="53"/>
      <c r="PEW19" s="53"/>
      <c r="PEX19" s="53"/>
      <c r="PEY19" s="53"/>
      <c r="PEZ19" s="53"/>
      <c r="PFA19" s="53"/>
      <c r="PFB19" s="53"/>
      <c r="PFC19" s="53"/>
      <c r="PFD19" s="53"/>
      <c r="PFE19" s="53"/>
      <c r="PFF19" s="53"/>
      <c r="PFG19" s="53"/>
      <c r="PFH19" s="53"/>
      <c r="PFI19" s="53"/>
      <c r="PFJ19" s="53"/>
      <c r="PFK19" s="53"/>
      <c r="PFL19" s="53"/>
      <c r="PFM19" s="53"/>
      <c r="PFN19" s="53"/>
      <c r="PFO19" s="53"/>
      <c r="PFP19" s="53"/>
      <c r="PFQ19" s="53"/>
      <c r="PFR19" s="53"/>
      <c r="PFS19" s="53"/>
      <c r="PFT19" s="53"/>
      <c r="PFU19" s="53"/>
      <c r="PFV19" s="53"/>
      <c r="PFW19" s="53"/>
      <c r="PFX19" s="53"/>
      <c r="PFY19" s="53"/>
      <c r="PFZ19" s="53"/>
      <c r="PGA19" s="53"/>
      <c r="PGB19" s="53"/>
      <c r="PGC19" s="53"/>
      <c r="PGD19" s="53"/>
      <c r="PGE19" s="53"/>
      <c r="PGF19" s="53"/>
      <c r="PGG19" s="53"/>
      <c r="PGH19" s="53"/>
      <c r="PGI19" s="53"/>
      <c r="PGJ19" s="53"/>
      <c r="PGK19" s="53"/>
      <c r="PGL19" s="53"/>
      <c r="PGM19" s="53"/>
      <c r="PGN19" s="53"/>
      <c r="PGO19" s="53"/>
      <c r="PGP19" s="53"/>
      <c r="PGQ19" s="53"/>
      <c r="PGR19" s="53"/>
      <c r="PGS19" s="53"/>
      <c r="PGT19" s="53"/>
      <c r="PGU19" s="53"/>
      <c r="PGV19" s="53"/>
      <c r="PGW19" s="53"/>
      <c r="PGX19" s="53"/>
      <c r="PGY19" s="53"/>
      <c r="PGZ19" s="53"/>
      <c r="PHA19" s="53"/>
      <c r="PHB19" s="53"/>
      <c r="PHC19" s="53"/>
      <c r="PHD19" s="53"/>
      <c r="PHE19" s="53"/>
      <c r="PHF19" s="53"/>
      <c r="PHG19" s="53"/>
      <c r="PHH19" s="53"/>
      <c r="PHI19" s="53"/>
      <c r="PHJ19" s="53"/>
      <c r="PHK19" s="53"/>
      <c r="PHL19" s="53"/>
      <c r="PHM19" s="53"/>
      <c r="PHN19" s="53"/>
      <c r="PHO19" s="53"/>
      <c r="PHP19" s="53"/>
      <c r="PHQ19" s="53"/>
      <c r="PHR19" s="53"/>
      <c r="PHS19" s="53"/>
      <c r="PHT19" s="53"/>
      <c r="PHU19" s="53"/>
      <c r="PHV19" s="53"/>
      <c r="PHW19" s="53"/>
      <c r="PHX19" s="53"/>
      <c r="PHY19" s="53"/>
      <c r="PHZ19" s="53"/>
      <c r="PIA19" s="53"/>
      <c r="PIB19" s="53"/>
      <c r="PIC19" s="53"/>
      <c r="PID19" s="53"/>
      <c r="PIE19" s="53"/>
      <c r="PIF19" s="53"/>
      <c r="PIG19" s="53"/>
      <c r="PIH19" s="53"/>
      <c r="PII19" s="53"/>
      <c r="PIJ19" s="53"/>
      <c r="PIK19" s="53"/>
      <c r="PIL19" s="53"/>
      <c r="PIM19" s="53"/>
      <c r="PIN19" s="53"/>
      <c r="PIO19" s="53"/>
      <c r="PIP19" s="53"/>
      <c r="PIQ19" s="53"/>
      <c r="PIR19" s="53"/>
      <c r="PIS19" s="53"/>
      <c r="PIT19" s="53"/>
      <c r="PIU19" s="53"/>
      <c r="PIV19" s="53"/>
      <c r="PIW19" s="53"/>
      <c r="PIX19" s="53"/>
      <c r="PIY19" s="53"/>
      <c r="PIZ19" s="53"/>
      <c r="PJA19" s="53"/>
      <c r="PJB19" s="53"/>
      <c r="PJC19" s="53"/>
      <c r="PJD19" s="53"/>
      <c r="PJE19" s="53"/>
      <c r="PJF19" s="53"/>
      <c r="PJG19" s="53"/>
      <c r="PJH19" s="53"/>
      <c r="PJI19" s="53"/>
      <c r="PJJ19" s="53"/>
      <c r="PJK19" s="53"/>
      <c r="PJL19" s="53"/>
      <c r="PJM19" s="53"/>
      <c r="PJN19" s="53"/>
      <c r="PJO19" s="53"/>
      <c r="PJP19" s="53"/>
      <c r="PJQ19" s="53"/>
      <c r="PJR19" s="53"/>
      <c r="PJS19" s="53"/>
      <c r="PJT19" s="53"/>
      <c r="PJU19" s="53"/>
      <c r="PJV19" s="53"/>
      <c r="PJW19" s="53"/>
      <c r="PJX19" s="53"/>
      <c r="PJY19" s="53"/>
      <c r="PJZ19" s="53"/>
      <c r="PKA19" s="53"/>
      <c r="PKB19" s="53"/>
      <c r="PKC19" s="53"/>
      <c r="PKD19" s="53"/>
      <c r="PKE19" s="53"/>
      <c r="PKF19" s="53"/>
      <c r="PKG19" s="53"/>
      <c r="PKH19" s="53"/>
      <c r="PKI19" s="53"/>
      <c r="PKJ19" s="53"/>
      <c r="PKK19" s="53"/>
      <c r="PKL19" s="53"/>
      <c r="PKM19" s="53"/>
      <c r="PKN19" s="53"/>
      <c r="PKO19" s="53"/>
      <c r="PKP19" s="53"/>
      <c r="PKQ19" s="53"/>
      <c r="PKR19" s="53"/>
      <c r="PKS19" s="53"/>
      <c r="PKT19" s="53"/>
      <c r="PKU19" s="53"/>
      <c r="PKV19" s="53"/>
      <c r="PKW19" s="53"/>
      <c r="PKX19" s="53"/>
      <c r="PKY19" s="53"/>
      <c r="PKZ19" s="53"/>
      <c r="PLA19" s="53"/>
      <c r="PLB19" s="53"/>
      <c r="PLC19" s="53"/>
      <c r="PLD19" s="53"/>
      <c r="PLE19" s="53"/>
      <c r="PLF19" s="53"/>
      <c r="PLG19" s="53"/>
      <c r="PLH19" s="53"/>
      <c r="PLI19" s="53"/>
      <c r="PLJ19" s="53"/>
      <c r="PLK19" s="53"/>
      <c r="PLL19" s="53"/>
      <c r="PLM19" s="53"/>
      <c r="PLN19" s="53"/>
      <c r="PLO19" s="53"/>
      <c r="PLP19" s="53"/>
      <c r="PLQ19" s="53"/>
      <c r="PLR19" s="53"/>
      <c r="PLS19" s="53"/>
      <c r="PLT19" s="53"/>
      <c r="PLU19" s="53"/>
      <c r="PLV19" s="53"/>
      <c r="PLW19" s="53"/>
      <c r="PLX19" s="53"/>
      <c r="PLY19" s="53"/>
      <c r="PLZ19" s="53"/>
      <c r="PMA19" s="53"/>
      <c r="PMB19" s="53"/>
      <c r="PMC19" s="53"/>
      <c r="PMD19" s="53"/>
      <c r="PME19" s="53"/>
      <c r="PMF19" s="53"/>
      <c r="PMG19" s="53"/>
      <c r="PMH19" s="53"/>
      <c r="PMI19" s="53"/>
      <c r="PMJ19" s="53"/>
      <c r="PMK19" s="53"/>
      <c r="PML19" s="53"/>
      <c r="PMM19" s="53"/>
      <c r="PMN19" s="53"/>
      <c r="PMO19" s="53"/>
      <c r="PMP19" s="53"/>
      <c r="PMQ19" s="53"/>
      <c r="PMR19" s="53"/>
      <c r="PMS19" s="53"/>
      <c r="PMT19" s="53"/>
      <c r="PMU19" s="53"/>
      <c r="PMV19" s="53"/>
      <c r="PMW19" s="53"/>
      <c r="PMX19" s="53"/>
      <c r="PMY19" s="53"/>
      <c r="PMZ19" s="53"/>
      <c r="PNA19" s="53"/>
      <c r="PNB19" s="53"/>
      <c r="PNC19" s="53"/>
      <c r="PND19" s="53"/>
      <c r="PNE19" s="53"/>
      <c r="PNF19" s="53"/>
      <c r="PNG19" s="53"/>
      <c r="PNH19" s="53"/>
      <c r="PNI19" s="53"/>
      <c r="PNJ19" s="53"/>
      <c r="PNK19" s="53"/>
      <c r="PNL19" s="53"/>
      <c r="PNM19" s="53"/>
      <c r="PNN19" s="53"/>
      <c r="PNO19" s="53"/>
      <c r="PNP19" s="53"/>
      <c r="PNQ19" s="53"/>
      <c r="PNR19" s="53"/>
      <c r="PNS19" s="53"/>
      <c r="PNT19" s="53"/>
      <c r="PNU19" s="53"/>
      <c r="PNV19" s="53"/>
      <c r="PNW19" s="53"/>
      <c r="PNX19" s="53"/>
      <c r="PNY19" s="53"/>
      <c r="PNZ19" s="53"/>
      <c r="POA19" s="53"/>
      <c r="POB19" s="53"/>
      <c r="POC19" s="53"/>
      <c r="POD19" s="53"/>
      <c r="POE19" s="53"/>
      <c r="POF19" s="53"/>
      <c r="POG19" s="53"/>
      <c r="POH19" s="53"/>
      <c r="POI19" s="53"/>
      <c r="POJ19" s="53"/>
      <c r="POK19" s="53"/>
      <c r="POL19" s="53"/>
      <c r="POM19" s="53"/>
      <c r="PON19" s="53"/>
      <c r="POO19" s="53"/>
      <c r="POP19" s="53"/>
      <c r="POQ19" s="53"/>
      <c r="POR19" s="53"/>
      <c r="POS19" s="53"/>
      <c r="POT19" s="53"/>
      <c r="POU19" s="53"/>
      <c r="POV19" s="53"/>
      <c r="POW19" s="53"/>
      <c r="POX19" s="53"/>
      <c r="POY19" s="53"/>
      <c r="POZ19" s="53"/>
      <c r="PPA19" s="53"/>
      <c r="PPB19" s="53"/>
      <c r="PPC19" s="53"/>
      <c r="PPD19" s="53"/>
      <c r="PPE19" s="53"/>
      <c r="PPF19" s="53"/>
      <c r="PPG19" s="53"/>
      <c r="PPH19" s="53"/>
      <c r="PPI19" s="53"/>
      <c r="PPJ19" s="53"/>
      <c r="PPK19" s="53"/>
      <c r="PPL19" s="53"/>
      <c r="PPM19" s="53"/>
      <c r="PPN19" s="53"/>
      <c r="PPO19" s="53"/>
      <c r="PPP19" s="53"/>
      <c r="PPQ19" s="53"/>
      <c r="PPR19" s="53"/>
      <c r="PPS19" s="53"/>
      <c r="PPT19" s="53"/>
      <c r="PPU19" s="53"/>
      <c r="PPV19" s="53"/>
      <c r="PPW19" s="53"/>
      <c r="PPX19" s="53"/>
      <c r="PPY19" s="53"/>
      <c r="PPZ19" s="53"/>
      <c r="PQA19" s="53"/>
      <c r="PQB19" s="53"/>
      <c r="PQC19" s="53"/>
      <c r="PQD19" s="53"/>
      <c r="PQE19" s="53"/>
      <c r="PQF19" s="53"/>
      <c r="PQG19" s="53"/>
      <c r="PQH19" s="53"/>
      <c r="PQI19" s="53"/>
      <c r="PQJ19" s="53"/>
      <c r="PQK19" s="53"/>
      <c r="PQL19" s="53"/>
      <c r="PQM19" s="53"/>
      <c r="PQN19" s="53"/>
      <c r="PQO19" s="53"/>
      <c r="PQP19" s="53"/>
      <c r="PQQ19" s="53"/>
      <c r="PQR19" s="53"/>
      <c r="PQS19" s="53"/>
      <c r="PQT19" s="53"/>
      <c r="PQU19" s="53"/>
      <c r="PQV19" s="53"/>
      <c r="PQW19" s="53"/>
      <c r="PQX19" s="53"/>
      <c r="PQY19" s="53"/>
      <c r="PQZ19" s="53"/>
      <c r="PRA19" s="53"/>
      <c r="PRB19" s="53"/>
      <c r="PRC19" s="53"/>
      <c r="PRD19" s="53"/>
      <c r="PRE19" s="53"/>
      <c r="PRF19" s="53"/>
      <c r="PRG19" s="53"/>
      <c r="PRH19" s="53"/>
      <c r="PRI19" s="53"/>
      <c r="PRJ19" s="53"/>
      <c r="PRK19" s="53"/>
      <c r="PRL19" s="53"/>
      <c r="PRM19" s="53"/>
      <c r="PRN19" s="53"/>
      <c r="PRO19" s="53"/>
      <c r="PRP19" s="53"/>
      <c r="PRQ19" s="53"/>
      <c r="PRR19" s="53"/>
      <c r="PRS19" s="53"/>
      <c r="PRT19" s="53"/>
      <c r="PRU19" s="53"/>
      <c r="PRV19" s="53"/>
      <c r="PRW19" s="53"/>
      <c r="PRX19" s="53"/>
      <c r="PRY19" s="53"/>
      <c r="PRZ19" s="53"/>
      <c r="PSA19" s="53"/>
      <c r="PSB19" s="53"/>
      <c r="PSC19" s="53"/>
      <c r="PSD19" s="53"/>
      <c r="PSE19" s="53"/>
      <c r="PSF19" s="53"/>
      <c r="PSG19" s="53"/>
      <c r="PSH19" s="53"/>
      <c r="PSI19" s="53"/>
      <c r="PSJ19" s="53"/>
      <c r="PSK19" s="53"/>
      <c r="PSL19" s="53"/>
      <c r="PSM19" s="53"/>
      <c r="PSN19" s="53"/>
      <c r="PSO19" s="53"/>
      <c r="PSP19" s="53"/>
      <c r="PSQ19" s="53"/>
      <c r="PSR19" s="53"/>
      <c r="PSS19" s="53"/>
      <c r="PST19" s="53"/>
      <c r="PSU19" s="53"/>
      <c r="PSV19" s="53"/>
      <c r="PSW19" s="53"/>
      <c r="PSX19" s="53"/>
      <c r="PSY19" s="53"/>
      <c r="PSZ19" s="53"/>
      <c r="PTA19" s="53"/>
      <c r="PTB19" s="53"/>
      <c r="PTC19" s="53"/>
      <c r="PTD19" s="53"/>
      <c r="PTE19" s="53"/>
      <c r="PTF19" s="53"/>
      <c r="PTG19" s="53"/>
      <c r="PTH19" s="53"/>
      <c r="PTI19" s="53"/>
      <c r="PTJ19" s="53"/>
      <c r="PTK19" s="53"/>
      <c r="PTL19" s="53"/>
      <c r="PTM19" s="53"/>
      <c r="PTN19" s="53"/>
      <c r="PTO19" s="53"/>
      <c r="PTP19" s="53"/>
      <c r="PTQ19" s="53"/>
      <c r="PTR19" s="53"/>
      <c r="PTS19" s="53"/>
      <c r="PTT19" s="53"/>
      <c r="PTU19" s="53"/>
      <c r="PTV19" s="53"/>
      <c r="PTW19" s="53"/>
      <c r="PTX19" s="53"/>
      <c r="PTY19" s="53"/>
      <c r="PTZ19" s="53"/>
      <c r="PUA19" s="53"/>
      <c r="PUB19" s="53"/>
      <c r="PUC19" s="53"/>
      <c r="PUD19" s="53"/>
      <c r="PUE19" s="53"/>
      <c r="PUF19" s="53"/>
      <c r="PUG19" s="53"/>
      <c r="PUH19" s="53"/>
      <c r="PUI19" s="53"/>
      <c r="PUJ19" s="53"/>
      <c r="PUK19" s="53"/>
      <c r="PUL19" s="53"/>
      <c r="PUM19" s="53"/>
      <c r="PUN19" s="53"/>
      <c r="PUO19" s="53"/>
      <c r="PUP19" s="53"/>
      <c r="PUQ19" s="53"/>
      <c r="PUR19" s="53"/>
      <c r="PUS19" s="53"/>
      <c r="PUT19" s="53"/>
      <c r="PUU19" s="53"/>
      <c r="PUV19" s="53"/>
      <c r="PUW19" s="53"/>
      <c r="PUX19" s="53"/>
      <c r="PUY19" s="53"/>
      <c r="PUZ19" s="53"/>
      <c r="PVA19" s="53"/>
      <c r="PVB19" s="53"/>
      <c r="PVC19" s="53"/>
      <c r="PVD19" s="53"/>
      <c r="PVE19" s="53"/>
      <c r="PVF19" s="53"/>
      <c r="PVG19" s="53"/>
      <c r="PVH19" s="53"/>
      <c r="PVI19" s="53"/>
      <c r="PVJ19" s="53"/>
      <c r="PVK19" s="53"/>
      <c r="PVL19" s="53"/>
      <c r="PVM19" s="53"/>
      <c r="PVN19" s="53"/>
      <c r="PVO19" s="53"/>
      <c r="PVP19" s="53"/>
      <c r="PVQ19" s="53"/>
      <c r="PVR19" s="53"/>
      <c r="PVS19" s="53"/>
      <c r="PVT19" s="53"/>
      <c r="PVU19" s="53"/>
      <c r="PVV19" s="53"/>
      <c r="PVW19" s="53"/>
      <c r="PVX19" s="53"/>
      <c r="PVY19" s="53"/>
      <c r="PVZ19" s="53"/>
      <c r="PWA19" s="53"/>
      <c r="PWB19" s="53"/>
      <c r="PWC19" s="53"/>
      <c r="PWD19" s="53"/>
      <c r="PWE19" s="53"/>
      <c r="PWF19" s="53"/>
      <c r="PWG19" s="53"/>
      <c r="PWH19" s="53"/>
      <c r="PWI19" s="53"/>
      <c r="PWJ19" s="53"/>
      <c r="PWK19" s="53"/>
      <c r="PWL19" s="53"/>
      <c r="PWM19" s="53"/>
      <c r="PWN19" s="53"/>
      <c r="PWO19" s="53"/>
      <c r="PWP19" s="53"/>
      <c r="PWQ19" s="53"/>
      <c r="PWR19" s="53"/>
      <c r="PWS19" s="53"/>
      <c r="PWT19" s="53"/>
      <c r="PWU19" s="53"/>
      <c r="PWV19" s="53"/>
      <c r="PWW19" s="53"/>
      <c r="PWX19" s="53"/>
      <c r="PWY19" s="53"/>
      <c r="PWZ19" s="53"/>
      <c r="PXA19" s="53"/>
      <c r="PXB19" s="53"/>
      <c r="PXC19" s="53"/>
      <c r="PXD19" s="53"/>
      <c r="PXE19" s="53"/>
      <c r="PXF19" s="53"/>
      <c r="PXG19" s="53"/>
      <c r="PXH19" s="53"/>
      <c r="PXI19" s="53"/>
      <c r="PXJ19" s="53"/>
      <c r="PXK19" s="53"/>
      <c r="PXL19" s="53"/>
      <c r="PXM19" s="53"/>
      <c r="PXN19" s="53"/>
      <c r="PXO19" s="53"/>
      <c r="PXP19" s="53"/>
      <c r="PXQ19" s="53"/>
      <c r="PXR19" s="53"/>
      <c r="PXS19" s="53"/>
      <c r="PXT19" s="53"/>
      <c r="PXU19" s="53"/>
      <c r="PXV19" s="53"/>
      <c r="PXW19" s="53"/>
      <c r="PXX19" s="53"/>
      <c r="PXY19" s="53"/>
      <c r="PXZ19" s="53"/>
      <c r="PYA19" s="53"/>
      <c r="PYB19" s="53"/>
      <c r="PYC19" s="53"/>
      <c r="PYD19" s="53"/>
      <c r="PYE19" s="53"/>
      <c r="PYF19" s="53"/>
      <c r="PYG19" s="53"/>
      <c r="PYH19" s="53"/>
      <c r="PYI19" s="53"/>
      <c r="PYJ19" s="53"/>
      <c r="PYK19" s="53"/>
      <c r="PYL19" s="53"/>
      <c r="PYM19" s="53"/>
      <c r="PYN19" s="53"/>
      <c r="PYO19" s="53"/>
      <c r="PYP19" s="53"/>
      <c r="PYQ19" s="53"/>
      <c r="PYR19" s="53"/>
      <c r="PYS19" s="53"/>
      <c r="PYT19" s="53"/>
      <c r="PYU19" s="53"/>
      <c r="PYV19" s="53"/>
      <c r="PYW19" s="53"/>
      <c r="PYX19" s="53"/>
      <c r="PYY19" s="53"/>
      <c r="PYZ19" s="53"/>
      <c r="PZA19" s="53"/>
      <c r="PZB19" s="53"/>
      <c r="PZC19" s="53"/>
      <c r="PZD19" s="53"/>
      <c r="PZE19" s="53"/>
      <c r="PZF19" s="53"/>
      <c r="PZG19" s="53"/>
      <c r="PZH19" s="53"/>
      <c r="PZI19" s="53"/>
      <c r="PZJ19" s="53"/>
      <c r="PZK19" s="53"/>
      <c r="PZL19" s="53"/>
      <c r="PZM19" s="53"/>
      <c r="PZN19" s="53"/>
      <c r="PZO19" s="53"/>
      <c r="PZP19" s="53"/>
      <c r="PZQ19" s="53"/>
      <c r="PZR19" s="53"/>
      <c r="PZS19" s="53"/>
      <c r="PZT19" s="53"/>
      <c r="PZU19" s="53"/>
      <c r="PZV19" s="53"/>
      <c r="PZW19" s="53"/>
      <c r="PZX19" s="53"/>
      <c r="PZY19" s="53"/>
      <c r="PZZ19" s="53"/>
      <c r="QAA19" s="53"/>
      <c r="QAB19" s="53"/>
      <c r="QAC19" s="53"/>
      <c r="QAD19" s="53"/>
      <c r="QAE19" s="53"/>
      <c r="QAF19" s="53"/>
      <c r="QAG19" s="53"/>
      <c r="QAH19" s="53"/>
      <c r="QAI19" s="53"/>
      <c r="QAJ19" s="53"/>
      <c r="QAK19" s="53"/>
      <c r="QAL19" s="53"/>
      <c r="QAM19" s="53"/>
      <c r="QAN19" s="53"/>
      <c r="QAO19" s="53"/>
      <c r="QAP19" s="53"/>
      <c r="QAQ19" s="53"/>
      <c r="QAR19" s="53"/>
      <c r="QAS19" s="53"/>
      <c r="QAT19" s="53"/>
      <c r="QAU19" s="53"/>
      <c r="QAV19" s="53"/>
      <c r="QAW19" s="53"/>
      <c r="QAX19" s="53"/>
      <c r="QAY19" s="53"/>
      <c r="QAZ19" s="53"/>
      <c r="QBA19" s="53"/>
      <c r="QBB19" s="53"/>
      <c r="QBC19" s="53"/>
      <c r="QBD19" s="53"/>
      <c r="QBE19" s="53"/>
      <c r="QBF19" s="53"/>
      <c r="QBG19" s="53"/>
      <c r="QBH19" s="53"/>
      <c r="QBI19" s="53"/>
      <c r="QBJ19" s="53"/>
      <c r="QBK19" s="53"/>
      <c r="QBL19" s="53"/>
      <c r="QBM19" s="53"/>
      <c r="QBN19" s="53"/>
      <c r="QBO19" s="53"/>
      <c r="QBP19" s="53"/>
      <c r="QBQ19" s="53"/>
      <c r="QBR19" s="53"/>
      <c r="QBS19" s="53"/>
      <c r="QBT19" s="53"/>
      <c r="QBU19" s="53"/>
      <c r="QBV19" s="53"/>
      <c r="QBW19" s="53"/>
      <c r="QBX19" s="53"/>
      <c r="QBY19" s="53"/>
      <c r="QBZ19" s="53"/>
      <c r="QCA19" s="53"/>
      <c r="QCB19" s="53"/>
      <c r="QCC19" s="53"/>
      <c r="QCD19" s="53"/>
      <c r="QCE19" s="53"/>
      <c r="QCF19" s="53"/>
      <c r="QCG19" s="53"/>
      <c r="QCH19" s="53"/>
      <c r="QCI19" s="53"/>
      <c r="QCJ19" s="53"/>
      <c r="QCK19" s="53"/>
      <c r="QCL19" s="53"/>
      <c r="QCM19" s="53"/>
      <c r="QCN19" s="53"/>
      <c r="QCO19" s="53"/>
      <c r="QCP19" s="53"/>
      <c r="QCQ19" s="53"/>
      <c r="QCR19" s="53"/>
      <c r="QCS19" s="53"/>
      <c r="QCT19" s="53"/>
      <c r="QCU19" s="53"/>
      <c r="QCV19" s="53"/>
      <c r="QCW19" s="53"/>
      <c r="QCX19" s="53"/>
      <c r="QCY19" s="53"/>
      <c r="QCZ19" s="53"/>
      <c r="QDA19" s="53"/>
      <c r="QDB19" s="53"/>
      <c r="QDC19" s="53"/>
      <c r="QDD19" s="53"/>
      <c r="QDE19" s="53"/>
      <c r="QDF19" s="53"/>
      <c r="QDG19" s="53"/>
      <c r="QDH19" s="53"/>
      <c r="QDI19" s="53"/>
      <c r="QDJ19" s="53"/>
      <c r="QDK19" s="53"/>
      <c r="QDL19" s="53"/>
      <c r="QDM19" s="53"/>
      <c r="QDN19" s="53"/>
      <c r="QDO19" s="53"/>
      <c r="QDP19" s="53"/>
      <c r="QDQ19" s="53"/>
      <c r="QDR19" s="53"/>
      <c r="QDS19" s="53"/>
      <c r="QDT19" s="53"/>
      <c r="QDU19" s="53"/>
      <c r="QDV19" s="53"/>
      <c r="QDW19" s="53"/>
      <c r="QDX19" s="53"/>
      <c r="QDY19" s="53"/>
      <c r="QDZ19" s="53"/>
      <c r="QEA19" s="53"/>
      <c r="QEB19" s="53"/>
      <c r="QEC19" s="53"/>
      <c r="QED19" s="53"/>
      <c r="QEE19" s="53"/>
      <c r="QEF19" s="53"/>
      <c r="QEG19" s="53"/>
      <c r="QEH19" s="53"/>
      <c r="QEI19" s="53"/>
      <c r="QEJ19" s="53"/>
      <c r="QEK19" s="53"/>
      <c r="QEL19" s="53"/>
      <c r="QEM19" s="53"/>
      <c r="QEN19" s="53"/>
      <c r="QEO19" s="53"/>
      <c r="QEP19" s="53"/>
      <c r="QEQ19" s="53"/>
      <c r="QER19" s="53"/>
      <c r="QES19" s="53"/>
      <c r="QET19" s="53"/>
      <c r="QEU19" s="53"/>
      <c r="QEV19" s="53"/>
      <c r="QEW19" s="53"/>
      <c r="QEX19" s="53"/>
      <c r="QEY19" s="53"/>
      <c r="QEZ19" s="53"/>
      <c r="QFA19" s="53"/>
      <c r="QFB19" s="53"/>
      <c r="QFC19" s="53"/>
      <c r="QFD19" s="53"/>
      <c r="QFE19" s="53"/>
      <c r="QFF19" s="53"/>
      <c r="QFG19" s="53"/>
      <c r="QFH19" s="53"/>
      <c r="QFI19" s="53"/>
      <c r="QFJ19" s="53"/>
      <c r="QFK19" s="53"/>
      <c r="QFL19" s="53"/>
      <c r="QFM19" s="53"/>
      <c r="QFN19" s="53"/>
      <c r="QFO19" s="53"/>
      <c r="QFP19" s="53"/>
      <c r="QFQ19" s="53"/>
      <c r="QFR19" s="53"/>
      <c r="QFS19" s="53"/>
      <c r="QFT19" s="53"/>
      <c r="QFU19" s="53"/>
      <c r="QFV19" s="53"/>
      <c r="QFW19" s="53"/>
      <c r="QFX19" s="53"/>
      <c r="QFY19" s="53"/>
      <c r="QFZ19" s="53"/>
      <c r="QGA19" s="53"/>
      <c r="QGB19" s="53"/>
      <c r="QGC19" s="53"/>
      <c r="QGD19" s="53"/>
      <c r="QGE19" s="53"/>
      <c r="QGF19" s="53"/>
      <c r="QGG19" s="53"/>
      <c r="QGH19" s="53"/>
      <c r="QGI19" s="53"/>
      <c r="QGJ19" s="53"/>
      <c r="QGK19" s="53"/>
      <c r="QGL19" s="53"/>
      <c r="QGM19" s="53"/>
      <c r="QGN19" s="53"/>
      <c r="QGO19" s="53"/>
      <c r="QGP19" s="53"/>
      <c r="QGQ19" s="53"/>
      <c r="QGR19" s="53"/>
      <c r="QGS19" s="53"/>
      <c r="QGT19" s="53"/>
      <c r="QGU19" s="53"/>
      <c r="QGV19" s="53"/>
      <c r="QGW19" s="53"/>
      <c r="QGX19" s="53"/>
      <c r="QGY19" s="53"/>
      <c r="QGZ19" s="53"/>
      <c r="QHA19" s="53"/>
      <c r="QHB19" s="53"/>
      <c r="QHC19" s="53"/>
      <c r="QHD19" s="53"/>
      <c r="QHE19" s="53"/>
      <c r="QHF19" s="53"/>
      <c r="QHG19" s="53"/>
      <c r="QHH19" s="53"/>
      <c r="QHI19" s="53"/>
      <c r="QHJ19" s="53"/>
      <c r="QHK19" s="53"/>
      <c r="QHL19" s="53"/>
      <c r="QHM19" s="53"/>
      <c r="QHN19" s="53"/>
      <c r="QHO19" s="53"/>
      <c r="QHP19" s="53"/>
      <c r="QHQ19" s="53"/>
      <c r="QHR19" s="53"/>
      <c r="QHS19" s="53"/>
      <c r="QHT19" s="53"/>
      <c r="QHU19" s="53"/>
      <c r="QHV19" s="53"/>
      <c r="QHW19" s="53"/>
      <c r="QHX19" s="53"/>
      <c r="QHY19" s="53"/>
      <c r="QHZ19" s="53"/>
      <c r="QIA19" s="53"/>
      <c r="QIB19" s="53"/>
      <c r="QIC19" s="53"/>
      <c r="QID19" s="53"/>
      <c r="QIE19" s="53"/>
      <c r="QIF19" s="53"/>
      <c r="QIG19" s="53"/>
      <c r="QIH19" s="53"/>
      <c r="QII19" s="53"/>
      <c r="QIJ19" s="53"/>
      <c r="QIK19" s="53"/>
      <c r="QIL19" s="53"/>
      <c r="QIM19" s="53"/>
      <c r="QIN19" s="53"/>
      <c r="QIO19" s="53"/>
      <c r="QIP19" s="53"/>
      <c r="QIQ19" s="53"/>
      <c r="QIR19" s="53"/>
      <c r="QIS19" s="53"/>
      <c r="QIT19" s="53"/>
      <c r="QIU19" s="53"/>
      <c r="QIV19" s="53"/>
      <c r="QIW19" s="53"/>
      <c r="QIX19" s="53"/>
      <c r="QIY19" s="53"/>
      <c r="QIZ19" s="53"/>
      <c r="QJA19" s="53"/>
      <c r="QJB19" s="53"/>
      <c r="QJC19" s="53"/>
      <c r="QJD19" s="53"/>
      <c r="QJE19" s="53"/>
      <c r="QJF19" s="53"/>
      <c r="QJG19" s="53"/>
      <c r="QJH19" s="53"/>
      <c r="QJI19" s="53"/>
      <c r="QJJ19" s="53"/>
      <c r="QJK19" s="53"/>
      <c r="QJL19" s="53"/>
      <c r="QJM19" s="53"/>
      <c r="QJN19" s="53"/>
      <c r="QJO19" s="53"/>
      <c r="QJP19" s="53"/>
      <c r="QJQ19" s="53"/>
      <c r="QJR19" s="53"/>
      <c r="QJS19" s="53"/>
      <c r="QJT19" s="53"/>
      <c r="QJU19" s="53"/>
      <c r="QJV19" s="53"/>
      <c r="QJW19" s="53"/>
      <c r="QJX19" s="53"/>
      <c r="QJY19" s="53"/>
      <c r="QJZ19" s="53"/>
      <c r="QKA19" s="53"/>
      <c r="QKB19" s="53"/>
      <c r="QKC19" s="53"/>
      <c r="QKD19" s="53"/>
      <c r="QKE19" s="53"/>
      <c r="QKF19" s="53"/>
      <c r="QKG19" s="53"/>
      <c r="QKH19" s="53"/>
      <c r="QKI19" s="53"/>
      <c r="QKJ19" s="53"/>
      <c r="QKK19" s="53"/>
      <c r="QKL19" s="53"/>
      <c r="QKM19" s="53"/>
      <c r="QKN19" s="53"/>
      <c r="QKO19" s="53"/>
      <c r="QKP19" s="53"/>
      <c r="QKQ19" s="53"/>
      <c r="QKR19" s="53"/>
      <c r="QKS19" s="53"/>
      <c r="QKT19" s="53"/>
      <c r="QKU19" s="53"/>
      <c r="QKV19" s="53"/>
      <c r="QKW19" s="53"/>
      <c r="QKX19" s="53"/>
      <c r="QKY19" s="53"/>
      <c r="QKZ19" s="53"/>
      <c r="QLA19" s="53"/>
      <c r="QLB19" s="53"/>
      <c r="QLC19" s="53"/>
      <c r="QLD19" s="53"/>
      <c r="QLE19" s="53"/>
      <c r="QLF19" s="53"/>
      <c r="QLG19" s="53"/>
      <c r="QLH19" s="53"/>
      <c r="QLI19" s="53"/>
      <c r="QLJ19" s="53"/>
      <c r="QLK19" s="53"/>
      <c r="QLL19" s="53"/>
      <c r="QLM19" s="53"/>
      <c r="QLN19" s="53"/>
      <c r="QLO19" s="53"/>
      <c r="QLP19" s="53"/>
      <c r="QLQ19" s="53"/>
      <c r="QLR19" s="53"/>
      <c r="QLS19" s="53"/>
      <c r="QLT19" s="53"/>
      <c r="QLU19" s="53"/>
      <c r="QLV19" s="53"/>
      <c r="QLW19" s="53"/>
      <c r="QLX19" s="53"/>
      <c r="QLY19" s="53"/>
      <c r="QLZ19" s="53"/>
      <c r="QMA19" s="53"/>
      <c r="QMB19" s="53"/>
      <c r="QMC19" s="53"/>
      <c r="QMD19" s="53"/>
      <c r="QME19" s="53"/>
      <c r="QMF19" s="53"/>
      <c r="QMG19" s="53"/>
      <c r="QMH19" s="53"/>
      <c r="QMI19" s="53"/>
      <c r="QMJ19" s="53"/>
      <c r="QMK19" s="53"/>
      <c r="QML19" s="53"/>
      <c r="QMM19" s="53"/>
      <c r="QMN19" s="53"/>
      <c r="QMO19" s="53"/>
      <c r="QMP19" s="53"/>
      <c r="QMQ19" s="53"/>
      <c r="QMR19" s="53"/>
      <c r="QMS19" s="53"/>
      <c r="QMT19" s="53"/>
      <c r="QMU19" s="53"/>
      <c r="QMV19" s="53"/>
      <c r="QMW19" s="53"/>
      <c r="QMX19" s="53"/>
      <c r="QMY19" s="53"/>
      <c r="QMZ19" s="53"/>
      <c r="QNA19" s="53"/>
      <c r="QNB19" s="53"/>
      <c r="QNC19" s="53"/>
      <c r="QND19" s="53"/>
      <c r="QNE19" s="53"/>
      <c r="QNF19" s="53"/>
      <c r="QNG19" s="53"/>
      <c r="QNH19" s="53"/>
      <c r="QNI19" s="53"/>
      <c r="QNJ19" s="53"/>
      <c r="QNK19" s="53"/>
      <c r="QNL19" s="53"/>
      <c r="QNM19" s="53"/>
      <c r="QNN19" s="53"/>
      <c r="QNO19" s="53"/>
      <c r="QNP19" s="53"/>
      <c r="QNQ19" s="53"/>
      <c r="QNR19" s="53"/>
      <c r="QNS19" s="53"/>
      <c r="QNT19" s="53"/>
      <c r="QNU19" s="53"/>
      <c r="QNV19" s="53"/>
      <c r="QNW19" s="53"/>
      <c r="QNX19" s="53"/>
      <c r="QNY19" s="53"/>
      <c r="QNZ19" s="53"/>
      <c r="QOA19" s="53"/>
      <c r="QOB19" s="53"/>
      <c r="QOC19" s="53"/>
      <c r="QOD19" s="53"/>
      <c r="QOE19" s="53"/>
      <c r="QOF19" s="53"/>
      <c r="QOG19" s="53"/>
      <c r="QOH19" s="53"/>
      <c r="QOI19" s="53"/>
      <c r="QOJ19" s="53"/>
      <c r="QOK19" s="53"/>
      <c r="QOL19" s="53"/>
      <c r="QOM19" s="53"/>
      <c r="QON19" s="53"/>
      <c r="QOO19" s="53"/>
      <c r="QOP19" s="53"/>
      <c r="QOQ19" s="53"/>
      <c r="QOR19" s="53"/>
      <c r="QOS19" s="53"/>
      <c r="QOT19" s="53"/>
      <c r="QOU19" s="53"/>
      <c r="QOV19" s="53"/>
      <c r="QOW19" s="53"/>
      <c r="QOX19" s="53"/>
      <c r="QOY19" s="53"/>
      <c r="QOZ19" s="53"/>
      <c r="QPA19" s="53"/>
      <c r="QPB19" s="53"/>
      <c r="QPC19" s="53"/>
      <c r="QPD19" s="53"/>
      <c r="QPE19" s="53"/>
      <c r="QPF19" s="53"/>
      <c r="QPG19" s="53"/>
      <c r="QPH19" s="53"/>
      <c r="QPI19" s="53"/>
      <c r="QPJ19" s="53"/>
      <c r="QPK19" s="53"/>
      <c r="QPL19" s="53"/>
      <c r="QPM19" s="53"/>
      <c r="QPN19" s="53"/>
      <c r="QPO19" s="53"/>
      <c r="QPP19" s="53"/>
      <c r="QPQ19" s="53"/>
      <c r="QPR19" s="53"/>
      <c r="QPS19" s="53"/>
      <c r="QPT19" s="53"/>
      <c r="QPU19" s="53"/>
      <c r="QPV19" s="53"/>
      <c r="QPW19" s="53"/>
      <c r="QPX19" s="53"/>
      <c r="QPY19" s="53"/>
      <c r="QPZ19" s="53"/>
      <c r="QQA19" s="53"/>
      <c r="QQB19" s="53"/>
      <c r="QQC19" s="53"/>
      <c r="QQD19" s="53"/>
      <c r="QQE19" s="53"/>
      <c r="QQF19" s="53"/>
      <c r="QQG19" s="53"/>
      <c r="QQH19" s="53"/>
      <c r="QQI19" s="53"/>
      <c r="QQJ19" s="53"/>
      <c r="QQK19" s="53"/>
      <c r="QQL19" s="53"/>
      <c r="QQM19" s="53"/>
      <c r="QQN19" s="53"/>
      <c r="QQO19" s="53"/>
      <c r="QQP19" s="53"/>
      <c r="QQQ19" s="53"/>
      <c r="QQR19" s="53"/>
      <c r="QQS19" s="53"/>
      <c r="QQT19" s="53"/>
      <c r="QQU19" s="53"/>
      <c r="QQV19" s="53"/>
      <c r="QQW19" s="53"/>
      <c r="QQX19" s="53"/>
      <c r="QQY19" s="53"/>
      <c r="QQZ19" s="53"/>
      <c r="QRA19" s="53"/>
      <c r="QRB19" s="53"/>
      <c r="QRC19" s="53"/>
      <c r="QRD19" s="53"/>
      <c r="QRE19" s="53"/>
      <c r="QRF19" s="53"/>
      <c r="QRG19" s="53"/>
      <c r="QRH19" s="53"/>
      <c r="QRI19" s="53"/>
      <c r="QRJ19" s="53"/>
      <c r="QRK19" s="53"/>
      <c r="QRL19" s="53"/>
      <c r="QRM19" s="53"/>
      <c r="QRN19" s="53"/>
      <c r="QRO19" s="53"/>
      <c r="QRP19" s="53"/>
      <c r="QRQ19" s="53"/>
      <c r="QRR19" s="53"/>
      <c r="QRS19" s="53"/>
      <c r="QRT19" s="53"/>
      <c r="QRU19" s="53"/>
      <c r="QRV19" s="53"/>
      <c r="QRW19" s="53"/>
      <c r="QRX19" s="53"/>
      <c r="QRY19" s="53"/>
      <c r="QRZ19" s="53"/>
      <c r="QSA19" s="53"/>
      <c r="QSB19" s="53"/>
      <c r="QSC19" s="53"/>
      <c r="QSD19" s="53"/>
      <c r="QSE19" s="53"/>
      <c r="QSF19" s="53"/>
      <c r="QSG19" s="53"/>
      <c r="QSH19" s="53"/>
      <c r="QSI19" s="53"/>
      <c r="QSJ19" s="53"/>
      <c r="QSK19" s="53"/>
      <c r="QSL19" s="53"/>
      <c r="QSM19" s="53"/>
      <c r="QSN19" s="53"/>
      <c r="QSO19" s="53"/>
      <c r="QSP19" s="53"/>
      <c r="QSQ19" s="53"/>
      <c r="QSR19" s="53"/>
      <c r="QSS19" s="53"/>
      <c r="QST19" s="53"/>
      <c r="QSU19" s="53"/>
      <c r="QSV19" s="53"/>
      <c r="QSW19" s="53"/>
      <c r="QSX19" s="53"/>
      <c r="QSY19" s="53"/>
      <c r="QSZ19" s="53"/>
      <c r="QTA19" s="53"/>
      <c r="QTB19" s="53"/>
      <c r="QTC19" s="53"/>
      <c r="QTD19" s="53"/>
      <c r="QTE19" s="53"/>
      <c r="QTF19" s="53"/>
      <c r="QTG19" s="53"/>
      <c r="QTH19" s="53"/>
      <c r="QTI19" s="53"/>
      <c r="QTJ19" s="53"/>
      <c r="QTK19" s="53"/>
      <c r="QTL19" s="53"/>
      <c r="QTM19" s="53"/>
      <c r="QTN19" s="53"/>
      <c r="QTO19" s="53"/>
      <c r="QTP19" s="53"/>
      <c r="QTQ19" s="53"/>
      <c r="QTR19" s="53"/>
      <c r="QTS19" s="53"/>
      <c r="QTT19" s="53"/>
      <c r="QTU19" s="53"/>
      <c r="QTV19" s="53"/>
      <c r="QTW19" s="53"/>
      <c r="QTX19" s="53"/>
      <c r="QTY19" s="53"/>
      <c r="QTZ19" s="53"/>
      <c r="QUA19" s="53"/>
      <c r="QUB19" s="53"/>
      <c r="QUC19" s="53"/>
      <c r="QUD19" s="53"/>
      <c r="QUE19" s="53"/>
      <c r="QUF19" s="53"/>
      <c r="QUG19" s="53"/>
      <c r="QUH19" s="53"/>
      <c r="QUI19" s="53"/>
      <c r="QUJ19" s="53"/>
      <c r="QUK19" s="53"/>
      <c r="QUL19" s="53"/>
      <c r="QUM19" s="53"/>
      <c r="QUN19" s="53"/>
      <c r="QUO19" s="53"/>
      <c r="QUP19" s="53"/>
      <c r="QUQ19" s="53"/>
      <c r="QUR19" s="53"/>
      <c r="QUS19" s="53"/>
      <c r="QUT19" s="53"/>
      <c r="QUU19" s="53"/>
      <c r="QUV19" s="53"/>
      <c r="QUW19" s="53"/>
      <c r="QUX19" s="53"/>
      <c r="QUY19" s="53"/>
      <c r="QUZ19" s="53"/>
      <c r="QVA19" s="53"/>
      <c r="QVB19" s="53"/>
      <c r="QVC19" s="53"/>
      <c r="QVD19" s="53"/>
      <c r="QVE19" s="53"/>
      <c r="QVF19" s="53"/>
      <c r="QVG19" s="53"/>
      <c r="QVH19" s="53"/>
      <c r="QVI19" s="53"/>
      <c r="QVJ19" s="53"/>
      <c r="QVK19" s="53"/>
      <c r="QVL19" s="53"/>
      <c r="QVM19" s="53"/>
      <c r="QVN19" s="53"/>
      <c r="QVO19" s="53"/>
      <c r="QVP19" s="53"/>
      <c r="QVQ19" s="53"/>
      <c r="QVR19" s="53"/>
      <c r="QVS19" s="53"/>
      <c r="QVT19" s="53"/>
      <c r="QVU19" s="53"/>
      <c r="QVV19" s="53"/>
      <c r="QVW19" s="53"/>
      <c r="QVX19" s="53"/>
      <c r="QVY19" s="53"/>
      <c r="QVZ19" s="53"/>
      <c r="QWA19" s="53"/>
      <c r="QWB19" s="53"/>
      <c r="QWC19" s="53"/>
      <c r="QWD19" s="53"/>
      <c r="QWE19" s="53"/>
      <c r="QWF19" s="53"/>
      <c r="QWG19" s="53"/>
      <c r="QWH19" s="53"/>
      <c r="QWI19" s="53"/>
      <c r="QWJ19" s="53"/>
      <c r="QWK19" s="53"/>
      <c r="QWL19" s="53"/>
      <c r="QWM19" s="53"/>
      <c r="QWN19" s="53"/>
      <c r="QWO19" s="53"/>
      <c r="QWP19" s="53"/>
      <c r="QWQ19" s="53"/>
      <c r="QWR19" s="53"/>
      <c r="QWS19" s="53"/>
      <c r="QWT19" s="53"/>
      <c r="QWU19" s="53"/>
      <c r="QWV19" s="53"/>
      <c r="QWW19" s="53"/>
      <c r="QWX19" s="53"/>
      <c r="QWY19" s="53"/>
      <c r="QWZ19" s="53"/>
      <c r="QXA19" s="53"/>
      <c r="QXB19" s="53"/>
      <c r="QXC19" s="53"/>
      <c r="QXD19" s="53"/>
      <c r="QXE19" s="53"/>
      <c r="QXF19" s="53"/>
      <c r="QXG19" s="53"/>
      <c r="QXH19" s="53"/>
      <c r="QXI19" s="53"/>
      <c r="QXJ19" s="53"/>
      <c r="QXK19" s="53"/>
      <c r="QXL19" s="53"/>
      <c r="QXM19" s="53"/>
      <c r="QXN19" s="53"/>
      <c r="QXO19" s="53"/>
      <c r="QXP19" s="53"/>
      <c r="QXQ19" s="53"/>
      <c r="QXR19" s="53"/>
      <c r="QXS19" s="53"/>
      <c r="QXT19" s="53"/>
      <c r="QXU19" s="53"/>
      <c r="QXV19" s="53"/>
      <c r="QXW19" s="53"/>
      <c r="QXX19" s="53"/>
      <c r="QXY19" s="53"/>
      <c r="QXZ19" s="53"/>
      <c r="QYA19" s="53"/>
      <c r="QYB19" s="53"/>
      <c r="QYC19" s="53"/>
      <c r="QYD19" s="53"/>
      <c r="QYE19" s="53"/>
      <c r="QYF19" s="53"/>
      <c r="QYG19" s="53"/>
      <c r="QYH19" s="53"/>
      <c r="QYI19" s="53"/>
      <c r="QYJ19" s="53"/>
      <c r="QYK19" s="53"/>
      <c r="QYL19" s="53"/>
      <c r="QYM19" s="53"/>
      <c r="QYN19" s="53"/>
      <c r="QYO19" s="53"/>
      <c r="QYP19" s="53"/>
      <c r="QYQ19" s="53"/>
      <c r="QYR19" s="53"/>
      <c r="QYS19" s="53"/>
      <c r="QYT19" s="53"/>
      <c r="QYU19" s="53"/>
      <c r="QYV19" s="53"/>
      <c r="QYW19" s="53"/>
      <c r="QYX19" s="53"/>
      <c r="QYY19" s="53"/>
      <c r="QYZ19" s="53"/>
      <c r="QZA19" s="53"/>
      <c r="QZB19" s="53"/>
      <c r="QZC19" s="53"/>
      <c r="QZD19" s="53"/>
      <c r="QZE19" s="53"/>
      <c r="QZF19" s="53"/>
      <c r="QZG19" s="53"/>
      <c r="QZH19" s="53"/>
      <c r="QZI19" s="53"/>
      <c r="QZJ19" s="53"/>
      <c r="QZK19" s="53"/>
      <c r="QZL19" s="53"/>
      <c r="QZM19" s="53"/>
      <c r="QZN19" s="53"/>
      <c r="QZO19" s="53"/>
      <c r="QZP19" s="53"/>
      <c r="QZQ19" s="53"/>
      <c r="QZR19" s="53"/>
      <c r="QZS19" s="53"/>
      <c r="QZT19" s="53"/>
      <c r="QZU19" s="53"/>
      <c r="QZV19" s="53"/>
      <c r="QZW19" s="53"/>
      <c r="QZX19" s="53"/>
      <c r="QZY19" s="53"/>
      <c r="QZZ19" s="53"/>
      <c r="RAA19" s="53"/>
      <c r="RAB19" s="53"/>
      <c r="RAC19" s="53"/>
      <c r="RAD19" s="53"/>
      <c r="RAE19" s="53"/>
      <c r="RAF19" s="53"/>
      <c r="RAG19" s="53"/>
      <c r="RAH19" s="53"/>
      <c r="RAI19" s="53"/>
      <c r="RAJ19" s="53"/>
      <c r="RAK19" s="53"/>
      <c r="RAL19" s="53"/>
      <c r="RAM19" s="53"/>
      <c r="RAN19" s="53"/>
      <c r="RAO19" s="53"/>
      <c r="RAP19" s="53"/>
      <c r="RAQ19" s="53"/>
      <c r="RAR19" s="53"/>
      <c r="RAS19" s="53"/>
      <c r="RAT19" s="53"/>
      <c r="RAU19" s="53"/>
      <c r="RAV19" s="53"/>
      <c r="RAW19" s="53"/>
      <c r="RAX19" s="53"/>
      <c r="RAY19" s="53"/>
      <c r="RAZ19" s="53"/>
      <c r="RBA19" s="53"/>
      <c r="RBB19" s="53"/>
      <c r="RBC19" s="53"/>
      <c r="RBD19" s="53"/>
      <c r="RBE19" s="53"/>
      <c r="RBF19" s="53"/>
      <c r="RBG19" s="53"/>
      <c r="RBH19" s="53"/>
      <c r="RBI19" s="53"/>
      <c r="RBJ19" s="53"/>
      <c r="RBK19" s="53"/>
      <c r="RBL19" s="53"/>
      <c r="RBM19" s="53"/>
      <c r="RBN19" s="53"/>
      <c r="RBO19" s="53"/>
      <c r="RBP19" s="53"/>
      <c r="RBQ19" s="53"/>
      <c r="RBR19" s="53"/>
      <c r="RBS19" s="53"/>
      <c r="RBT19" s="53"/>
      <c r="RBU19" s="53"/>
      <c r="RBV19" s="53"/>
      <c r="RBW19" s="53"/>
      <c r="RBX19" s="53"/>
      <c r="RBY19" s="53"/>
      <c r="RBZ19" s="53"/>
      <c r="RCA19" s="53"/>
      <c r="RCB19" s="53"/>
      <c r="RCC19" s="53"/>
      <c r="RCD19" s="53"/>
      <c r="RCE19" s="53"/>
      <c r="RCF19" s="53"/>
      <c r="RCG19" s="53"/>
      <c r="RCH19" s="53"/>
      <c r="RCI19" s="53"/>
      <c r="RCJ19" s="53"/>
      <c r="RCK19" s="53"/>
      <c r="RCL19" s="53"/>
      <c r="RCM19" s="53"/>
      <c r="RCN19" s="53"/>
      <c r="RCO19" s="53"/>
      <c r="RCP19" s="53"/>
      <c r="RCQ19" s="53"/>
      <c r="RCR19" s="53"/>
      <c r="RCS19" s="53"/>
      <c r="RCT19" s="53"/>
      <c r="RCU19" s="53"/>
      <c r="RCV19" s="53"/>
      <c r="RCW19" s="53"/>
      <c r="RCX19" s="53"/>
      <c r="RCY19" s="53"/>
      <c r="RCZ19" s="53"/>
      <c r="RDA19" s="53"/>
      <c r="RDB19" s="53"/>
      <c r="RDC19" s="53"/>
      <c r="RDD19" s="53"/>
      <c r="RDE19" s="53"/>
      <c r="RDF19" s="53"/>
      <c r="RDG19" s="53"/>
      <c r="RDH19" s="53"/>
      <c r="RDI19" s="53"/>
      <c r="RDJ19" s="53"/>
      <c r="RDK19" s="53"/>
      <c r="RDL19" s="53"/>
      <c r="RDM19" s="53"/>
      <c r="RDN19" s="53"/>
      <c r="RDO19" s="53"/>
      <c r="RDP19" s="53"/>
      <c r="RDQ19" s="53"/>
      <c r="RDR19" s="53"/>
      <c r="RDS19" s="53"/>
      <c r="RDT19" s="53"/>
      <c r="RDU19" s="53"/>
      <c r="RDV19" s="53"/>
      <c r="RDW19" s="53"/>
      <c r="RDX19" s="53"/>
      <c r="RDY19" s="53"/>
      <c r="RDZ19" s="53"/>
      <c r="REA19" s="53"/>
      <c r="REB19" s="53"/>
      <c r="REC19" s="53"/>
      <c r="RED19" s="53"/>
      <c r="REE19" s="53"/>
      <c r="REF19" s="53"/>
      <c r="REG19" s="53"/>
      <c r="REH19" s="53"/>
      <c r="REI19" s="53"/>
      <c r="REJ19" s="53"/>
      <c r="REK19" s="53"/>
      <c r="REL19" s="53"/>
      <c r="REM19" s="53"/>
      <c r="REN19" s="53"/>
      <c r="REO19" s="53"/>
      <c r="REP19" s="53"/>
      <c r="REQ19" s="53"/>
      <c r="RER19" s="53"/>
      <c r="RES19" s="53"/>
      <c r="RET19" s="53"/>
      <c r="REU19" s="53"/>
      <c r="REV19" s="53"/>
      <c r="REW19" s="53"/>
      <c r="REX19" s="53"/>
      <c r="REY19" s="53"/>
      <c r="REZ19" s="53"/>
      <c r="RFA19" s="53"/>
      <c r="RFB19" s="53"/>
      <c r="RFC19" s="53"/>
      <c r="RFD19" s="53"/>
      <c r="RFE19" s="53"/>
      <c r="RFF19" s="53"/>
      <c r="RFG19" s="53"/>
      <c r="RFH19" s="53"/>
      <c r="RFI19" s="53"/>
      <c r="RFJ19" s="53"/>
      <c r="RFK19" s="53"/>
      <c r="RFL19" s="53"/>
      <c r="RFM19" s="53"/>
      <c r="RFN19" s="53"/>
      <c r="RFO19" s="53"/>
      <c r="RFP19" s="53"/>
      <c r="RFQ19" s="53"/>
      <c r="RFR19" s="53"/>
      <c r="RFS19" s="53"/>
      <c r="RFT19" s="53"/>
      <c r="RFU19" s="53"/>
      <c r="RFV19" s="53"/>
      <c r="RFW19" s="53"/>
      <c r="RFX19" s="53"/>
      <c r="RFY19" s="53"/>
      <c r="RFZ19" s="53"/>
      <c r="RGA19" s="53"/>
      <c r="RGB19" s="53"/>
      <c r="RGC19" s="53"/>
      <c r="RGD19" s="53"/>
      <c r="RGE19" s="53"/>
      <c r="RGF19" s="53"/>
      <c r="RGG19" s="53"/>
      <c r="RGH19" s="53"/>
      <c r="RGI19" s="53"/>
      <c r="RGJ19" s="53"/>
      <c r="RGK19" s="53"/>
      <c r="RGL19" s="53"/>
      <c r="RGM19" s="53"/>
      <c r="RGN19" s="53"/>
      <c r="RGO19" s="53"/>
      <c r="RGP19" s="53"/>
      <c r="RGQ19" s="53"/>
      <c r="RGR19" s="53"/>
      <c r="RGS19" s="53"/>
      <c r="RGT19" s="53"/>
      <c r="RGU19" s="53"/>
      <c r="RGV19" s="53"/>
      <c r="RGW19" s="53"/>
      <c r="RGX19" s="53"/>
      <c r="RGY19" s="53"/>
      <c r="RGZ19" s="53"/>
      <c r="RHA19" s="53"/>
      <c r="RHB19" s="53"/>
      <c r="RHC19" s="53"/>
      <c r="RHD19" s="53"/>
      <c r="RHE19" s="53"/>
      <c r="RHF19" s="53"/>
      <c r="RHG19" s="53"/>
      <c r="RHH19" s="53"/>
      <c r="RHI19" s="53"/>
      <c r="RHJ19" s="53"/>
      <c r="RHK19" s="53"/>
      <c r="RHL19" s="53"/>
      <c r="RHM19" s="53"/>
      <c r="RHN19" s="53"/>
      <c r="RHO19" s="53"/>
      <c r="RHP19" s="53"/>
      <c r="RHQ19" s="53"/>
      <c r="RHR19" s="53"/>
      <c r="RHS19" s="53"/>
      <c r="RHT19" s="53"/>
      <c r="RHU19" s="53"/>
      <c r="RHV19" s="53"/>
      <c r="RHW19" s="53"/>
      <c r="RHX19" s="53"/>
      <c r="RHY19" s="53"/>
      <c r="RHZ19" s="53"/>
      <c r="RIA19" s="53"/>
      <c r="RIB19" s="53"/>
      <c r="RIC19" s="53"/>
      <c r="RID19" s="53"/>
      <c r="RIE19" s="53"/>
      <c r="RIF19" s="53"/>
      <c r="RIG19" s="53"/>
      <c r="RIH19" s="53"/>
      <c r="RII19" s="53"/>
      <c r="RIJ19" s="53"/>
      <c r="RIK19" s="53"/>
      <c r="RIL19" s="53"/>
      <c r="RIM19" s="53"/>
      <c r="RIN19" s="53"/>
      <c r="RIO19" s="53"/>
      <c r="RIP19" s="53"/>
      <c r="RIQ19" s="53"/>
      <c r="RIR19" s="53"/>
      <c r="RIS19" s="53"/>
      <c r="RIT19" s="53"/>
      <c r="RIU19" s="53"/>
      <c r="RIV19" s="53"/>
      <c r="RIW19" s="53"/>
      <c r="RIX19" s="53"/>
      <c r="RIY19" s="53"/>
      <c r="RIZ19" s="53"/>
      <c r="RJA19" s="53"/>
      <c r="RJB19" s="53"/>
      <c r="RJC19" s="53"/>
      <c r="RJD19" s="53"/>
      <c r="RJE19" s="53"/>
      <c r="RJF19" s="53"/>
      <c r="RJG19" s="53"/>
      <c r="RJH19" s="53"/>
      <c r="RJI19" s="53"/>
      <c r="RJJ19" s="53"/>
      <c r="RJK19" s="53"/>
      <c r="RJL19" s="53"/>
      <c r="RJM19" s="53"/>
      <c r="RJN19" s="53"/>
      <c r="RJO19" s="53"/>
      <c r="RJP19" s="53"/>
      <c r="RJQ19" s="53"/>
      <c r="RJR19" s="53"/>
      <c r="RJS19" s="53"/>
      <c r="RJT19" s="53"/>
      <c r="RJU19" s="53"/>
      <c r="RJV19" s="53"/>
      <c r="RJW19" s="53"/>
      <c r="RJX19" s="53"/>
      <c r="RJY19" s="53"/>
      <c r="RJZ19" s="53"/>
      <c r="RKA19" s="53"/>
      <c r="RKB19" s="53"/>
      <c r="RKC19" s="53"/>
      <c r="RKD19" s="53"/>
      <c r="RKE19" s="53"/>
      <c r="RKF19" s="53"/>
      <c r="RKG19" s="53"/>
      <c r="RKH19" s="53"/>
      <c r="RKI19" s="53"/>
      <c r="RKJ19" s="53"/>
      <c r="RKK19" s="53"/>
      <c r="RKL19" s="53"/>
      <c r="RKM19" s="53"/>
      <c r="RKN19" s="53"/>
      <c r="RKO19" s="53"/>
      <c r="RKP19" s="53"/>
      <c r="RKQ19" s="53"/>
      <c r="RKR19" s="53"/>
      <c r="RKS19" s="53"/>
      <c r="RKT19" s="53"/>
      <c r="RKU19" s="53"/>
      <c r="RKV19" s="53"/>
      <c r="RKW19" s="53"/>
      <c r="RKX19" s="53"/>
      <c r="RKY19" s="53"/>
      <c r="RKZ19" s="53"/>
      <c r="RLA19" s="53"/>
      <c r="RLB19" s="53"/>
      <c r="RLC19" s="53"/>
      <c r="RLD19" s="53"/>
      <c r="RLE19" s="53"/>
      <c r="RLF19" s="53"/>
      <c r="RLG19" s="53"/>
      <c r="RLH19" s="53"/>
      <c r="RLI19" s="53"/>
      <c r="RLJ19" s="53"/>
      <c r="RLK19" s="53"/>
      <c r="RLL19" s="53"/>
      <c r="RLM19" s="53"/>
      <c r="RLN19" s="53"/>
      <c r="RLO19" s="53"/>
      <c r="RLP19" s="53"/>
      <c r="RLQ19" s="53"/>
      <c r="RLR19" s="53"/>
      <c r="RLS19" s="53"/>
      <c r="RLT19" s="53"/>
      <c r="RLU19" s="53"/>
      <c r="RLV19" s="53"/>
      <c r="RLW19" s="53"/>
      <c r="RLX19" s="53"/>
      <c r="RLY19" s="53"/>
      <c r="RLZ19" s="53"/>
      <c r="RMA19" s="53"/>
      <c r="RMB19" s="53"/>
      <c r="RMC19" s="53"/>
      <c r="RMD19" s="53"/>
      <c r="RME19" s="53"/>
      <c r="RMF19" s="53"/>
      <c r="RMG19" s="53"/>
      <c r="RMH19" s="53"/>
      <c r="RMI19" s="53"/>
      <c r="RMJ19" s="53"/>
      <c r="RMK19" s="53"/>
      <c r="RML19" s="53"/>
      <c r="RMM19" s="53"/>
      <c r="RMN19" s="53"/>
      <c r="RMO19" s="53"/>
      <c r="RMP19" s="53"/>
      <c r="RMQ19" s="53"/>
      <c r="RMR19" s="53"/>
      <c r="RMS19" s="53"/>
      <c r="RMT19" s="53"/>
      <c r="RMU19" s="53"/>
      <c r="RMV19" s="53"/>
      <c r="RMW19" s="53"/>
      <c r="RMX19" s="53"/>
      <c r="RMY19" s="53"/>
      <c r="RMZ19" s="53"/>
      <c r="RNA19" s="53"/>
      <c r="RNB19" s="53"/>
      <c r="RNC19" s="53"/>
      <c r="RND19" s="53"/>
      <c r="RNE19" s="53"/>
      <c r="RNF19" s="53"/>
      <c r="RNG19" s="53"/>
      <c r="RNH19" s="53"/>
      <c r="RNI19" s="53"/>
      <c r="RNJ19" s="53"/>
      <c r="RNK19" s="53"/>
      <c r="RNL19" s="53"/>
      <c r="RNM19" s="53"/>
      <c r="RNN19" s="53"/>
      <c r="RNO19" s="53"/>
      <c r="RNP19" s="53"/>
      <c r="RNQ19" s="53"/>
      <c r="RNR19" s="53"/>
      <c r="RNS19" s="53"/>
      <c r="RNT19" s="53"/>
      <c r="RNU19" s="53"/>
      <c r="RNV19" s="53"/>
      <c r="RNW19" s="53"/>
      <c r="RNX19" s="53"/>
      <c r="RNY19" s="53"/>
      <c r="RNZ19" s="53"/>
      <c r="ROA19" s="53"/>
      <c r="ROB19" s="53"/>
      <c r="ROC19" s="53"/>
      <c r="ROD19" s="53"/>
      <c r="ROE19" s="53"/>
      <c r="ROF19" s="53"/>
      <c r="ROG19" s="53"/>
      <c r="ROH19" s="53"/>
      <c r="ROI19" s="53"/>
      <c r="ROJ19" s="53"/>
      <c r="ROK19" s="53"/>
      <c r="ROL19" s="53"/>
      <c r="ROM19" s="53"/>
      <c r="RON19" s="53"/>
      <c r="ROO19" s="53"/>
      <c r="ROP19" s="53"/>
      <c r="ROQ19" s="53"/>
      <c r="ROR19" s="53"/>
      <c r="ROS19" s="53"/>
      <c r="ROT19" s="53"/>
      <c r="ROU19" s="53"/>
      <c r="ROV19" s="53"/>
      <c r="ROW19" s="53"/>
      <c r="ROX19" s="53"/>
      <c r="ROY19" s="53"/>
      <c r="ROZ19" s="53"/>
      <c r="RPA19" s="53"/>
      <c r="RPB19" s="53"/>
      <c r="RPC19" s="53"/>
      <c r="RPD19" s="53"/>
      <c r="RPE19" s="53"/>
      <c r="RPF19" s="53"/>
      <c r="RPG19" s="53"/>
      <c r="RPH19" s="53"/>
      <c r="RPI19" s="53"/>
      <c r="RPJ19" s="53"/>
      <c r="RPK19" s="53"/>
      <c r="RPL19" s="53"/>
      <c r="RPM19" s="53"/>
      <c r="RPN19" s="53"/>
      <c r="RPO19" s="53"/>
      <c r="RPP19" s="53"/>
      <c r="RPQ19" s="53"/>
      <c r="RPR19" s="53"/>
      <c r="RPS19" s="53"/>
      <c r="RPT19" s="53"/>
      <c r="RPU19" s="53"/>
      <c r="RPV19" s="53"/>
      <c r="RPW19" s="53"/>
      <c r="RPX19" s="53"/>
      <c r="RPY19" s="53"/>
      <c r="RPZ19" s="53"/>
      <c r="RQA19" s="53"/>
      <c r="RQB19" s="53"/>
      <c r="RQC19" s="53"/>
      <c r="RQD19" s="53"/>
      <c r="RQE19" s="53"/>
      <c r="RQF19" s="53"/>
      <c r="RQG19" s="53"/>
      <c r="RQH19" s="53"/>
      <c r="RQI19" s="53"/>
      <c r="RQJ19" s="53"/>
      <c r="RQK19" s="53"/>
      <c r="RQL19" s="53"/>
      <c r="RQM19" s="53"/>
      <c r="RQN19" s="53"/>
      <c r="RQO19" s="53"/>
      <c r="RQP19" s="53"/>
      <c r="RQQ19" s="53"/>
      <c r="RQR19" s="53"/>
      <c r="RQS19" s="53"/>
      <c r="RQT19" s="53"/>
      <c r="RQU19" s="53"/>
      <c r="RQV19" s="53"/>
      <c r="RQW19" s="53"/>
      <c r="RQX19" s="53"/>
      <c r="RQY19" s="53"/>
      <c r="RQZ19" s="53"/>
      <c r="RRA19" s="53"/>
      <c r="RRB19" s="53"/>
      <c r="RRC19" s="53"/>
      <c r="RRD19" s="53"/>
      <c r="RRE19" s="53"/>
      <c r="RRF19" s="53"/>
      <c r="RRG19" s="53"/>
      <c r="RRH19" s="53"/>
      <c r="RRI19" s="53"/>
      <c r="RRJ19" s="53"/>
      <c r="RRK19" s="53"/>
      <c r="RRL19" s="53"/>
      <c r="RRM19" s="53"/>
      <c r="RRN19" s="53"/>
      <c r="RRO19" s="53"/>
      <c r="RRP19" s="53"/>
      <c r="RRQ19" s="53"/>
      <c r="RRR19" s="53"/>
      <c r="RRS19" s="53"/>
      <c r="RRT19" s="53"/>
      <c r="RRU19" s="53"/>
      <c r="RRV19" s="53"/>
      <c r="RRW19" s="53"/>
      <c r="RRX19" s="53"/>
      <c r="RRY19" s="53"/>
      <c r="RRZ19" s="53"/>
      <c r="RSA19" s="53"/>
      <c r="RSB19" s="53"/>
      <c r="RSC19" s="53"/>
      <c r="RSD19" s="53"/>
      <c r="RSE19" s="53"/>
      <c r="RSF19" s="53"/>
      <c r="RSG19" s="53"/>
      <c r="RSH19" s="53"/>
      <c r="RSI19" s="53"/>
      <c r="RSJ19" s="53"/>
      <c r="RSK19" s="53"/>
      <c r="RSL19" s="53"/>
      <c r="RSM19" s="53"/>
      <c r="RSN19" s="53"/>
      <c r="RSO19" s="53"/>
      <c r="RSP19" s="53"/>
      <c r="RSQ19" s="53"/>
      <c r="RSR19" s="53"/>
      <c r="RSS19" s="53"/>
      <c r="RST19" s="53"/>
      <c r="RSU19" s="53"/>
      <c r="RSV19" s="53"/>
      <c r="RSW19" s="53"/>
      <c r="RSX19" s="53"/>
      <c r="RSY19" s="53"/>
      <c r="RSZ19" s="53"/>
      <c r="RTA19" s="53"/>
      <c r="RTB19" s="53"/>
      <c r="RTC19" s="53"/>
      <c r="RTD19" s="53"/>
      <c r="RTE19" s="53"/>
      <c r="RTF19" s="53"/>
      <c r="RTG19" s="53"/>
      <c r="RTH19" s="53"/>
      <c r="RTI19" s="53"/>
      <c r="RTJ19" s="53"/>
      <c r="RTK19" s="53"/>
      <c r="RTL19" s="53"/>
      <c r="RTM19" s="53"/>
      <c r="RTN19" s="53"/>
      <c r="RTO19" s="53"/>
      <c r="RTP19" s="53"/>
      <c r="RTQ19" s="53"/>
      <c r="RTR19" s="53"/>
      <c r="RTS19" s="53"/>
      <c r="RTT19" s="53"/>
      <c r="RTU19" s="53"/>
      <c r="RTV19" s="53"/>
      <c r="RTW19" s="53"/>
      <c r="RTX19" s="53"/>
      <c r="RTY19" s="53"/>
      <c r="RTZ19" s="53"/>
      <c r="RUA19" s="53"/>
      <c r="RUB19" s="53"/>
      <c r="RUC19" s="53"/>
      <c r="RUD19" s="53"/>
      <c r="RUE19" s="53"/>
      <c r="RUF19" s="53"/>
      <c r="RUG19" s="53"/>
      <c r="RUH19" s="53"/>
      <c r="RUI19" s="53"/>
      <c r="RUJ19" s="53"/>
      <c r="RUK19" s="53"/>
      <c r="RUL19" s="53"/>
      <c r="RUM19" s="53"/>
      <c r="RUN19" s="53"/>
      <c r="RUO19" s="53"/>
      <c r="RUP19" s="53"/>
      <c r="RUQ19" s="53"/>
      <c r="RUR19" s="53"/>
      <c r="RUS19" s="53"/>
      <c r="RUT19" s="53"/>
      <c r="RUU19" s="53"/>
      <c r="RUV19" s="53"/>
      <c r="RUW19" s="53"/>
      <c r="RUX19" s="53"/>
      <c r="RUY19" s="53"/>
      <c r="RUZ19" s="53"/>
      <c r="RVA19" s="53"/>
      <c r="RVB19" s="53"/>
      <c r="RVC19" s="53"/>
      <c r="RVD19" s="53"/>
      <c r="RVE19" s="53"/>
      <c r="RVF19" s="53"/>
      <c r="RVG19" s="53"/>
      <c r="RVH19" s="53"/>
      <c r="RVI19" s="53"/>
      <c r="RVJ19" s="53"/>
      <c r="RVK19" s="53"/>
      <c r="RVL19" s="53"/>
      <c r="RVM19" s="53"/>
      <c r="RVN19" s="53"/>
      <c r="RVO19" s="53"/>
      <c r="RVP19" s="53"/>
      <c r="RVQ19" s="53"/>
      <c r="RVR19" s="53"/>
      <c r="RVS19" s="53"/>
      <c r="RVT19" s="53"/>
      <c r="RVU19" s="53"/>
      <c r="RVV19" s="53"/>
      <c r="RVW19" s="53"/>
      <c r="RVX19" s="53"/>
      <c r="RVY19" s="53"/>
      <c r="RVZ19" s="53"/>
      <c r="RWA19" s="53"/>
      <c r="RWB19" s="53"/>
      <c r="RWC19" s="53"/>
      <c r="RWD19" s="53"/>
      <c r="RWE19" s="53"/>
      <c r="RWF19" s="53"/>
      <c r="RWG19" s="53"/>
      <c r="RWH19" s="53"/>
      <c r="RWI19" s="53"/>
      <c r="RWJ19" s="53"/>
      <c r="RWK19" s="53"/>
      <c r="RWL19" s="53"/>
      <c r="RWM19" s="53"/>
      <c r="RWN19" s="53"/>
      <c r="RWO19" s="53"/>
      <c r="RWP19" s="53"/>
      <c r="RWQ19" s="53"/>
      <c r="RWR19" s="53"/>
      <c r="RWS19" s="53"/>
      <c r="RWT19" s="53"/>
      <c r="RWU19" s="53"/>
      <c r="RWV19" s="53"/>
      <c r="RWW19" s="53"/>
      <c r="RWX19" s="53"/>
      <c r="RWY19" s="53"/>
      <c r="RWZ19" s="53"/>
      <c r="RXA19" s="53"/>
      <c r="RXB19" s="53"/>
      <c r="RXC19" s="53"/>
      <c r="RXD19" s="53"/>
      <c r="RXE19" s="53"/>
      <c r="RXF19" s="53"/>
      <c r="RXG19" s="53"/>
      <c r="RXH19" s="53"/>
      <c r="RXI19" s="53"/>
      <c r="RXJ19" s="53"/>
      <c r="RXK19" s="53"/>
      <c r="RXL19" s="53"/>
      <c r="RXM19" s="53"/>
      <c r="RXN19" s="53"/>
      <c r="RXO19" s="53"/>
      <c r="RXP19" s="53"/>
      <c r="RXQ19" s="53"/>
      <c r="RXR19" s="53"/>
      <c r="RXS19" s="53"/>
      <c r="RXT19" s="53"/>
      <c r="RXU19" s="53"/>
      <c r="RXV19" s="53"/>
      <c r="RXW19" s="53"/>
      <c r="RXX19" s="53"/>
      <c r="RXY19" s="53"/>
      <c r="RXZ19" s="53"/>
      <c r="RYA19" s="53"/>
      <c r="RYB19" s="53"/>
      <c r="RYC19" s="53"/>
      <c r="RYD19" s="53"/>
      <c r="RYE19" s="53"/>
      <c r="RYF19" s="53"/>
      <c r="RYG19" s="53"/>
      <c r="RYH19" s="53"/>
      <c r="RYI19" s="53"/>
      <c r="RYJ19" s="53"/>
      <c r="RYK19" s="53"/>
      <c r="RYL19" s="53"/>
      <c r="RYM19" s="53"/>
      <c r="RYN19" s="53"/>
      <c r="RYO19" s="53"/>
      <c r="RYP19" s="53"/>
      <c r="RYQ19" s="53"/>
      <c r="RYR19" s="53"/>
      <c r="RYS19" s="53"/>
      <c r="RYT19" s="53"/>
      <c r="RYU19" s="53"/>
      <c r="RYV19" s="53"/>
      <c r="RYW19" s="53"/>
      <c r="RYX19" s="53"/>
      <c r="RYY19" s="53"/>
      <c r="RYZ19" s="53"/>
      <c r="RZA19" s="53"/>
      <c r="RZB19" s="53"/>
      <c r="RZC19" s="53"/>
      <c r="RZD19" s="53"/>
      <c r="RZE19" s="53"/>
      <c r="RZF19" s="53"/>
      <c r="RZG19" s="53"/>
      <c r="RZH19" s="53"/>
      <c r="RZI19" s="53"/>
      <c r="RZJ19" s="53"/>
      <c r="RZK19" s="53"/>
      <c r="RZL19" s="53"/>
      <c r="RZM19" s="53"/>
      <c r="RZN19" s="53"/>
      <c r="RZO19" s="53"/>
      <c r="RZP19" s="53"/>
      <c r="RZQ19" s="53"/>
      <c r="RZR19" s="53"/>
      <c r="RZS19" s="53"/>
      <c r="RZT19" s="53"/>
      <c r="RZU19" s="53"/>
      <c r="RZV19" s="53"/>
      <c r="RZW19" s="53"/>
      <c r="RZX19" s="53"/>
      <c r="RZY19" s="53"/>
      <c r="RZZ19" s="53"/>
      <c r="SAA19" s="53"/>
      <c r="SAB19" s="53"/>
      <c r="SAC19" s="53"/>
      <c r="SAD19" s="53"/>
      <c r="SAE19" s="53"/>
      <c r="SAF19" s="53"/>
      <c r="SAG19" s="53"/>
      <c r="SAH19" s="53"/>
      <c r="SAI19" s="53"/>
      <c r="SAJ19" s="53"/>
      <c r="SAK19" s="53"/>
      <c r="SAL19" s="53"/>
      <c r="SAM19" s="53"/>
      <c r="SAN19" s="53"/>
      <c r="SAO19" s="53"/>
      <c r="SAP19" s="53"/>
      <c r="SAQ19" s="53"/>
      <c r="SAR19" s="53"/>
      <c r="SAS19" s="53"/>
      <c r="SAT19" s="53"/>
      <c r="SAU19" s="53"/>
      <c r="SAV19" s="53"/>
      <c r="SAW19" s="53"/>
      <c r="SAX19" s="53"/>
      <c r="SAY19" s="53"/>
      <c r="SAZ19" s="53"/>
      <c r="SBA19" s="53"/>
      <c r="SBB19" s="53"/>
      <c r="SBC19" s="53"/>
      <c r="SBD19" s="53"/>
      <c r="SBE19" s="53"/>
      <c r="SBF19" s="53"/>
      <c r="SBG19" s="53"/>
      <c r="SBH19" s="53"/>
      <c r="SBI19" s="53"/>
      <c r="SBJ19" s="53"/>
      <c r="SBK19" s="53"/>
      <c r="SBL19" s="53"/>
      <c r="SBM19" s="53"/>
      <c r="SBN19" s="53"/>
      <c r="SBO19" s="53"/>
      <c r="SBP19" s="53"/>
      <c r="SBQ19" s="53"/>
      <c r="SBR19" s="53"/>
      <c r="SBS19" s="53"/>
      <c r="SBT19" s="53"/>
      <c r="SBU19" s="53"/>
      <c r="SBV19" s="53"/>
      <c r="SBW19" s="53"/>
      <c r="SBX19" s="53"/>
      <c r="SBY19" s="53"/>
      <c r="SBZ19" s="53"/>
      <c r="SCA19" s="53"/>
      <c r="SCB19" s="53"/>
      <c r="SCC19" s="53"/>
      <c r="SCD19" s="53"/>
      <c r="SCE19" s="53"/>
      <c r="SCF19" s="53"/>
      <c r="SCG19" s="53"/>
      <c r="SCH19" s="53"/>
      <c r="SCI19" s="53"/>
      <c r="SCJ19" s="53"/>
      <c r="SCK19" s="53"/>
      <c r="SCL19" s="53"/>
      <c r="SCM19" s="53"/>
      <c r="SCN19" s="53"/>
      <c r="SCO19" s="53"/>
      <c r="SCP19" s="53"/>
      <c r="SCQ19" s="53"/>
      <c r="SCR19" s="53"/>
      <c r="SCS19" s="53"/>
      <c r="SCT19" s="53"/>
      <c r="SCU19" s="53"/>
      <c r="SCV19" s="53"/>
      <c r="SCW19" s="53"/>
      <c r="SCX19" s="53"/>
      <c r="SCY19" s="53"/>
      <c r="SCZ19" s="53"/>
      <c r="SDA19" s="53"/>
      <c r="SDB19" s="53"/>
      <c r="SDC19" s="53"/>
      <c r="SDD19" s="53"/>
      <c r="SDE19" s="53"/>
      <c r="SDF19" s="53"/>
      <c r="SDG19" s="53"/>
      <c r="SDH19" s="53"/>
      <c r="SDI19" s="53"/>
      <c r="SDJ19" s="53"/>
      <c r="SDK19" s="53"/>
      <c r="SDL19" s="53"/>
      <c r="SDM19" s="53"/>
      <c r="SDN19" s="53"/>
      <c r="SDO19" s="53"/>
      <c r="SDP19" s="53"/>
      <c r="SDQ19" s="53"/>
      <c r="SDR19" s="53"/>
      <c r="SDS19" s="53"/>
      <c r="SDT19" s="53"/>
      <c r="SDU19" s="53"/>
      <c r="SDV19" s="53"/>
      <c r="SDW19" s="53"/>
      <c r="SDX19" s="53"/>
      <c r="SDY19" s="53"/>
      <c r="SDZ19" s="53"/>
      <c r="SEA19" s="53"/>
      <c r="SEB19" s="53"/>
      <c r="SEC19" s="53"/>
      <c r="SED19" s="53"/>
      <c r="SEE19" s="53"/>
      <c r="SEF19" s="53"/>
      <c r="SEG19" s="53"/>
      <c r="SEH19" s="53"/>
      <c r="SEI19" s="53"/>
      <c r="SEJ19" s="53"/>
      <c r="SEK19" s="53"/>
      <c r="SEL19" s="53"/>
      <c r="SEM19" s="53"/>
      <c r="SEN19" s="53"/>
      <c r="SEO19" s="53"/>
      <c r="SEP19" s="53"/>
      <c r="SEQ19" s="53"/>
      <c r="SER19" s="53"/>
      <c r="SES19" s="53"/>
      <c r="SET19" s="53"/>
      <c r="SEU19" s="53"/>
      <c r="SEV19" s="53"/>
      <c r="SEW19" s="53"/>
      <c r="SEX19" s="53"/>
      <c r="SEY19" s="53"/>
      <c r="SEZ19" s="53"/>
      <c r="SFA19" s="53"/>
      <c r="SFB19" s="53"/>
      <c r="SFC19" s="53"/>
      <c r="SFD19" s="53"/>
      <c r="SFE19" s="53"/>
      <c r="SFF19" s="53"/>
      <c r="SFG19" s="53"/>
      <c r="SFH19" s="53"/>
      <c r="SFI19" s="53"/>
      <c r="SFJ19" s="53"/>
      <c r="SFK19" s="53"/>
      <c r="SFL19" s="53"/>
      <c r="SFM19" s="53"/>
      <c r="SFN19" s="53"/>
      <c r="SFO19" s="53"/>
      <c r="SFP19" s="53"/>
      <c r="SFQ19" s="53"/>
      <c r="SFR19" s="53"/>
      <c r="SFS19" s="53"/>
      <c r="SFT19" s="53"/>
      <c r="SFU19" s="53"/>
      <c r="SFV19" s="53"/>
      <c r="SFW19" s="53"/>
      <c r="SFX19" s="53"/>
      <c r="SFY19" s="53"/>
      <c r="SFZ19" s="53"/>
      <c r="SGA19" s="53"/>
      <c r="SGB19" s="53"/>
      <c r="SGC19" s="53"/>
      <c r="SGD19" s="53"/>
      <c r="SGE19" s="53"/>
      <c r="SGF19" s="53"/>
      <c r="SGG19" s="53"/>
      <c r="SGH19" s="53"/>
      <c r="SGI19" s="53"/>
      <c r="SGJ19" s="53"/>
      <c r="SGK19" s="53"/>
      <c r="SGL19" s="53"/>
      <c r="SGM19" s="53"/>
      <c r="SGN19" s="53"/>
      <c r="SGO19" s="53"/>
      <c r="SGP19" s="53"/>
      <c r="SGQ19" s="53"/>
      <c r="SGR19" s="53"/>
      <c r="SGS19" s="53"/>
      <c r="SGT19" s="53"/>
      <c r="SGU19" s="53"/>
      <c r="SGV19" s="53"/>
      <c r="SGW19" s="53"/>
      <c r="SGX19" s="53"/>
      <c r="SGY19" s="53"/>
      <c r="SGZ19" s="53"/>
      <c r="SHA19" s="53"/>
      <c r="SHB19" s="53"/>
      <c r="SHC19" s="53"/>
      <c r="SHD19" s="53"/>
      <c r="SHE19" s="53"/>
      <c r="SHF19" s="53"/>
      <c r="SHG19" s="53"/>
      <c r="SHH19" s="53"/>
      <c r="SHI19" s="53"/>
      <c r="SHJ19" s="53"/>
      <c r="SHK19" s="53"/>
      <c r="SHL19" s="53"/>
      <c r="SHM19" s="53"/>
      <c r="SHN19" s="53"/>
      <c r="SHO19" s="53"/>
      <c r="SHP19" s="53"/>
      <c r="SHQ19" s="53"/>
      <c r="SHR19" s="53"/>
      <c r="SHS19" s="53"/>
      <c r="SHT19" s="53"/>
      <c r="SHU19" s="53"/>
      <c r="SHV19" s="53"/>
      <c r="SHW19" s="53"/>
      <c r="SHX19" s="53"/>
      <c r="SHY19" s="53"/>
      <c r="SHZ19" s="53"/>
      <c r="SIA19" s="53"/>
      <c r="SIB19" s="53"/>
      <c r="SIC19" s="53"/>
      <c r="SID19" s="53"/>
      <c r="SIE19" s="53"/>
      <c r="SIF19" s="53"/>
      <c r="SIG19" s="53"/>
      <c r="SIH19" s="53"/>
      <c r="SII19" s="53"/>
      <c r="SIJ19" s="53"/>
      <c r="SIK19" s="53"/>
      <c r="SIL19" s="53"/>
      <c r="SIM19" s="53"/>
      <c r="SIN19" s="53"/>
      <c r="SIO19" s="53"/>
      <c r="SIP19" s="53"/>
      <c r="SIQ19" s="53"/>
      <c r="SIR19" s="53"/>
      <c r="SIS19" s="53"/>
      <c r="SIT19" s="53"/>
      <c r="SIU19" s="53"/>
      <c r="SIV19" s="53"/>
      <c r="SIW19" s="53"/>
      <c r="SIX19" s="53"/>
      <c r="SIY19" s="53"/>
      <c r="SIZ19" s="53"/>
      <c r="SJA19" s="53"/>
      <c r="SJB19" s="53"/>
      <c r="SJC19" s="53"/>
      <c r="SJD19" s="53"/>
      <c r="SJE19" s="53"/>
      <c r="SJF19" s="53"/>
      <c r="SJG19" s="53"/>
      <c r="SJH19" s="53"/>
      <c r="SJI19" s="53"/>
      <c r="SJJ19" s="53"/>
      <c r="SJK19" s="53"/>
      <c r="SJL19" s="53"/>
      <c r="SJM19" s="53"/>
      <c r="SJN19" s="53"/>
      <c r="SJO19" s="53"/>
      <c r="SJP19" s="53"/>
      <c r="SJQ19" s="53"/>
      <c r="SJR19" s="53"/>
      <c r="SJS19" s="53"/>
      <c r="SJT19" s="53"/>
      <c r="SJU19" s="53"/>
      <c r="SJV19" s="53"/>
      <c r="SJW19" s="53"/>
      <c r="SJX19" s="53"/>
      <c r="SJY19" s="53"/>
      <c r="SJZ19" s="53"/>
      <c r="SKA19" s="53"/>
      <c r="SKB19" s="53"/>
      <c r="SKC19" s="53"/>
      <c r="SKD19" s="53"/>
      <c r="SKE19" s="53"/>
      <c r="SKF19" s="53"/>
      <c r="SKG19" s="53"/>
      <c r="SKH19" s="53"/>
      <c r="SKI19" s="53"/>
      <c r="SKJ19" s="53"/>
      <c r="SKK19" s="53"/>
      <c r="SKL19" s="53"/>
      <c r="SKM19" s="53"/>
      <c r="SKN19" s="53"/>
      <c r="SKO19" s="53"/>
      <c r="SKP19" s="53"/>
      <c r="SKQ19" s="53"/>
      <c r="SKR19" s="53"/>
      <c r="SKS19" s="53"/>
      <c r="SKT19" s="53"/>
      <c r="SKU19" s="53"/>
      <c r="SKV19" s="53"/>
      <c r="SKW19" s="53"/>
      <c r="SKX19" s="53"/>
      <c r="SKY19" s="53"/>
      <c r="SKZ19" s="53"/>
      <c r="SLA19" s="53"/>
      <c r="SLB19" s="53"/>
      <c r="SLC19" s="53"/>
      <c r="SLD19" s="53"/>
      <c r="SLE19" s="53"/>
      <c r="SLF19" s="53"/>
      <c r="SLG19" s="53"/>
      <c r="SLH19" s="53"/>
      <c r="SLI19" s="53"/>
      <c r="SLJ19" s="53"/>
      <c r="SLK19" s="53"/>
      <c r="SLL19" s="53"/>
      <c r="SLM19" s="53"/>
      <c r="SLN19" s="53"/>
      <c r="SLO19" s="53"/>
      <c r="SLP19" s="53"/>
      <c r="SLQ19" s="53"/>
      <c r="SLR19" s="53"/>
      <c r="SLS19" s="53"/>
      <c r="SLT19" s="53"/>
      <c r="SLU19" s="53"/>
      <c r="SLV19" s="53"/>
      <c r="SLW19" s="53"/>
      <c r="SLX19" s="53"/>
      <c r="SLY19" s="53"/>
      <c r="SLZ19" s="53"/>
      <c r="SMA19" s="53"/>
      <c r="SMB19" s="53"/>
      <c r="SMC19" s="53"/>
      <c r="SMD19" s="53"/>
      <c r="SME19" s="53"/>
      <c r="SMF19" s="53"/>
      <c r="SMG19" s="53"/>
      <c r="SMH19" s="53"/>
      <c r="SMI19" s="53"/>
      <c r="SMJ19" s="53"/>
      <c r="SMK19" s="53"/>
      <c r="SML19" s="53"/>
      <c r="SMM19" s="53"/>
      <c r="SMN19" s="53"/>
      <c r="SMO19" s="53"/>
      <c r="SMP19" s="53"/>
      <c r="SMQ19" s="53"/>
      <c r="SMR19" s="53"/>
      <c r="SMS19" s="53"/>
      <c r="SMT19" s="53"/>
      <c r="SMU19" s="53"/>
      <c r="SMV19" s="53"/>
      <c r="SMW19" s="53"/>
      <c r="SMX19" s="53"/>
      <c r="SMY19" s="53"/>
      <c r="SMZ19" s="53"/>
      <c r="SNA19" s="53"/>
      <c r="SNB19" s="53"/>
      <c r="SNC19" s="53"/>
      <c r="SND19" s="53"/>
      <c r="SNE19" s="53"/>
      <c r="SNF19" s="53"/>
      <c r="SNG19" s="53"/>
      <c r="SNH19" s="53"/>
      <c r="SNI19" s="53"/>
      <c r="SNJ19" s="53"/>
      <c r="SNK19" s="53"/>
      <c r="SNL19" s="53"/>
      <c r="SNM19" s="53"/>
      <c r="SNN19" s="53"/>
      <c r="SNO19" s="53"/>
      <c r="SNP19" s="53"/>
      <c r="SNQ19" s="53"/>
      <c r="SNR19" s="53"/>
      <c r="SNS19" s="53"/>
      <c r="SNT19" s="53"/>
      <c r="SNU19" s="53"/>
      <c r="SNV19" s="53"/>
      <c r="SNW19" s="53"/>
      <c r="SNX19" s="53"/>
      <c r="SNY19" s="53"/>
      <c r="SNZ19" s="53"/>
      <c r="SOA19" s="53"/>
      <c r="SOB19" s="53"/>
      <c r="SOC19" s="53"/>
      <c r="SOD19" s="53"/>
      <c r="SOE19" s="53"/>
      <c r="SOF19" s="53"/>
      <c r="SOG19" s="53"/>
      <c r="SOH19" s="53"/>
      <c r="SOI19" s="53"/>
      <c r="SOJ19" s="53"/>
      <c r="SOK19" s="53"/>
      <c r="SOL19" s="53"/>
      <c r="SOM19" s="53"/>
      <c r="SON19" s="53"/>
      <c r="SOO19" s="53"/>
      <c r="SOP19" s="53"/>
      <c r="SOQ19" s="53"/>
      <c r="SOR19" s="53"/>
      <c r="SOS19" s="53"/>
      <c r="SOT19" s="53"/>
      <c r="SOU19" s="53"/>
      <c r="SOV19" s="53"/>
      <c r="SOW19" s="53"/>
      <c r="SOX19" s="53"/>
      <c r="SOY19" s="53"/>
      <c r="SOZ19" s="53"/>
      <c r="SPA19" s="53"/>
      <c r="SPB19" s="53"/>
      <c r="SPC19" s="53"/>
      <c r="SPD19" s="53"/>
      <c r="SPE19" s="53"/>
      <c r="SPF19" s="53"/>
      <c r="SPG19" s="53"/>
      <c r="SPH19" s="53"/>
      <c r="SPI19" s="53"/>
      <c r="SPJ19" s="53"/>
      <c r="SPK19" s="53"/>
      <c r="SPL19" s="53"/>
      <c r="SPM19" s="53"/>
      <c r="SPN19" s="53"/>
      <c r="SPO19" s="53"/>
      <c r="SPP19" s="53"/>
      <c r="SPQ19" s="53"/>
      <c r="SPR19" s="53"/>
      <c r="SPS19" s="53"/>
      <c r="SPT19" s="53"/>
      <c r="SPU19" s="53"/>
      <c r="SPV19" s="53"/>
      <c r="SPW19" s="53"/>
      <c r="SPX19" s="53"/>
      <c r="SPY19" s="53"/>
      <c r="SPZ19" s="53"/>
      <c r="SQA19" s="53"/>
      <c r="SQB19" s="53"/>
      <c r="SQC19" s="53"/>
      <c r="SQD19" s="53"/>
      <c r="SQE19" s="53"/>
      <c r="SQF19" s="53"/>
      <c r="SQG19" s="53"/>
      <c r="SQH19" s="53"/>
      <c r="SQI19" s="53"/>
      <c r="SQJ19" s="53"/>
      <c r="SQK19" s="53"/>
      <c r="SQL19" s="53"/>
      <c r="SQM19" s="53"/>
      <c r="SQN19" s="53"/>
      <c r="SQO19" s="53"/>
      <c r="SQP19" s="53"/>
      <c r="SQQ19" s="53"/>
      <c r="SQR19" s="53"/>
      <c r="SQS19" s="53"/>
      <c r="SQT19" s="53"/>
      <c r="SQU19" s="53"/>
      <c r="SQV19" s="53"/>
      <c r="SQW19" s="53"/>
      <c r="SQX19" s="53"/>
      <c r="SQY19" s="53"/>
      <c r="SQZ19" s="53"/>
      <c r="SRA19" s="53"/>
      <c r="SRB19" s="53"/>
      <c r="SRC19" s="53"/>
      <c r="SRD19" s="53"/>
      <c r="SRE19" s="53"/>
      <c r="SRF19" s="53"/>
      <c r="SRG19" s="53"/>
      <c r="SRH19" s="53"/>
      <c r="SRI19" s="53"/>
      <c r="SRJ19" s="53"/>
      <c r="SRK19" s="53"/>
      <c r="SRL19" s="53"/>
      <c r="SRM19" s="53"/>
      <c r="SRN19" s="53"/>
      <c r="SRO19" s="53"/>
      <c r="SRP19" s="53"/>
      <c r="SRQ19" s="53"/>
      <c r="SRR19" s="53"/>
      <c r="SRS19" s="53"/>
      <c r="SRT19" s="53"/>
      <c r="SRU19" s="53"/>
      <c r="SRV19" s="53"/>
      <c r="SRW19" s="53"/>
      <c r="SRX19" s="53"/>
      <c r="SRY19" s="53"/>
      <c r="SRZ19" s="53"/>
      <c r="SSA19" s="53"/>
      <c r="SSB19" s="53"/>
      <c r="SSC19" s="53"/>
      <c r="SSD19" s="53"/>
      <c r="SSE19" s="53"/>
      <c r="SSF19" s="53"/>
      <c r="SSG19" s="53"/>
      <c r="SSH19" s="53"/>
      <c r="SSI19" s="53"/>
      <c r="SSJ19" s="53"/>
      <c r="SSK19" s="53"/>
      <c r="SSL19" s="53"/>
      <c r="SSM19" s="53"/>
      <c r="SSN19" s="53"/>
      <c r="SSO19" s="53"/>
      <c r="SSP19" s="53"/>
      <c r="SSQ19" s="53"/>
      <c r="SSR19" s="53"/>
      <c r="SSS19" s="53"/>
      <c r="SST19" s="53"/>
      <c r="SSU19" s="53"/>
      <c r="SSV19" s="53"/>
      <c r="SSW19" s="53"/>
      <c r="SSX19" s="53"/>
      <c r="SSY19" s="53"/>
      <c r="SSZ19" s="53"/>
      <c r="STA19" s="53"/>
      <c r="STB19" s="53"/>
      <c r="STC19" s="53"/>
      <c r="STD19" s="53"/>
      <c r="STE19" s="53"/>
      <c r="STF19" s="53"/>
      <c r="STG19" s="53"/>
      <c r="STH19" s="53"/>
      <c r="STI19" s="53"/>
      <c r="STJ19" s="53"/>
      <c r="STK19" s="53"/>
      <c r="STL19" s="53"/>
      <c r="STM19" s="53"/>
      <c r="STN19" s="53"/>
      <c r="STO19" s="53"/>
      <c r="STP19" s="53"/>
      <c r="STQ19" s="53"/>
      <c r="STR19" s="53"/>
      <c r="STS19" s="53"/>
      <c r="STT19" s="53"/>
      <c r="STU19" s="53"/>
      <c r="STV19" s="53"/>
      <c r="STW19" s="53"/>
      <c r="STX19" s="53"/>
      <c r="STY19" s="53"/>
      <c r="STZ19" s="53"/>
      <c r="SUA19" s="53"/>
      <c r="SUB19" s="53"/>
      <c r="SUC19" s="53"/>
      <c r="SUD19" s="53"/>
      <c r="SUE19" s="53"/>
      <c r="SUF19" s="53"/>
      <c r="SUG19" s="53"/>
      <c r="SUH19" s="53"/>
      <c r="SUI19" s="53"/>
      <c r="SUJ19" s="53"/>
      <c r="SUK19" s="53"/>
      <c r="SUL19" s="53"/>
      <c r="SUM19" s="53"/>
      <c r="SUN19" s="53"/>
      <c r="SUO19" s="53"/>
      <c r="SUP19" s="53"/>
      <c r="SUQ19" s="53"/>
      <c r="SUR19" s="53"/>
      <c r="SUS19" s="53"/>
      <c r="SUT19" s="53"/>
      <c r="SUU19" s="53"/>
      <c r="SUV19" s="53"/>
      <c r="SUW19" s="53"/>
      <c r="SUX19" s="53"/>
      <c r="SUY19" s="53"/>
      <c r="SUZ19" s="53"/>
      <c r="SVA19" s="53"/>
      <c r="SVB19" s="53"/>
      <c r="SVC19" s="53"/>
      <c r="SVD19" s="53"/>
      <c r="SVE19" s="53"/>
      <c r="SVF19" s="53"/>
      <c r="SVG19" s="53"/>
      <c r="SVH19" s="53"/>
      <c r="SVI19" s="53"/>
      <c r="SVJ19" s="53"/>
      <c r="SVK19" s="53"/>
      <c r="SVL19" s="53"/>
      <c r="SVM19" s="53"/>
      <c r="SVN19" s="53"/>
      <c r="SVO19" s="53"/>
      <c r="SVP19" s="53"/>
      <c r="SVQ19" s="53"/>
      <c r="SVR19" s="53"/>
      <c r="SVS19" s="53"/>
      <c r="SVT19" s="53"/>
      <c r="SVU19" s="53"/>
      <c r="SVV19" s="53"/>
      <c r="SVW19" s="53"/>
      <c r="SVX19" s="53"/>
      <c r="SVY19" s="53"/>
      <c r="SVZ19" s="53"/>
      <c r="SWA19" s="53"/>
      <c r="SWB19" s="53"/>
      <c r="SWC19" s="53"/>
      <c r="SWD19" s="53"/>
      <c r="SWE19" s="53"/>
      <c r="SWF19" s="53"/>
      <c r="SWG19" s="53"/>
      <c r="SWH19" s="53"/>
      <c r="SWI19" s="53"/>
      <c r="SWJ19" s="53"/>
      <c r="SWK19" s="53"/>
      <c r="SWL19" s="53"/>
      <c r="SWM19" s="53"/>
      <c r="SWN19" s="53"/>
      <c r="SWO19" s="53"/>
      <c r="SWP19" s="53"/>
      <c r="SWQ19" s="53"/>
      <c r="SWR19" s="53"/>
      <c r="SWS19" s="53"/>
      <c r="SWT19" s="53"/>
      <c r="SWU19" s="53"/>
      <c r="SWV19" s="53"/>
      <c r="SWW19" s="53"/>
      <c r="SWX19" s="53"/>
      <c r="SWY19" s="53"/>
      <c r="SWZ19" s="53"/>
      <c r="SXA19" s="53"/>
      <c r="SXB19" s="53"/>
      <c r="SXC19" s="53"/>
      <c r="SXD19" s="53"/>
      <c r="SXE19" s="53"/>
      <c r="SXF19" s="53"/>
      <c r="SXG19" s="53"/>
      <c r="SXH19" s="53"/>
      <c r="SXI19" s="53"/>
      <c r="SXJ19" s="53"/>
      <c r="SXK19" s="53"/>
      <c r="SXL19" s="53"/>
      <c r="SXM19" s="53"/>
      <c r="SXN19" s="53"/>
      <c r="SXO19" s="53"/>
      <c r="SXP19" s="53"/>
      <c r="SXQ19" s="53"/>
      <c r="SXR19" s="53"/>
      <c r="SXS19" s="53"/>
      <c r="SXT19" s="53"/>
      <c r="SXU19" s="53"/>
      <c r="SXV19" s="53"/>
      <c r="SXW19" s="53"/>
      <c r="SXX19" s="53"/>
      <c r="SXY19" s="53"/>
      <c r="SXZ19" s="53"/>
      <c r="SYA19" s="53"/>
      <c r="SYB19" s="53"/>
      <c r="SYC19" s="53"/>
      <c r="SYD19" s="53"/>
      <c r="SYE19" s="53"/>
      <c r="SYF19" s="53"/>
      <c r="SYG19" s="53"/>
      <c r="SYH19" s="53"/>
      <c r="SYI19" s="53"/>
      <c r="SYJ19" s="53"/>
      <c r="SYK19" s="53"/>
      <c r="SYL19" s="53"/>
      <c r="SYM19" s="53"/>
      <c r="SYN19" s="53"/>
      <c r="SYO19" s="53"/>
      <c r="SYP19" s="53"/>
      <c r="SYQ19" s="53"/>
      <c r="SYR19" s="53"/>
      <c r="SYS19" s="53"/>
      <c r="SYT19" s="53"/>
      <c r="SYU19" s="53"/>
      <c r="SYV19" s="53"/>
      <c r="SYW19" s="53"/>
      <c r="SYX19" s="53"/>
      <c r="SYY19" s="53"/>
      <c r="SYZ19" s="53"/>
      <c r="SZA19" s="53"/>
      <c r="SZB19" s="53"/>
      <c r="SZC19" s="53"/>
      <c r="SZD19" s="53"/>
      <c r="SZE19" s="53"/>
      <c r="SZF19" s="53"/>
      <c r="SZG19" s="53"/>
      <c r="SZH19" s="53"/>
      <c r="SZI19" s="53"/>
      <c r="SZJ19" s="53"/>
      <c r="SZK19" s="53"/>
      <c r="SZL19" s="53"/>
      <c r="SZM19" s="53"/>
      <c r="SZN19" s="53"/>
      <c r="SZO19" s="53"/>
      <c r="SZP19" s="53"/>
      <c r="SZQ19" s="53"/>
      <c r="SZR19" s="53"/>
      <c r="SZS19" s="53"/>
      <c r="SZT19" s="53"/>
      <c r="SZU19" s="53"/>
      <c r="SZV19" s="53"/>
      <c r="SZW19" s="53"/>
      <c r="SZX19" s="53"/>
      <c r="SZY19" s="53"/>
      <c r="SZZ19" s="53"/>
      <c r="TAA19" s="53"/>
      <c r="TAB19" s="53"/>
      <c r="TAC19" s="53"/>
      <c r="TAD19" s="53"/>
      <c r="TAE19" s="53"/>
      <c r="TAF19" s="53"/>
      <c r="TAG19" s="53"/>
      <c r="TAH19" s="53"/>
      <c r="TAI19" s="53"/>
      <c r="TAJ19" s="53"/>
      <c r="TAK19" s="53"/>
      <c r="TAL19" s="53"/>
      <c r="TAM19" s="53"/>
      <c r="TAN19" s="53"/>
      <c r="TAO19" s="53"/>
      <c r="TAP19" s="53"/>
      <c r="TAQ19" s="53"/>
      <c r="TAR19" s="53"/>
      <c r="TAS19" s="53"/>
      <c r="TAT19" s="53"/>
      <c r="TAU19" s="53"/>
      <c r="TAV19" s="53"/>
      <c r="TAW19" s="53"/>
      <c r="TAX19" s="53"/>
      <c r="TAY19" s="53"/>
      <c r="TAZ19" s="53"/>
      <c r="TBA19" s="53"/>
      <c r="TBB19" s="53"/>
      <c r="TBC19" s="53"/>
      <c r="TBD19" s="53"/>
      <c r="TBE19" s="53"/>
      <c r="TBF19" s="53"/>
      <c r="TBG19" s="53"/>
      <c r="TBH19" s="53"/>
      <c r="TBI19" s="53"/>
      <c r="TBJ19" s="53"/>
      <c r="TBK19" s="53"/>
      <c r="TBL19" s="53"/>
      <c r="TBM19" s="53"/>
      <c r="TBN19" s="53"/>
      <c r="TBO19" s="53"/>
      <c r="TBP19" s="53"/>
      <c r="TBQ19" s="53"/>
      <c r="TBR19" s="53"/>
      <c r="TBS19" s="53"/>
      <c r="TBT19" s="53"/>
      <c r="TBU19" s="53"/>
      <c r="TBV19" s="53"/>
      <c r="TBW19" s="53"/>
      <c r="TBX19" s="53"/>
      <c r="TBY19" s="53"/>
      <c r="TBZ19" s="53"/>
      <c r="TCA19" s="53"/>
      <c r="TCB19" s="53"/>
      <c r="TCC19" s="53"/>
      <c r="TCD19" s="53"/>
      <c r="TCE19" s="53"/>
      <c r="TCF19" s="53"/>
      <c r="TCG19" s="53"/>
      <c r="TCH19" s="53"/>
      <c r="TCI19" s="53"/>
      <c r="TCJ19" s="53"/>
      <c r="TCK19" s="53"/>
      <c r="TCL19" s="53"/>
      <c r="TCM19" s="53"/>
      <c r="TCN19" s="53"/>
      <c r="TCO19" s="53"/>
      <c r="TCP19" s="53"/>
      <c r="TCQ19" s="53"/>
      <c r="TCR19" s="53"/>
      <c r="TCS19" s="53"/>
      <c r="TCT19" s="53"/>
      <c r="TCU19" s="53"/>
      <c r="TCV19" s="53"/>
      <c r="TCW19" s="53"/>
      <c r="TCX19" s="53"/>
      <c r="TCY19" s="53"/>
      <c r="TCZ19" s="53"/>
      <c r="TDA19" s="53"/>
      <c r="TDB19" s="53"/>
      <c r="TDC19" s="53"/>
      <c r="TDD19" s="53"/>
      <c r="TDE19" s="53"/>
      <c r="TDF19" s="53"/>
      <c r="TDG19" s="53"/>
      <c r="TDH19" s="53"/>
      <c r="TDI19" s="53"/>
      <c r="TDJ19" s="53"/>
      <c r="TDK19" s="53"/>
      <c r="TDL19" s="53"/>
      <c r="TDM19" s="53"/>
      <c r="TDN19" s="53"/>
      <c r="TDO19" s="53"/>
      <c r="TDP19" s="53"/>
      <c r="TDQ19" s="53"/>
      <c r="TDR19" s="53"/>
      <c r="TDS19" s="53"/>
      <c r="TDT19" s="53"/>
      <c r="TDU19" s="53"/>
      <c r="TDV19" s="53"/>
      <c r="TDW19" s="53"/>
      <c r="TDX19" s="53"/>
      <c r="TDY19" s="53"/>
      <c r="TDZ19" s="53"/>
      <c r="TEA19" s="53"/>
      <c r="TEB19" s="53"/>
      <c r="TEC19" s="53"/>
      <c r="TED19" s="53"/>
      <c r="TEE19" s="53"/>
      <c r="TEF19" s="53"/>
      <c r="TEG19" s="53"/>
      <c r="TEH19" s="53"/>
      <c r="TEI19" s="53"/>
      <c r="TEJ19" s="53"/>
      <c r="TEK19" s="53"/>
      <c r="TEL19" s="53"/>
      <c r="TEM19" s="53"/>
      <c r="TEN19" s="53"/>
      <c r="TEO19" s="53"/>
      <c r="TEP19" s="53"/>
      <c r="TEQ19" s="53"/>
      <c r="TER19" s="53"/>
      <c r="TES19" s="53"/>
      <c r="TET19" s="53"/>
      <c r="TEU19" s="53"/>
      <c r="TEV19" s="53"/>
      <c r="TEW19" s="53"/>
      <c r="TEX19" s="53"/>
      <c r="TEY19" s="53"/>
      <c r="TEZ19" s="53"/>
      <c r="TFA19" s="53"/>
      <c r="TFB19" s="53"/>
      <c r="TFC19" s="53"/>
      <c r="TFD19" s="53"/>
      <c r="TFE19" s="53"/>
      <c r="TFF19" s="53"/>
      <c r="TFG19" s="53"/>
      <c r="TFH19" s="53"/>
      <c r="TFI19" s="53"/>
      <c r="TFJ19" s="53"/>
      <c r="TFK19" s="53"/>
      <c r="TFL19" s="53"/>
      <c r="TFM19" s="53"/>
      <c r="TFN19" s="53"/>
      <c r="TFO19" s="53"/>
      <c r="TFP19" s="53"/>
      <c r="TFQ19" s="53"/>
      <c r="TFR19" s="53"/>
      <c r="TFS19" s="53"/>
      <c r="TFT19" s="53"/>
      <c r="TFU19" s="53"/>
      <c r="TFV19" s="53"/>
      <c r="TFW19" s="53"/>
      <c r="TFX19" s="53"/>
      <c r="TFY19" s="53"/>
      <c r="TFZ19" s="53"/>
      <c r="TGA19" s="53"/>
      <c r="TGB19" s="53"/>
      <c r="TGC19" s="53"/>
      <c r="TGD19" s="53"/>
      <c r="TGE19" s="53"/>
      <c r="TGF19" s="53"/>
      <c r="TGG19" s="53"/>
      <c r="TGH19" s="53"/>
      <c r="TGI19" s="53"/>
      <c r="TGJ19" s="53"/>
      <c r="TGK19" s="53"/>
      <c r="TGL19" s="53"/>
      <c r="TGM19" s="53"/>
      <c r="TGN19" s="53"/>
      <c r="TGO19" s="53"/>
      <c r="TGP19" s="53"/>
      <c r="TGQ19" s="53"/>
      <c r="TGR19" s="53"/>
      <c r="TGS19" s="53"/>
      <c r="TGT19" s="53"/>
      <c r="TGU19" s="53"/>
      <c r="TGV19" s="53"/>
      <c r="TGW19" s="53"/>
      <c r="TGX19" s="53"/>
      <c r="TGY19" s="53"/>
      <c r="TGZ19" s="53"/>
      <c r="THA19" s="53"/>
      <c r="THB19" s="53"/>
      <c r="THC19" s="53"/>
      <c r="THD19" s="53"/>
      <c r="THE19" s="53"/>
      <c r="THF19" s="53"/>
      <c r="THG19" s="53"/>
      <c r="THH19" s="53"/>
      <c r="THI19" s="53"/>
      <c r="THJ19" s="53"/>
      <c r="THK19" s="53"/>
      <c r="THL19" s="53"/>
      <c r="THM19" s="53"/>
      <c r="THN19" s="53"/>
      <c r="THO19" s="53"/>
      <c r="THP19" s="53"/>
      <c r="THQ19" s="53"/>
      <c r="THR19" s="53"/>
      <c r="THS19" s="53"/>
      <c r="THT19" s="53"/>
      <c r="THU19" s="53"/>
      <c r="THV19" s="53"/>
      <c r="THW19" s="53"/>
      <c r="THX19" s="53"/>
      <c r="THY19" s="53"/>
      <c r="THZ19" s="53"/>
      <c r="TIA19" s="53"/>
      <c r="TIB19" s="53"/>
      <c r="TIC19" s="53"/>
      <c r="TID19" s="53"/>
      <c r="TIE19" s="53"/>
      <c r="TIF19" s="53"/>
      <c r="TIG19" s="53"/>
      <c r="TIH19" s="53"/>
      <c r="TII19" s="53"/>
      <c r="TIJ19" s="53"/>
      <c r="TIK19" s="53"/>
      <c r="TIL19" s="53"/>
      <c r="TIM19" s="53"/>
      <c r="TIN19" s="53"/>
      <c r="TIO19" s="53"/>
      <c r="TIP19" s="53"/>
      <c r="TIQ19" s="53"/>
      <c r="TIR19" s="53"/>
      <c r="TIS19" s="53"/>
      <c r="TIT19" s="53"/>
      <c r="TIU19" s="53"/>
      <c r="TIV19" s="53"/>
      <c r="TIW19" s="53"/>
      <c r="TIX19" s="53"/>
      <c r="TIY19" s="53"/>
      <c r="TIZ19" s="53"/>
      <c r="TJA19" s="53"/>
      <c r="TJB19" s="53"/>
      <c r="TJC19" s="53"/>
      <c r="TJD19" s="53"/>
      <c r="TJE19" s="53"/>
      <c r="TJF19" s="53"/>
      <c r="TJG19" s="53"/>
      <c r="TJH19" s="53"/>
      <c r="TJI19" s="53"/>
      <c r="TJJ19" s="53"/>
      <c r="TJK19" s="53"/>
      <c r="TJL19" s="53"/>
      <c r="TJM19" s="53"/>
      <c r="TJN19" s="53"/>
      <c r="TJO19" s="53"/>
      <c r="TJP19" s="53"/>
      <c r="TJQ19" s="53"/>
      <c r="TJR19" s="53"/>
      <c r="TJS19" s="53"/>
      <c r="TJT19" s="53"/>
      <c r="TJU19" s="53"/>
      <c r="TJV19" s="53"/>
      <c r="TJW19" s="53"/>
      <c r="TJX19" s="53"/>
      <c r="TJY19" s="53"/>
      <c r="TJZ19" s="53"/>
      <c r="TKA19" s="53"/>
      <c r="TKB19" s="53"/>
      <c r="TKC19" s="53"/>
      <c r="TKD19" s="53"/>
      <c r="TKE19" s="53"/>
      <c r="TKF19" s="53"/>
      <c r="TKG19" s="53"/>
      <c r="TKH19" s="53"/>
      <c r="TKI19" s="53"/>
      <c r="TKJ19" s="53"/>
      <c r="TKK19" s="53"/>
      <c r="TKL19" s="53"/>
      <c r="TKM19" s="53"/>
      <c r="TKN19" s="53"/>
      <c r="TKO19" s="53"/>
      <c r="TKP19" s="53"/>
      <c r="TKQ19" s="53"/>
      <c r="TKR19" s="53"/>
      <c r="TKS19" s="53"/>
      <c r="TKT19" s="53"/>
      <c r="TKU19" s="53"/>
      <c r="TKV19" s="53"/>
      <c r="TKW19" s="53"/>
      <c r="TKX19" s="53"/>
      <c r="TKY19" s="53"/>
      <c r="TKZ19" s="53"/>
      <c r="TLA19" s="53"/>
      <c r="TLB19" s="53"/>
      <c r="TLC19" s="53"/>
      <c r="TLD19" s="53"/>
      <c r="TLE19" s="53"/>
      <c r="TLF19" s="53"/>
      <c r="TLG19" s="53"/>
      <c r="TLH19" s="53"/>
      <c r="TLI19" s="53"/>
      <c r="TLJ19" s="53"/>
      <c r="TLK19" s="53"/>
      <c r="TLL19" s="53"/>
      <c r="TLM19" s="53"/>
      <c r="TLN19" s="53"/>
      <c r="TLO19" s="53"/>
      <c r="TLP19" s="53"/>
      <c r="TLQ19" s="53"/>
      <c r="TLR19" s="53"/>
      <c r="TLS19" s="53"/>
      <c r="TLT19" s="53"/>
      <c r="TLU19" s="53"/>
      <c r="TLV19" s="53"/>
      <c r="TLW19" s="53"/>
      <c r="TLX19" s="53"/>
      <c r="TLY19" s="53"/>
      <c r="TLZ19" s="53"/>
      <c r="TMA19" s="53"/>
      <c r="TMB19" s="53"/>
      <c r="TMC19" s="53"/>
      <c r="TMD19" s="53"/>
      <c r="TME19" s="53"/>
      <c r="TMF19" s="53"/>
      <c r="TMG19" s="53"/>
      <c r="TMH19" s="53"/>
      <c r="TMI19" s="53"/>
      <c r="TMJ19" s="53"/>
      <c r="TMK19" s="53"/>
      <c r="TML19" s="53"/>
      <c r="TMM19" s="53"/>
      <c r="TMN19" s="53"/>
      <c r="TMO19" s="53"/>
      <c r="TMP19" s="53"/>
      <c r="TMQ19" s="53"/>
      <c r="TMR19" s="53"/>
      <c r="TMS19" s="53"/>
      <c r="TMT19" s="53"/>
      <c r="TMU19" s="53"/>
      <c r="TMV19" s="53"/>
      <c r="TMW19" s="53"/>
      <c r="TMX19" s="53"/>
      <c r="TMY19" s="53"/>
      <c r="TMZ19" s="53"/>
      <c r="TNA19" s="53"/>
      <c r="TNB19" s="53"/>
      <c r="TNC19" s="53"/>
      <c r="TND19" s="53"/>
      <c r="TNE19" s="53"/>
      <c r="TNF19" s="53"/>
      <c r="TNG19" s="53"/>
      <c r="TNH19" s="53"/>
      <c r="TNI19" s="53"/>
      <c r="TNJ19" s="53"/>
      <c r="TNK19" s="53"/>
      <c r="TNL19" s="53"/>
      <c r="TNM19" s="53"/>
      <c r="TNN19" s="53"/>
      <c r="TNO19" s="53"/>
      <c r="TNP19" s="53"/>
      <c r="TNQ19" s="53"/>
      <c r="TNR19" s="53"/>
      <c r="TNS19" s="53"/>
      <c r="TNT19" s="53"/>
      <c r="TNU19" s="53"/>
      <c r="TNV19" s="53"/>
      <c r="TNW19" s="53"/>
      <c r="TNX19" s="53"/>
      <c r="TNY19" s="53"/>
      <c r="TNZ19" s="53"/>
      <c r="TOA19" s="53"/>
      <c r="TOB19" s="53"/>
      <c r="TOC19" s="53"/>
      <c r="TOD19" s="53"/>
      <c r="TOE19" s="53"/>
      <c r="TOF19" s="53"/>
      <c r="TOG19" s="53"/>
      <c r="TOH19" s="53"/>
      <c r="TOI19" s="53"/>
      <c r="TOJ19" s="53"/>
      <c r="TOK19" s="53"/>
      <c r="TOL19" s="53"/>
      <c r="TOM19" s="53"/>
      <c r="TON19" s="53"/>
      <c r="TOO19" s="53"/>
      <c r="TOP19" s="53"/>
      <c r="TOQ19" s="53"/>
      <c r="TOR19" s="53"/>
      <c r="TOS19" s="53"/>
      <c r="TOT19" s="53"/>
      <c r="TOU19" s="53"/>
      <c r="TOV19" s="53"/>
      <c r="TOW19" s="53"/>
      <c r="TOX19" s="53"/>
      <c r="TOY19" s="53"/>
      <c r="TOZ19" s="53"/>
      <c r="TPA19" s="53"/>
      <c r="TPB19" s="53"/>
      <c r="TPC19" s="53"/>
      <c r="TPD19" s="53"/>
      <c r="TPE19" s="53"/>
      <c r="TPF19" s="53"/>
      <c r="TPG19" s="53"/>
      <c r="TPH19" s="53"/>
      <c r="TPI19" s="53"/>
      <c r="TPJ19" s="53"/>
      <c r="TPK19" s="53"/>
      <c r="TPL19" s="53"/>
      <c r="TPM19" s="53"/>
      <c r="TPN19" s="53"/>
      <c r="TPO19" s="53"/>
      <c r="TPP19" s="53"/>
      <c r="TPQ19" s="53"/>
      <c r="TPR19" s="53"/>
      <c r="TPS19" s="53"/>
      <c r="TPT19" s="53"/>
      <c r="TPU19" s="53"/>
      <c r="TPV19" s="53"/>
      <c r="TPW19" s="53"/>
      <c r="TPX19" s="53"/>
      <c r="TPY19" s="53"/>
      <c r="TPZ19" s="53"/>
      <c r="TQA19" s="53"/>
      <c r="TQB19" s="53"/>
      <c r="TQC19" s="53"/>
      <c r="TQD19" s="53"/>
      <c r="TQE19" s="53"/>
      <c r="TQF19" s="53"/>
      <c r="TQG19" s="53"/>
      <c r="TQH19" s="53"/>
      <c r="TQI19" s="53"/>
      <c r="TQJ19" s="53"/>
      <c r="TQK19" s="53"/>
      <c r="TQL19" s="53"/>
      <c r="TQM19" s="53"/>
      <c r="TQN19" s="53"/>
      <c r="TQO19" s="53"/>
      <c r="TQP19" s="53"/>
      <c r="TQQ19" s="53"/>
      <c r="TQR19" s="53"/>
      <c r="TQS19" s="53"/>
      <c r="TQT19" s="53"/>
      <c r="TQU19" s="53"/>
      <c r="TQV19" s="53"/>
      <c r="TQW19" s="53"/>
      <c r="TQX19" s="53"/>
      <c r="TQY19" s="53"/>
      <c r="TQZ19" s="53"/>
      <c r="TRA19" s="53"/>
      <c r="TRB19" s="53"/>
      <c r="TRC19" s="53"/>
      <c r="TRD19" s="53"/>
      <c r="TRE19" s="53"/>
      <c r="TRF19" s="53"/>
      <c r="TRG19" s="53"/>
      <c r="TRH19" s="53"/>
      <c r="TRI19" s="53"/>
      <c r="TRJ19" s="53"/>
      <c r="TRK19" s="53"/>
      <c r="TRL19" s="53"/>
      <c r="TRM19" s="53"/>
      <c r="TRN19" s="53"/>
      <c r="TRO19" s="53"/>
      <c r="TRP19" s="53"/>
      <c r="TRQ19" s="53"/>
      <c r="TRR19" s="53"/>
      <c r="TRS19" s="53"/>
      <c r="TRT19" s="53"/>
      <c r="TRU19" s="53"/>
      <c r="TRV19" s="53"/>
      <c r="TRW19" s="53"/>
      <c r="TRX19" s="53"/>
      <c r="TRY19" s="53"/>
      <c r="TRZ19" s="53"/>
      <c r="TSA19" s="53"/>
      <c r="TSB19" s="53"/>
      <c r="TSC19" s="53"/>
      <c r="TSD19" s="53"/>
      <c r="TSE19" s="53"/>
      <c r="TSF19" s="53"/>
      <c r="TSG19" s="53"/>
      <c r="TSH19" s="53"/>
      <c r="TSI19" s="53"/>
      <c r="TSJ19" s="53"/>
      <c r="TSK19" s="53"/>
      <c r="TSL19" s="53"/>
      <c r="TSM19" s="53"/>
      <c r="TSN19" s="53"/>
      <c r="TSO19" s="53"/>
      <c r="TSP19" s="53"/>
      <c r="TSQ19" s="53"/>
      <c r="TSR19" s="53"/>
      <c r="TSS19" s="53"/>
      <c r="TST19" s="53"/>
      <c r="TSU19" s="53"/>
      <c r="TSV19" s="53"/>
      <c r="TSW19" s="53"/>
      <c r="TSX19" s="53"/>
      <c r="TSY19" s="53"/>
      <c r="TSZ19" s="53"/>
      <c r="TTA19" s="53"/>
      <c r="TTB19" s="53"/>
      <c r="TTC19" s="53"/>
      <c r="TTD19" s="53"/>
      <c r="TTE19" s="53"/>
      <c r="TTF19" s="53"/>
      <c r="TTG19" s="53"/>
      <c r="TTH19" s="53"/>
      <c r="TTI19" s="53"/>
      <c r="TTJ19" s="53"/>
      <c r="TTK19" s="53"/>
      <c r="TTL19" s="53"/>
      <c r="TTM19" s="53"/>
      <c r="TTN19" s="53"/>
      <c r="TTO19" s="53"/>
      <c r="TTP19" s="53"/>
      <c r="TTQ19" s="53"/>
      <c r="TTR19" s="53"/>
      <c r="TTS19" s="53"/>
      <c r="TTT19" s="53"/>
      <c r="TTU19" s="53"/>
      <c r="TTV19" s="53"/>
      <c r="TTW19" s="53"/>
      <c r="TTX19" s="53"/>
      <c r="TTY19" s="53"/>
      <c r="TTZ19" s="53"/>
      <c r="TUA19" s="53"/>
      <c r="TUB19" s="53"/>
      <c r="TUC19" s="53"/>
      <c r="TUD19" s="53"/>
      <c r="TUE19" s="53"/>
      <c r="TUF19" s="53"/>
      <c r="TUG19" s="53"/>
      <c r="TUH19" s="53"/>
      <c r="TUI19" s="53"/>
      <c r="TUJ19" s="53"/>
      <c r="TUK19" s="53"/>
      <c r="TUL19" s="53"/>
      <c r="TUM19" s="53"/>
      <c r="TUN19" s="53"/>
      <c r="TUO19" s="53"/>
      <c r="TUP19" s="53"/>
      <c r="TUQ19" s="53"/>
      <c r="TUR19" s="53"/>
      <c r="TUS19" s="53"/>
      <c r="TUT19" s="53"/>
      <c r="TUU19" s="53"/>
      <c r="TUV19" s="53"/>
      <c r="TUW19" s="53"/>
      <c r="TUX19" s="53"/>
      <c r="TUY19" s="53"/>
      <c r="TUZ19" s="53"/>
      <c r="TVA19" s="53"/>
      <c r="TVB19" s="53"/>
      <c r="TVC19" s="53"/>
      <c r="TVD19" s="53"/>
      <c r="TVE19" s="53"/>
      <c r="TVF19" s="53"/>
      <c r="TVG19" s="53"/>
      <c r="TVH19" s="53"/>
      <c r="TVI19" s="53"/>
      <c r="TVJ19" s="53"/>
      <c r="TVK19" s="53"/>
      <c r="TVL19" s="53"/>
      <c r="TVM19" s="53"/>
      <c r="TVN19" s="53"/>
      <c r="TVO19" s="53"/>
      <c r="TVP19" s="53"/>
      <c r="TVQ19" s="53"/>
      <c r="TVR19" s="53"/>
      <c r="TVS19" s="53"/>
      <c r="TVT19" s="53"/>
      <c r="TVU19" s="53"/>
      <c r="TVV19" s="53"/>
      <c r="TVW19" s="53"/>
      <c r="TVX19" s="53"/>
      <c r="TVY19" s="53"/>
      <c r="TVZ19" s="53"/>
      <c r="TWA19" s="53"/>
      <c r="TWB19" s="53"/>
      <c r="TWC19" s="53"/>
      <c r="TWD19" s="53"/>
      <c r="TWE19" s="53"/>
      <c r="TWF19" s="53"/>
      <c r="TWG19" s="53"/>
      <c r="TWH19" s="53"/>
      <c r="TWI19" s="53"/>
      <c r="TWJ19" s="53"/>
      <c r="TWK19" s="53"/>
      <c r="TWL19" s="53"/>
      <c r="TWM19" s="53"/>
      <c r="TWN19" s="53"/>
      <c r="TWO19" s="53"/>
      <c r="TWP19" s="53"/>
      <c r="TWQ19" s="53"/>
      <c r="TWR19" s="53"/>
      <c r="TWS19" s="53"/>
      <c r="TWT19" s="53"/>
      <c r="TWU19" s="53"/>
      <c r="TWV19" s="53"/>
      <c r="TWW19" s="53"/>
      <c r="TWX19" s="53"/>
      <c r="TWY19" s="53"/>
      <c r="TWZ19" s="53"/>
      <c r="TXA19" s="53"/>
      <c r="TXB19" s="53"/>
      <c r="TXC19" s="53"/>
      <c r="TXD19" s="53"/>
      <c r="TXE19" s="53"/>
      <c r="TXF19" s="53"/>
      <c r="TXG19" s="53"/>
      <c r="TXH19" s="53"/>
      <c r="TXI19" s="53"/>
      <c r="TXJ19" s="53"/>
      <c r="TXK19" s="53"/>
      <c r="TXL19" s="53"/>
      <c r="TXM19" s="53"/>
      <c r="TXN19" s="53"/>
      <c r="TXO19" s="53"/>
      <c r="TXP19" s="53"/>
      <c r="TXQ19" s="53"/>
      <c r="TXR19" s="53"/>
      <c r="TXS19" s="53"/>
      <c r="TXT19" s="53"/>
      <c r="TXU19" s="53"/>
      <c r="TXV19" s="53"/>
      <c r="TXW19" s="53"/>
      <c r="TXX19" s="53"/>
      <c r="TXY19" s="53"/>
      <c r="TXZ19" s="53"/>
      <c r="TYA19" s="53"/>
      <c r="TYB19" s="53"/>
      <c r="TYC19" s="53"/>
      <c r="TYD19" s="53"/>
      <c r="TYE19" s="53"/>
      <c r="TYF19" s="53"/>
      <c r="TYG19" s="53"/>
      <c r="TYH19" s="53"/>
      <c r="TYI19" s="53"/>
      <c r="TYJ19" s="53"/>
      <c r="TYK19" s="53"/>
      <c r="TYL19" s="53"/>
      <c r="TYM19" s="53"/>
      <c r="TYN19" s="53"/>
      <c r="TYO19" s="53"/>
      <c r="TYP19" s="53"/>
      <c r="TYQ19" s="53"/>
      <c r="TYR19" s="53"/>
      <c r="TYS19" s="53"/>
      <c r="TYT19" s="53"/>
      <c r="TYU19" s="53"/>
      <c r="TYV19" s="53"/>
      <c r="TYW19" s="53"/>
      <c r="TYX19" s="53"/>
      <c r="TYY19" s="53"/>
      <c r="TYZ19" s="53"/>
      <c r="TZA19" s="53"/>
      <c r="TZB19" s="53"/>
      <c r="TZC19" s="53"/>
      <c r="TZD19" s="53"/>
      <c r="TZE19" s="53"/>
      <c r="TZF19" s="53"/>
      <c r="TZG19" s="53"/>
      <c r="TZH19" s="53"/>
      <c r="TZI19" s="53"/>
      <c r="TZJ19" s="53"/>
      <c r="TZK19" s="53"/>
      <c r="TZL19" s="53"/>
      <c r="TZM19" s="53"/>
      <c r="TZN19" s="53"/>
      <c r="TZO19" s="53"/>
      <c r="TZP19" s="53"/>
      <c r="TZQ19" s="53"/>
      <c r="TZR19" s="53"/>
      <c r="TZS19" s="53"/>
      <c r="TZT19" s="53"/>
      <c r="TZU19" s="53"/>
      <c r="TZV19" s="53"/>
      <c r="TZW19" s="53"/>
      <c r="TZX19" s="53"/>
      <c r="TZY19" s="53"/>
      <c r="TZZ19" s="53"/>
      <c r="UAA19" s="53"/>
      <c r="UAB19" s="53"/>
      <c r="UAC19" s="53"/>
      <c r="UAD19" s="53"/>
      <c r="UAE19" s="53"/>
      <c r="UAF19" s="53"/>
      <c r="UAG19" s="53"/>
      <c r="UAH19" s="53"/>
      <c r="UAI19" s="53"/>
      <c r="UAJ19" s="53"/>
      <c r="UAK19" s="53"/>
      <c r="UAL19" s="53"/>
      <c r="UAM19" s="53"/>
      <c r="UAN19" s="53"/>
      <c r="UAO19" s="53"/>
      <c r="UAP19" s="53"/>
      <c r="UAQ19" s="53"/>
      <c r="UAR19" s="53"/>
      <c r="UAS19" s="53"/>
      <c r="UAT19" s="53"/>
      <c r="UAU19" s="53"/>
      <c r="UAV19" s="53"/>
      <c r="UAW19" s="53"/>
      <c r="UAX19" s="53"/>
      <c r="UAY19" s="53"/>
      <c r="UAZ19" s="53"/>
      <c r="UBA19" s="53"/>
      <c r="UBB19" s="53"/>
      <c r="UBC19" s="53"/>
      <c r="UBD19" s="53"/>
      <c r="UBE19" s="53"/>
      <c r="UBF19" s="53"/>
      <c r="UBG19" s="53"/>
      <c r="UBH19" s="53"/>
      <c r="UBI19" s="53"/>
      <c r="UBJ19" s="53"/>
      <c r="UBK19" s="53"/>
      <c r="UBL19" s="53"/>
      <c r="UBM19" s="53"/>
      <c r="UBN19" s="53"/>
      <c r="UBO19" s="53"/>
      <c r="UBP19" s="53"/>
      <c r="UBQ19" s="53"/>
      <c r="UBR19" s="53"/>
      <c r="UBS19" s="53"/>
      <c r="UBT19" s="53"/>
      <c r="UBU19" s="53"/>
      <c r="UBV19" s="53"/>
      <c r="UBW19" s="53"/>
      <c r="UBX19" s="53"/>
      <c r="UBY19" s="53"/>
      <c r="UBZ19" s="53"/>
      <c r="UCA19" s="53"/>
      <c r="UCB19" s="53"/>
      <c r="UCC19" s="53"/>
      <c r="UCD19" s="53"/>
      <c r="UCE19" s="53"/>
      <c r="UCF19" s="53"/>
      <c r="UCG19" s="53"/>
      <c r="UCH19" s="53"/>
      <c r="UCI19" s="53"/>
      <c r="UCJ19" s="53"/>
      <c r="UCK19" s="53"/>
      <c r="UCL19" s="53"/>
      <c r="UCM19" s="53"/>
      <c r="UCN19" s="53"/>
      <c r="UCO19" s="53"/>
      <c r="UCP19" s="53"/>
      <c r="UCQ19" s="53"/>
      <c r="UCR19" s="53"/>
      <c r="UCS19" s="53"/>
      <c r="UCT19" s="53"/>
      <c r="UCU19" s="53"/>
      <c r="UCV19" s="53"/>
      <c r="UCW19" s="53"/>
      <c r="UCX19" s="53"/>
      <c r="UCY19" s="53"/>
      <c r="UCZ19" s="53"/>
      <c r="UDA19" s="53"/>
      <c r="UDB19" s="53"/>
      <c r="UDC19" s="53"/>
      <c r="UDD19" s="53"/>
      <c r="UDE19" s="53"/>
      <c r="UDF19" s="53"/>
      <c r="UDG19" s="53"/>
      <c r="UDH19" s="53"/>
      <c r="UDI19" s="53"/>
      <c r="UDJ19" s="53"/>
      <c r="UDK19" s="53"/>
      <c r="UDL19" s="53"/>
      <c r="UDM19" s="53"/>
      <c r="UDN19" s="53"/>
      <c r="UDO19" s="53"/>
      <c r="UDP19" s="53"/>
      <c r="UDQ19" s="53"/>
      <c r="UDR19" s="53"/>
      <c r="UDS19" s="53"/>
      <c r="UDT19" s="53"/>
      <c r="UDU19" s="53"/>
      <c r="UDV19" s="53"/>
      <c r="UDW19" s="53"/>
      <c r="UDX19" s="53"/>
      <c r="UDY19" s="53"/>
      <c r="UDZ19" s="53"/>
      <c r="UEA19" s="53"/>
      <c r="UEB19" s="53"/>
      <c r="UEC19" s="53"/>
      <c r="UED19" s="53"/>
      <c r="UEE19" s="53"/>
      <c r="UEF19" s="53"/>
      <c r="UEG19" s="53"/>
      <c r="UEH19" s="53"/>
      <c r="UEI19" s="53"/>
      <c r="UEJ19" s="53"/>
      <c r="UEK19" s="53"/>
      <c r="UEL19" s="53"/>
      <c r="UEM19" s="53"/>
      <c r="UEN19" s="53"/>
      <c r="UEO19" s="53"/>
      <c r="UEP19" s="53"/>
      <c r="UEQ19" s="53"/>
      <c r="UER19" s="53"/>
      <c r="UES19" s="53"/>
      <c r="UET19" s="53"/>
      <c r="UEU19" s="53"/>
      <c r="UEV19" s="53"/>
      <c r="UEW19" s="53"/>
      <c r="UEX19" s="53"/>
      <c r="UEY19" s="53"/>
      <c r="UEZ19" s="53"/>
      <c r="UFA19" s="53"/>
      <c r="UFB19" s="53"/>
      <c r="UFC19" s="53"/>
      <c r="UFD19" s="53"/>
      <c r="UFE19" s="53"/>
      <c r="UFF19" s="53"/>
      <c r="UFG19" s="53"/>
      <c r="UFH19" s="53"/>
      <c r="UFI19" s="53"/>
      <c r="UFJ19" s="53"/>
      <c r="UFK19" s="53"/>
      <c r="UFL19" s="53"/>
      <c r="UFM19" s="53"/>
      <c r="UFN19" s="53"/>
      <c r="UFO19" s="53"/>
      <c r="UFP19" s="53"/>
      <c r="UFQ19" s="53"/>
      <c r="UFR19" s="53"/>
      <c r="UFS19" s="53"/>
      <c r="UFT19" s="53"/>
      <c r="UFU19" s="53"/>
      <c r="UFV19" s="53"/>
      <c r="UFW19" s="53"/>
      <c r="UFX19" s="53"/>
      <c r="UFY19" s="53"/>
      <c r="UFZ19" s="53"/>
      <c r="UGA19" s="53"/>
      <c r="UGB19" s="53"/>
      <c r="UGC19" s="53"/>
      <c r="UGD19" s="53"/>
      <c r="UGE19" s="53"/>
      <c r="UGF19" s="53"/>
      <c r="UGG19" s="53"/>
      <c r="UGH19" s="53"/>
      <c r="UGI19" s="53"/>
      <c r="UGJ19" s="53"/>
      <c r="UGK19" s="53"/>
      <c r="UGL19" s="53"/>
      <c r="UGM19" s="53"/>
      <c r="UGN19" s="53"/>
      <c r="UGO19" s="53"/>
      <c r="UGP19" s="53"/>
      <c r="UGQ19" s="53"/>
      <c r="UGR19" s="53"/>
      <c r="UGS19" s="53"/>
      <c r="UGT19" s="53"/>
      <c r="UGU19" s="53"/>
      <c r="UGV19" s="53"/>
      <c r="UGW19" s="53"/>
      <c r="UGX19" s="53"/>
      <c r="UGY19" s="53"/>
      <c r="UGZ19" s="53"/>
      <c r="UHA19" s="53"/>
      <c r="UHB19" s="53"/>
      <c r="UHC19" s="53"/>
      <c r="UHD19" s="53"/>
      <c r="UHE19" s="53"/>
      <c r="UHF19" s="53"/>
      <c r="UHG19" s="53"/>
      <c r="UHH19" s="53"/>
      <c r="UHI19" s="53"/>
      <c r="UHJ19" s="53"/>
      <c r="UHK19" s="53"/>
      <c r="UHL19" s="53"/>
      <c r="UHM19" s="53"/>
      <c r="UHN19" s="53"/>
      <c r="UHO19" s="53"/>
      <c r="UHP19" s="53"/>
      <c r="UHQ19" s="53"/>
      <c r="UHR19" s="53"/>
      <c r="UHS19" s="53"/>
      <c r="UHT19" s="53"/>
      <c r="UHU19" s="53"/>
      <c r="UHV19" s="53"/>
      <c r="UHW19" s="53"/>
      <c r="UHX19" s="53"/>
      <c r="UHY19" s="53"/>
      <c r="UHZ19" s="53"/>
      <c r="UIA19" s="53"/>
      <c r="UIB19" s="53"/>
      <c r="UIC19" s="53"/>
      <c r="UID19" s="53"/>
      <c r="UIE19" s="53"/>
      <c r="UIF19" s="53"/>
      <c r="UIG19" s="53"/>
      <c r="UIH19" s="53"/>
      <c r="UII19" s="53"/>
      <c r="UIJ19" s="53"/>
      <c r="UIK19" s="53"/>
      <c r="UIL19" s="53"/>
      <c r="UIM19" s="53"/>
      <c r="UIN19" s="53"/>
      <c r="UIO19" s="53"/>
      <c r="UIP19" s="53"/>
      <c r="UIQ19" s="53"/>
      <c r="UIR19" s="53"/>
      <c r="UIS19" s="53"/>
      <c r="UIT19" s="53"/>
      <c r="UIU19" s="53"/>
      <c r="UIV19" s="53"/>
      <c r="UIW19" s="53"/>
      <c r="UIX19" s="53"/>
      <c r="UIY19" s="53"/>
      <c r="UIZ19" s="53"/>
      <c r="UJA19" s="53"/>
      <c r="UJB19" s="53"/>
      <c r="UJC19" s="53"/>
      <c r="UJD19" s="53"/>
      <c r="UJE19" s="53"/>
      <c r="UJF19" s="53"/>
      <c r="UJG19" s="53"/>
      <c r="UJH19" s="53"/>
      <c r="UJI19" s="53"/>
      <c r="UJJ19" s="53"/>
      <c r="UJK19" s="53"/>
      <c r="UJL19" s="53"/>
      <c r="UJM19" s="53"/>
      <c r="UJN19" s="53"/>
      <c r="UJO19" s="53"/>
      <c r="UJP19" s="53"/>
      <c r="UJQ19" s="53"/>
      <c r="UJR19" s="53"/>
      <c r="UJS19" s="53"/>
      <c r="UJT19" s="53"/>
      <c r="UJU19" s="53"/>
      <c r="UJV19" s="53"/>
      <c r="UJW19" s="53"/>
      <c r="UJX19" s="53"/>
      <c r="UJY19" s="53"/>
      <c r="UJZ19" s="53"/>
      <c r="UKA19" s="53"/>
      <c r="UKB19" s="53"/>
      <c r="UKC19" s="53"/>
      <c r="UKD19" s="53"/>
      <c r="UKE19" s="53"/>
      <c r="UKF19" s="53"/>
      <c r="UKG19" s="53"/>
      <c r="UKH19" s="53"/>
      <c r="UKI19" s="53"/>
      <c r="UKJ19" s="53"/>
      <c r="UKK19" s="53"/>
      <c r="UKL19" s="53"/>
      <c r="UKM19" s="53"/>
      <c r="UKN19" s="53"/>
      <c r="UKO19" s="53"/>
      <c r="UKP19" s="53"/>
      <c r="UKQ19" s="53"/>
      <c r="UKR19" s="53"/>
      <c r="UKS19" s="53"/>
      <c r="UKT19" s="53"/>
      <c r="UKU19" s="53"/>
      <c r="UKV19" s="53"/>
      <c r="UKW19" s="53"/>
      <c r="UKX19" s="53"/>
      <c r="UKY19" s="53"/>
      <c r="UKZ19" s="53"/>
      <c r="ULA19" s="53"/>
      <c r="ULB19" s="53"/>
      <c r="ULC19" s="53"/>
      <c r="ULD19" s="53"/>
      <c r="ULE19" s="53"/>
      <c r="ULF19" s="53"/>
      <c r="ULG19" s="53"/>
      <c r="ULH19" s="53"/>
      <c r="ULI19" s="53"/>
      <c r="ULJ19" s="53"/>
      <c r="ULK19" s="53"/>
      <c r="ULL19" s="53"/>
      <c r="ULM19" s="53"/>
      <c r="ULN19" s="53"/>
      <c r="ULO19" s="53"/>
      <c r="ULP19" s="53"/>
      <c r="ULQ19" s="53"/>
      <c r="ULR19" s="53"/>
      <c r="ULS19" s="53"/>
      <c r="ULT19" s="53"/>
      <c r="ULU19" s="53"/>
      <c r="ULV19" s="53"/>
      <c r="ULW19" s="53"/>
      <c r="ULX19" s="53"/>
      <c r="ULY19" s="53"/>
      <c r="ULZ19" s="53"/>
      <c r="UMA19" s="53"/>
      <c r="UMB19" s="53"/>
      <c r="UMC19" s="53"/>
      <c r="UMD19" s="53"/>
      <c r="UME19" s="53"/>
      <c r="UMF19" s="53"/>
      <c r="UMG19" s="53"/>
      <c r="UMH19" s="53"/>
      <c r="UMI19" s="53"/>
      <c r="UMJ19" s="53"/>
      <c r="UMK19" s="53"/>
      <c r="UML19" s="53"/>
      <c r="UMM19" s="53"/>
      <c r="UMN19" s="53"/>
      <c r="UMO19" s="53"/>
      <c r="UMP19" s="53"/>
      <c r="UMQ19" s="53"/>
      <c r="UMR19" s="53"/>
      <c r="UMS19" s="53"/>
      <c r="UMT19" s="53"/>
      <c r="UMU19" s="53"/>
      <c r="UMV19" s="53"/>
      <c r="UMW19" s="53"/>
      <c r="UMX19" s="53"/>
      <c r="UMY19" s="53"/>
      <c r="UMZ19" s="53"/>
      <c r="UNA19" s="53"/>
      <c r="UNB19" s="53"/>
      <c r="UNC19" s="53"/>
      <c r="UND19" s="53"/>
      <c r="UNE19" s="53"/>
      <c r="UNF19" s="53"/>
      <c r="UNG19" s="53"/>
      <c r="UNH19" s="53"/>
      <c r="UNI19" s="53"/>
      <c r="UNJ19" s="53"/>
      <c r="UNK19" s="53"/>
      <c r="UNL19" s="53"/>
      <c r="UNM19" s="53"/>
      <c r="UNN19" s="53"/>
      <c r="UNO19" s="53"/>
      <c r="UNP19" s="53"/>
      <c r="UNQ19" s="53"/>
      <c r="UNR19" s="53"/>
      <c r="UNS19" s="53"/>
      <c r="UNT19" s="53"/>
      <c r="UNU19" s="53"/>
      <c r="UNV19" s="53"/>
      <c r="UNW19" s="53"/>
      <c r="UNX19" s="53"/>
      <c r="UNY19" s="53"/>
      <c r="UNZ19" s="53"/>
      <c r="UOA19" s="53"/>
      <c r="UOB19" s="53"/>
      <c r="UOC19" s="53"/>
      <c r="UOD19" s="53"/>
      <c r="UOE19" s="53"/>
      <c r="UOF19" s="53"/>
      <c r="UOG19" s="53"/>
      <c r="UOH19" s="53"/>
      <c r="UOI19" s="53"/>
      <c r="UOJ19" s="53"/>
      <c r="UOK19" s="53"/>
      <c r="UOL19" s="53"/>
      <c r="UOM19" s="53"/>
      <c r="UON19" s="53"/>
      <c r="UOO19" s="53"/>
      <c r="UOP19" s="53"/>
      <c r="UOQ19" s="53"/>
      <c r="UOR19" s="53"/>
      <c r="UOS19" s="53"/>
      <c r="UOT19" s="53"/>
      <c r="UOU19" s="53"/>
      <c r="UOV19" s="53"/>
      <c r="UOW19" s="53"/>
      <c r="UOX19" s="53"/>
      <c r="UOY19" s="53"/>
      <c r="UOZ19" s="53"/>
      <c r="UPA19" s="53"/>
      <c r="UPB19" s="53"/>
      <c r="UPC19" s="53"/>
      <c r="UPD19" s="53"/>
      <c r="UPE19" s="53"/>
      <c r="UPF19" s="53"/>
      <c r="UPG19" s="53"/>
      <c r="UPH19" s="53"/>
      <c r="UPI19" s="53"/>
      <c r="UPJ19" s="53"/>
      <c r="UPK19" s="53"/>
      <c r="UPL19" s="53"/>
      <c r="UPM19" s="53"/>
      <c r="UPN19" s="53"/>
      <c r="UPO19" s="53"/>
      <c r="UPP19" s="53"/>
      <c r="UPQ19" s="53"/>
      <c r="UPR19" s="53"/>
      <c r="UPS19" s="53"/>
      <c r="UPT19" s="53"/>
      <c r="UPU19" s="53"/>
      <c r="UPV19" s="53"/>
      <c r="UPW19" s="53"/>
      <c r="UPX19" s="53"/>
      <c r="UPY19" s="53"/>
      <c r="UPZ19" s="53"/>
      <c r="UQA19" s="53"/>
      <c r="UQB19" s="53"/>
      <c r="UQC19" s="53"/>
      <c r="UQD19" s="53"/>
      <c r="UQE19" s="53"/>
      <c r="UQF19" s="53"/>
      <c r="UQG19" s="53"/>
      <c r="UQH19" s="53"/>
      <c r="UQI19" s="53"/>
      <c r="UQJ19" s="53"/>
      <c r="UQK19" s="53"/>
      <c r="UQL19" s="53"/>
      <c r="UQM19" s="53"/>
      <c r="UQN19" s="53"/>
      <c r="UQO19" s="53"/>
      <c r="UQP19" s="53"/>
      <c r="UQQ19" s="53"/>
      <c r="UQR19" s="53"/>
      <c r="UQS19" s="53"/>
      <c r="UQT19" s="53"/>
      <c r="UQU19" s="53"/>
      <c r="UQV19" s="53"/>
      <c r="UQW19" s="53"/>
      <c r="UQX19" s="53"/>
      <c r="UQY19" s="53"/>
      <c r="UQZ19" s="53"/>
      <c r="URA19" s="53"/>
      <c r="URB19" s="53"/>
      <c r="URC19" s="53"/>
      <c r="URD19" s="53"/>
      <c r="URE19" s="53"/>
      <c r="URF19" s="53"/>
      <c r="URG19" s="53"/>
      <c r="URH19" s="53"/>
      <c r="URI19" s="53"/>
      <c r="URJ19" s="53"/>
      <c r="URK19" s="53"/>
      <c r="URL19" s="53"/>
      <c r="URM19" s="53"/>
      <c r="URN19" s="53"/>
      <c r="URO19" s="53"/>
      <c r="URP19" s="53"/>
      <c r="URQ19" s="53"/>
      <c r="URR19" s="53"/>
      <c r="URS19" s="53"/>
      <c r="URT19" s="53"/>
      <c r="URU19" s="53"/>
      <c r="URV19" s="53"/>
      <c r="URW19" s="53"/>
      <c r="URX19" s="53"/>
      <c r="URY19" s="53"/>
      <c r="URZ19" s="53"/>
      <c r="USA19" s="53"/>
      <c r="USB19" s="53"/>
      <c r="USC19" s="53"/>
      <c r="USD19" s="53"/>
      <c r="USE19" s="53"/>
      <c r="USF19" s="53"/>
      <c r="USG19" s="53"/>
      <c r="USH19" s="53"/>
      <c r="USI19" s="53"/>
      <c r="USJ19" s="53"/>
      <c r="USK19" s="53"/>
      <c r="USL19" s="53"/>
      <c r="USM19" s="53"/>
      <c r="USN19" s="53"/>
      <c r="USO19" s="53"/>
      <c r="USP19" s="53"/>
      <c r="USQ19" s="53"/>
      <c r="USR19" s="53"/>
      <c r="USS19" s="53"/>
      <c r="UST19" s="53"/>
      <c r="USU19" s="53"/>
      <c r="USV19" s="53"/>
      <c r="USW19" s="53"/>
      <c r="USX19" s="53"/>
      <c r="USY19" s="53"/>
      <c r="USZ19" s="53"/>
      <c r="UTA19" s="53"/>
      <c r="UTB19" s="53"/>
      <c r="UTC19" s="53"/>
      <c r="UTD19" s="53"/>
      <c r="UTE19" s="53"/>
      <c r="UTF19" s="53"/>
      <c r="UTG19" s="53"/>
      <c r="UTH19" s="53"/>
      <c r="UTI19" s="53"/>
      <c r="UTJ19" s="53"/>
      <c r="UTK19" s="53"/>
      <c r="UTL19" s="53"/>
      <c r="UTM19" s="53"/>
      <c r="UTN19" s="53"/>
      <c r="UTO19" s="53"/>
      <c r="UTP19" s="53"/>
      <c r="UTQ19" s="53"/>
      <c r="UTR19" s="53"/>
      <c r="UTS19" s="53"/>
      <c r="UTT19" s="53"/>
      <c r="UTU19" s="53"/>
      <c r="UTV19" s="53"/>
      <c r="UTW19" s="53"/>
      <c r="UTX19" s="53"/>
      <c r="UTY19" s="53"/>
      <c r="UTZ19" s="53"/>
      <c r="UUA19" s="53"/>
      <c r="UUB19" s="53"/>
      <c r="UUC19" s="53"/>
      <c r="UUD19" s="53"/>
      <c r="UUE19" s="53"/>
      <c r="UUF19" s="53"/>
      <c r="UUG19" s="53"/>
      <c r="UUH19" s="53"/>
      <c r="UUI19" s="53"/>
      <c r="UUJ19" s="53"/>
      <c r="UUK19" s="53"/>
      <c r="UUL19" s="53"/>
      <c r="UUM19" s="53"/>
      <c r="UUN19" s="53"/>
      <c r="UUO19" s="53"/>
      <c r="UUP19" s="53"/>
      <c r="UUQ19" s="53"/>
      <c r="UUR19" s="53"/>
      <c r="UUS19" s="53"/>
      <c r="UUT19" s="53"/>
      <c r="UUU19" s="53"/>
      <c r="UUV19" s="53"/>
      <c r="UUW19" s="53"/>
      <c r="UUX19" s="53"/>
      <c r="UUY19" s="53"/>
      <c r="UUZ19" s="53"/>
      <c r="UVA19" s="53"/>
      <c r="UVB19" s="53"/>
      <c r="UVC19" s="53"/>
      <c r="UVD19" s="53"/>
      <c r="UVE19" s="53"/>
      <c r="UVF19" s="53"/>
      <c r="UVG19" s="53"/>
      <c r="UVH19" s="53"/>
      <c r="UVI19" s="53"/>
      <c r="UVJ19" s="53"/>
      <c r="UVK19" s="53"/>
      <c r="UVL19" s="53"/>
      <c r="UVM19" s="53"/>
      <c r="UVN19" s="53"/>
      <c r="UVO19" s="53"/>
      <c r="UVP19" s="53"/>
      <c r="UVQ19" s="53"/>
      <c r="UVR19" s="53"/>
      <c r="UVS19" s="53"/>
      <c r="UVT19" s="53"/>
      <c r="UVU19" s="53"/>
      <c r="UVV19" s="53"/>
      <c r="UVW19" s="53"/>
      <c r="UVX19" s="53"/>
      <c r="UVY19" s="53"/>
      <c r="UVZ19" s="53"/>
      <c r="UWA19" s="53"/>
      <c r="UWB19" s="53"/>
      <c r="UWC19" s="53"/>
      <c r="UWD19" s="53"/>
      <c r="UWE19" s="53"/>
      <c r="UWF19" s="53"/>
      <c r="UWG19" s="53"/>
      <c r="UWH19" s="53"/>
      <c r="UWI19" s="53"/>
      <c r="UWJ19" s="53"/>
      <c r="UWK19" s="53"/>
      <c r="UWL19" s="53"/>
      <c r="UWM19" s="53"/>
      <c r="UWN19" s="53"/>
      <c r="UWO19" s="53"/>
      <c r="UWP19" s="53"/>
      <c r="UWQ19" s="53"/>
      <c r="UWR19" s="53"/>
      <c r="UWS19" s="53"/>
      <c r="UWT19" s="53"/>
      <c r="UWU19" s="53"/>
      <c r="UWV19" s="53"/>
      <c r="UWW19" s="53"/>
      <c r="UWX19" s="53"/>
      <c r="UWY19" s="53"/>
      <c r="UWZ19" s="53"/>
      <c r="UXA19" s="53"/>
      <c r="UXB19" s="53"/>
      <c r="UXC19" s="53"/>
      <c r="UXD19" s="53"/>
      <c r="UXE19" s="53"/>
      <c r="UXF19" s="53"/>
      <c r="UXG19" s="53"/>
      <c r="UXH19" s="53"/>
      <c r="UXI19" s="53"/>
      <c r="UXJ19" s="53"/>
      <c r="UXK19" s="53"/>
      <c r="UXL19" s="53"/>
      <c r="UXM19" s="53"/>
      <c r="UXN19" s="53"/>
      <c r="UXO19" s="53"/>
      <c r="UXP19" s="53"/>
      <c r="UXQ19" s="53"/>
      <c r="UXR19" s="53"/>
      <c r="UXS19" s="53"/>
      <c r="UXT19" s="53"/>
      <c r="UXU19" s="53"/>
      <c r="UXV19" s="53"/>
      <c r="UXW19" s="53"/>
      <c r="UXX19" s="53"/>
      <c r="UXY19" s="53"/>
      <c r="UXZ19" s="53"/>
      <c r="UYA19" s="53"/>
      <c r="UYB19" s="53"/>
      <c r="UYC19" s="53"/>
      <c r="UYD19" s="53"/>
      <c r="UYE19" s="53"/>
      <c r="UYF19" s="53"/>
      <c r="UYG19" s="53"/>
      <c r="UYH19" s="53"/>
      <c r="UYI19" s="53"/>
      <c r="UYJ19" s="53"/>
      <c r="UYK19" s="53"/>
      <c r="UYL19" s="53"/>
      <c r="UYM19" s="53"/>
      <c r="UYN19" s="53"/>
      <c r="UYO19" s="53"/>
      <c r="UYP19" s="53"/>
      <c r="UYQ19" s="53"/>
      <c r="UYR19" s="53"/>
      <c r="UYS19" s="53"/>
      <c r="UYT19" s="53"/>
      <c r="UYU19" s="53"/>
      <c r="UYV19" s="53"/>
      <c r="UYW19" s="53"/>
      <c r="UYX19" s="53"/>
      <c r="UYY19" s="53"/>
      <c r="UYZ19" s="53"/>
      <c r="UZA19" s="53"/>
      <c r="UZB19" s="53"/>
      <c r="UZC19" s="53"/>
      <c r="UZD19" s="53"/>
      <c r="UZE19" s="53"/>
      <c r="UZF19" s="53"/>
      <c r="UZG19" s="53"/>
      <c r="UZH19" s="53"/>
      <c r="UZI19" s="53"/>
      <c r="UZJ19" s="53"/>
      <c r="UZK19" s="53"/>
      <c r="UZL19" s="53"/>
      <c r="UZM19" s="53"/>
      <c r="UZN19" s="53"/>
      <c r="UZO19" s="53"/>
      <c r="UZP19" s="53"/>
      <c r="UZQ19" s="53"/>
      <c r="UZR19" s="53"/>
      <c r="UZS19" s="53"/>
      <c r="UZT19" s="53"/>
      <c r="UZU19" s="53"/>
      <c r="UZV19" s="53"/>
      <c r="UZW19" s="53"/>
      <c r="UZX19" s="53"/>
      <c r="UZY19" s="53"/>
      <c r="UZZ19" s="53"/>
      <c r="VAA19" s="53"/>
      <c r="VAB19" s="53"/>
      <c r="VAC19" s="53"/>
      <c r="VAD19" s="53"/>
      <c r="VAE19" s="53"/>
      <c r="VAF19" s="53"/>
      <c r="VAG19" s="53"/>
      <c r="VAH19" s="53"/>
      <c r="VAI19" s="53"/>
      <c r="VAJ19" s="53"/>
      <c r="VAK19" s="53"/>
      <c r="VAL19" s="53"/>
      <c r="VAM19" s="53"/>
      <c r="VAN19" s="53"/>
      <c r="VAO19" s="53"/>
      <c r="VAP19" s="53"/>
      <c r="VAQ19" s="53"/>
      <c r="VAR19" s="53"/>
      <c r="VAS19" s="53"/>
      <c r="VAT19" s="53"/>
      <c r="VAU19" s="53"/>
      <c r="VAV19" s="53"/>
      <c r="VAW19" s="53"/>
      <c r="VAX19" s="53"/>
      <c r="VAY19" s="53"/>
      <c r="VAZ19" s="53"/>
      <c r="VBA19" s="53"/>
      <c r="VBB19" s="53"/>
      <c r="VBC19" s="53"/>
      <c r="VBD19" s="53"/>
      <c r="VBE19" s="53"/>
      <c r="VBF19" s="53"/>
      <c r="VBG19" s="53"/>
      <c r="VBH19" s="53"/>
      <c r="VBI19" s="53"/>
      <c r="VBJ19" s="53"/>
      <c r="VBK19" s="53"/>
      <c r="VBL19" s="53"/>
      <c r="VBM19" s="53"/>
      <c r="VBN19" s="53"/>
      <c r="VBO19" s="53"/>
      <c r="VBP19" s="53"/>
      <c r="VBQ19" s="53"/>
      <c r="VBR19" s="53"/>
      <c r="VBS19" s="53"/>
      <c r="VBT19" s="53"/>
      <c r="VBU19" s="53"/>
      <c r="VBV19" s="53"/>
      <c r="VBW19" s="53"/>
      <c r="VBX19" s="53"/>
      <c r="VBY19" s="53"/>
      <c r="VBZ19" s="53"/>
      <c r="VCA19" s="53"/>
      <c r="VCB19" s="53"/>
      <c r="VCC19" s="53"/>
      <c r="VCD19" s="53"/>
      <c r="VCE19" s="53"/>
      <c r="VCF19" s="53"/>
      <c r="VCG19" s="53"/>
      <c r="VCH19" s="53"/>
      <c r="VCI19" s="53"/>
      <c r="VCJ19" s="53"/>
      <c r="VCK19" s="53"/>
      <c r="VCL19" s="53"/>
      <c r="VCM19" s="53"/>
      <c r="VCN19" s="53"/>
      <c r="VCO19" s="53"/>
      <c r="VCP19" s="53"/>
      <c r="VCQ19" s="53"/>
      <c r="VCR19" s="53"/>
      <c r="VCS19" s="53"/>
      <c r="VCT19" s="53"/>
      <c r="VCU19" s="53"/>
      <c r="VCV19" s="53"/>
      <c r="VCW19" s="53"/>
      <c r="VCX19" s="53"/>
      <c r="VCY19" s="53"/>
      <c r="VCZ19" s="53"/>
      <c r="VDA19" s="53"/>
      <c r="VDB19" s="53"/>
      <c r="VDC19" s="53"/>
      <c r="VDD19" s="53"/>
      <c r="VDE19" s="53"/>
      <c r="VDF19" s="53"/>
      <c r="VDG19" s="53"/>
      <c r="VDH19" s="53"/>
      <c r="VDI19" s="53"/>
      <c r="VDJ19" s="53"/>
      <c r="VDK19" s="53"/>
      <c r="VDL19" s="53"/>
      <c r="VDM19" s="53"/>
      <c r="VDN19" s="53"/>
      <c r="VDO19" s="53"/>
      <c r="VDP19" s="53"/>
      <c r="VDQ19" s="53"/>
      <c r="VDR19" s="53"/>
      <c r="VDS19" s="53"/>
      <c r="VDT19" s="53"/>
      <c r="VDU19" s="53"/>
      <c r="VDV19" s="53"/>
      <c r="VDW19" s="53"/>
      <c r="VDX19" s="53"/>
      <c r="VDY19" s="53"/>
      <c r="VDZ19" s="53"/>
      <c r="VEA19" s="53"/>
      <c r="VEB19" s="53"/>
      <c r="VEC19" s="53"/>
      <c r="VED19" s="53"/>
      <c r="VEE19" s="53"/>
      <c r="VEF19" s="53"/>
      <c r="VEG19" s="53"/>
      <c r="VEH19" s="53"/>
      <c r="VEI19" s="53"/>
      <c r="VEJ19" s="53"/>
      <c r="VEK19" s="53"/>
      <c r="VEL19" s="53"/>
      <c r="VEM19" s="53"/>
      <c r="VEN19" s="53"/>
      <c r="VEO19" s="53"/>
      <c r="VEP19" s="53"/>
      <c r="VEQ19" s="53"/>
      <c r="VER19" s="53"/>
      <c r="VES19" s="53"/>
      <c r="VET19" s="53"/>
      <c r="VEU19" s="53"/>
      <c r="VEV19" s="53"/>
      <c r="VEW19" s="53"/>
      <c r="VEX19" s="53"/>
      <c r="VEY19" s="53"/>
      <c r="VEZ19" s="53"/>
      <c r="VFA19" s="53"/>
      <c r="VFB19" s="53"/>
      <c r="VFC19" s="53"/>
      <c r="VFD19" s="53"/>
      <c r="VFE19" s="53"/>
      <c r="VFF19" s="53"/>
      <c r="VFG19" s="53"/>
      <c r="VFH19" s="53"/>
      <c r="VFI19" s="53"/>
      <c r="VFJ19" s="53"/>
      <c r="VFK19" s="53"/>
      <c r="VFL19" s="53"/>
      <c r="VFM19" s="53"/>
      <c r="VFN19" s="53"/>
      <c r="VFO19" s="53"/>
      <c r="VFP19" s="53"/>
      <c r="VFQ19" s="53"/>
      <c r="VFR19" s="53"/>
      <c r="VFS19" s="53"/>
      <c r="VFT19" s="53"/>
      <c r="VFU19" s="53"/>
      <c r="VFV19" s="53"/>
      <c r="VFW19" s="53"/>
      <c r="VFX19" s="53"/>
      <c r="VFY19" s="53"/>
      <c r="VFZ19" s="53"/>
      <c r="VGA19" s="53"/>
      <c r="VGB19" s="53"/>
      <c r="VGC19" s="53"/>
      <c r="VGD19" s="53"/>
      <c r="VGE19" s="53"/>
      <c r="VGF19" s="53"/>
      <c r="VGG19" s="53"/>
      <c r="VGH19" s="53"/>
      <c r="VGI19" s="53"/>
      <c r="VGJ19" s="53"/>
      <c r="VGK19" s="53"/>
      <c r="VGL19" s="53"/>
      <c r="VGM19" s="53"/>
      <c r="VGN19" s="53"/>
      <c r="VGO19" s="53"/>
      <c r="VGP19" s="53"/>
      <c r="VGQ19" s="53"/>
      <c r="VGR19" s="53"/>
      <c r="VGS19" s="53"/>
      <c r="VGT19" s="53"/>
      <c r="VGU19" s="53"/>
      <c r="VGV19" s="53"/>
      <c r="VGW19" s="53"/>
      <c r="VGX19" s="53"/>
      <c r="VGY19" s="53"/>
      <c r="VGZ19" s="53"/>
      <c r="VHA19" s="53"/>
      <c r="VHB19" s="53"/>
      <c r="VHC19" s="53"/>
      <c r="VHD19" s="53"/>
      <c r="VHE19" s="53"/>
      <c r="VHF19" s="53"/>
      <c r="VHG19" s="53"/>
      <c r="VHH19" s="53"/>
      <c r="VHI19" s="53"/>
      <c r="VHJ19" s="53"/>
      <c r="VHK19" s="53"/>
      <c r="VHL19" s="53"/>
      <c r="VHM19" s="53"/>
      <c r="VHN19" s="53"/>
      <c r="VHO19" s="53"/>
      <c r="VHP19" s="53"/>
      <c r="VHQ19" s="53"/>
      <c r="VHR19" s="53"/>
      <c r="VHS19" s="53"/>
      <c r="VHT19" s="53"/>
      <c r="VHU19" s="53"/>
      <c r="VHV19" s="53"/>
      <c r="VHW19" s="53"/>
      <c r="VHX19" s="53"/>
      <c r="VHY19" s="53"/>
      <c r="VHZ19" s="53"/>
      <c r="VIA19" s="53"/>
      <c r="VIB19" s="53"/>
      <c r="VIC19" s="53"/>
      <c r="VID19" s="53"/>
      <c r="VIE19" s="53"/>
      <c r="VIF19" s="53"/>
      <c r="VIG19" s="53"/>
      <c r="VIH19" s="53"/>
      <c r="VII19" s="53"/>
      <c r="VIJ19" s="53"/>
      <c r="VIK19" s="53"/>
      <c r="VIL19" s="53"/>
      <c r="VIM19" s="53"/>
      <c r="VIN19" s="53"/>
      <c r="VIO19" s="53"/>
      <c r="VIP19" s="53"/>
      <c r="VIQ19" s="53"/>
      <c r="VIR19" s="53"/>
      <c r="VIS19" s="53"/>
      <c r="VIT19" s="53"/>
      <c r="VIU19" s="53"/>
      <c r="VIV19" s="53"/>
      <c r="VIW19" s="53"/>
      <c r="VIX19" s="53"/>
      <c r="VIY19" s="53"/>
      <c r="VIZ19" s="53"/>
      <c r="VJA19" s="53"/>
      <c r="VJB19" s="53"/>
      <c r="VJC19" s="53"/>
      <c r="VJD19" s="53"/>
      <c r="VJE19" s="53"/>
      <c r="VJF19" s="53"/>
      <c r="VJG19" s="53"/>
      <c r="VJH19" s="53"/>
      <c r="VJI19" s="53"/>
      <c r="VJJ19" s="53"/>
      <c r="VJK19" s="53"/>
      <c r="VJL19" s="53"/>
      <c r="VJM19" s="53"/>
      <c r="VJN19" s="53"/>
      <c r="VJO19" s="53"/>
      <c r="VJP19" s="53"/>
      <c r="VJQ19" s="53"/>
      <c r="VJR19" s="53"/>
      <c r="VJS19" s="53"/>
      <c r="VJT19" s="53"/>
      <c r="VJU19" s="53"/>
      <c r="VJV19" s="53"/>
      <c r="VJW19" s="53"/>
      <c r="VJX19" s="53"/>
      <c r="VJY19" s="53"/>
      <c r="VJZ19" s="53"/>
      <c r="VKA19" s="53"/>
      <c r="VKB19" s="53"/>
      <c r="VKC19" s="53"/>
      <c r="VKD19" s="53"/>
      <c r="VKE19" s="53"/>
      <c r="VKF19" s="53"/>
      <c r="VKG19" s="53"/>
      <c r="VKH19" s="53"/>
      <c r="VKI19" s="53"/>
      <c r="VKJ19" s="53"/>
      <c r="VKK19" s="53"/>
      <c r="VKL19" s="53"/>
      <c r="VKM19" s="53"/>
      <c r="VKN19" s="53"/>
      <c r="VKO19" s="53"/>
      <c r="VKP19" s="53"/>
      <c r="VKQ19" s="53"/>
      <c r="VKR19" s="53"/>
      <c r="VKS19" s="53"/>
      <c r="VKT19" s="53"/>
      <c r="VKU19" s="53"/>
      <c r="VKV19" s="53"/>
      <c r="VKW19" s="53"/>
      <c r="VKX19" s="53"/>
      <c r="VKY19" s="53"/>
      <c r="VKZ19" s="53"/>
      <c r="VLA19" s="53"/>
      <c r="VLB19" s="53"/>
      <c r="VLC19" s="53"/>
      <c r="VLD19" s="53"/>
      <c r="VLE19" s="53"/>
      <c r="VLF19" s="53"/>
      <c r="VLG19" s="53"/>
      <c r="VLH19" s="53"/>
      <c r="VLI19" s="53"/>
      <c r="VLJ19" s="53"/>
      <c r="VLK19" s="53"/>
      <c r="VLL19" s="53"/>
      <c r="VLM19" s="53"/>
      <c r="VLN19" s="53"/>
      <c r="VLO19" s="53"/>
      <c r="VLP19" s="53"/>
      <c r="VLQ19" s="53"/>
      <c r="VLR19" s="53"/>
      <c r="VLS19" s="53"/>
      <c r="VLT19" s="53"/>
      <c r="VLU19" s="53"/>
      <c r="VLV19" s="53"/>
      <c r="VLW19" s="53"/>
      <c r="VLX19" s="53"/>
      <c r="VLY19" s="53"/>
      <c r="VLZ19" s="53"/>
      <c r="VMA19" s="53"/>
      <c r="VMB19" s="53"/>
      <c r="VMC19" s="53"/>
      <c r="VMD19" s="53"/>
      <c r="VME19" s="53"/>
      <c r="VMF19" s="53"/>
      <c r="VMG19" s="53"/>
      <c r="VMH19" s="53"/>
      <c r="VMI19" s="53"/>
      <c r="VMJ19" s="53"/>
      <c r="VMK19" s="53"/>
      <c r="VML19" s="53"/>
      <c r="VMM19" s="53"/>
      <c r="VMN19" s="53"/>
      <c r="VMO19" s="53"/>
      <c r="VMP19" s="53"/>
      <c r="VMQ19" s="53"/>
      <c r="VMR19" s="53"/>
      <c r="VMS19" s="53"/>
      <c r="VMT19" s="53"/>
      <c r="VMU19" s="53"/>
      <c r="VMV19" s="53"/>
      <c r="VMW19" s="53"/>
      <c r="VMX19" s="53"/>
      <c r="VMY19" s="53"/>
      <c r="VMZ19" s="53"/>
      <c r="VNA19" s="53"/>
      <c r="VNB19" s="53"/>
      <c r="VNC19" s="53"/>
      <c r="VND19" s="53"/>
      <c r="VNE19" s="53"/>
      <c r="VNF19" s="53"/>
      <c r="VNG19" s="53"/>
      <c r="VNH19" s="53"/>
      <c r="VNI19" s="53"/>
      <c r="VNJ19" s="53"/>
      <c r="VNK19" s="53"/>
      <c r="VNL19" s="53"/>
      <c r="VNM19" s="53"/>
      <c r="VNN19" s="53"/>
      <c r="VNO19" s="53"/>
      <c r="VNP19" s="53"/>
      <c r="VNQ19" s="53"/>
      <c r="VNR19" s="53"/>
      <c r="VNS19" s="53"/>
      <c r="VNT19" s="53"/>
      <c r="VNU19" s="53"/>
      <c r="VNV19" s="53"/>
      <c r="VNW19" s="53"/>
      <c r="VNX19" s="53"/>
      <c r="VNY19" s="53"/>
      <c r="VNZ19" s="53"/>
      <c r="VOA19" s="53"/>
      <c r="VOB19" s="53"/>
      <c r="VOC19" s="53"/>
      <c r="VOD19" s="53"/>
      <c r="VOE19" s="53"/>
      <c r="VOF19" s="53"/>
      <c r="VOG19" s="53"/>
      <c r="VOH19" s="53"/>
      <c r="VOI19" s="53"/>
      <c r="VOJ19" s="53"/>
      <c r="VOK19" s="53"/>
      <c r="VOL19" s="53"/>
      <c r="VOM19" s="53"/>
      <c r="VON19" s="53"/>
      <c r="VOO19" s="53"/>
      <c r="VOP19" s="53"/>
      <c r="VOQ19" s="53"/>
      <c r="VOR19" s="53"/>
      <c r="VOS19" s="53"/>
      <c r="VOT19" s="53"/>
      <c r="VOU19" s="53"/>
      <c r="VOV19" s="53"/>
      <c r="VOW19" s="53"/>
      <c r="VOX19" s="53"/>
      <c r="VOY19" s="53"/>
      <c r="VOZ19" s="53"/>
      <c r="VPA19" s="53"/>
      <c r="VPB19" s="53"/>
      <c r="VPC19" s="53"/>
      <c r="VPD19" s="53"/>
      <c r="VPE19" s="53"/>
      <c r="VPF19" s="53"/>
      <c r="VPG19" s="53"/>
      <c r="VPH19" s="53"/>
      <c r="VPI19" s="53"/>
      <c r="VPJ19" s="53"/>
      <c r="VPK19" s="53"/>
      <c r="VPL19" s="53"/>
      <c r="VPM19" s="53"/>
      <c r="VPN19" s="53"/>
      <c r="VPO19" s="53"/>
      <c r="VPP19" s="53"/>
      <c r="VPQ19" s="53"/>
      <c r="VPR19" s="53"/>
      <c r="VPS19" s="53"/>
      <c r="VPT19" s="53"/>
      <c r="VPU19" s="53"/>
      <c r="VPV19" s="53"/>
      <c r="VPW19" s="53"/>
      <c r="VPX19" s="53"/>
      <c r="VPY19" s="53"/>
      <c r="VPZ19" s="53"/>
      <c r="VQA19" s="53"/>
      <c r="VQB19" s="53"/>
      <c r="VQC19" s="53"/>
      <c r="VQD19" s="53"/>
      <c r="VQE19" s="53"/>
      <c r="VQF19" s="53"/>
      <c r="VQG19" s="53"/>
      <c r="VQH19" s="53"/>
      <c r="VQI19" s="53"/>
      <c r="VQJ19" s="53"/>
      <c r="VQK19" s="53"/>
      <c r="VQL19" s="53"/>
      <c r="VQM19" s="53"/>
      <c r="VQN19" s="53"/>
      <c r="VQO19" s="53"/>
      <c r="VQP19" s="53"/>
      <c r="VQQ19" s="53"/>
      <c r="VQR19" s="53"/>
      <c r="VQS19" s="53"/>
      <c r="VQT19" s="53"/>
      <c r="VQU19" s="53"/>
      <c r="VQV19" s="53"/>
      <c r="VQW19" s="53"/>
      <c r="VQX19" s="53"/>
      <c r="VQY19" s="53"/>
      <c r="VQZ19" s="53"/>
      <c r="VRA19" s="53"/>
      <c r="VRB19" s="53"/>
      <c r="VRC19" s="53"/>
      <c r="VRD19" s="53"/>
      <c r="VRE19" s="53"/>
      <c r="VRF19" s="53"/>
      <c r="VRG19" s="53"/>
      <c r="VRH19" s="53"/>
      <c r="VRI19" s="53"/>
      <c r="VRJ19" s="53"/>
      <c r="VRK19" s="53"/>
      <c r="VRL19" s="53"/>
      <c r="VRM19" s="53"/>
      <c r="VRN19" s="53"/>
      <c r="VRO19" s="53"/>
      <c r="VRP19" s="53"/>
      <c r="VRQ19" s="53"/>
      <c r="VRR19" s="53"/>
      <c r="VRS19" s="53"/>
      <c r="VRT19" s="53"/>
      <c r="VRU19" s="53"/>
      <c r="VRV19" s="53"/>
      <c r="VRW19" s="53"/>
      <c r="VRX19" s="53"/>
      <c r="VRY19" s="53"/>
      <c r="VRZ19" s="53"/>
      <c r="VSA19" s="53"/>
      <c r="VSB19" s="53"/>
      <c r="VSC19" s="53"/>
      <c r="VSD19" s="53"/>
      <c r="VSE19" s="53"/>
      <c r="VSF19" s="53"/>
      <c r="VSG19" s="53"/>
      <c r="VSH19" s="53"/>
      <c r="VSI19" s="53"/>
      <c r="VSJ19" s="53"/>
      <c r="VSK19" s="53"/>
      <c r="VSL19" s="53"/>
      <c r="VSM19" s="53"/>
      <c r="VSN19" s="53"/>
      <c r="VSO19" s="53"/>
      <c r="VSP19" s="53"/>
      <c r="VSQ19" s="53"/>
      <c r="VSR19" s="53"/>
      <c r="VSS19" s="53"/>
      <c r="VST19" s="53"/>
      <c r="VSU19" s="53"/>
      <c r="VSV19" s="53"/>
      <c r="VSW19" s="53"/>
      <c r="VSX19" s="53"/>
      <c r="VSY19" s="53"/>
      <c r="VSZ19" s="53"/>
      <c r="VTA19" s="53"/>
      <c r="VTB19" s="53"/>
      <c r="VTC19" s="53"/>
      <c r="VTD19" s="53"/>
      <c r="VTE19" s="53"/>
      <c r="VTF19" s="53"/>
      <c r="VTG19" s="53"/>
      <c r="VTH19" s="53"/>
      <c r="VTI19" s="53"/>
      <c r="VTJ19" s="53"/>
      <c r="VTK19" s="53"/>
      <c r="VTL19" s="53"/>
      <c r="VTM19" s="53"/>
      <c r="VTN19" s="53"/>
      <c r="VTO19" s="53"/>
      <c r="VTP19" s="53"/>
      <c r="VTQ19" s="53"/>
      <c r="VTR19" s="53"/>
      <c r="VTS19" s="53"/>
      <c r="VTT19" s="53"/>
      <c r="VTU19" s="53"/>
      <c r="VTV19" s="53"/>
      <c r="VTW19" s="53"/>
      <c r="VTX19" s="53"/>
      <c r="VTY19" s="53"/>
      <c r="VTZ19" s="53"/>
      <c r="VUA19" s="53"/>
      <c r="VUB19" s="53"/>
      <c r="VUC19" s="53"/>
      <c r="VUD19" s="53"/>
      <c r="VUE19" s="53"/>
      <c r="VUF19" s="53"/>
      <c r="VUG19" s="53"/>
      <c r="VUH19" s="53"/>
      <c r="VUI19" s="53"/>
      <c r="VUJ19" s="53"/>
      <c r="VUK19" s="53"/>
      <c r="VUL19" s="53"/>
      <c r="VUM19" s="53"/>
      <c r="VUN19" s="53"/>
      <c r="VUO19" s="53"/>
      <c r="VUP19" s="53"/>
      <c r="VUQ19" s="53"/>
      <c r="VUR19" s="53"/>
      <c r="VUS19" s="53"/>
      <c r="VUT19" s="53"/>
      <c r="VUU19" s="53"/>
      <c r="VUV19" s="53"/>
      <c r="VUW19" s="53"/>
      <c r="VUX19" s="53"/>
      <c r="VUY19" s="53"/>
      <c r="VUZ19" s="53"/>
      <c r="VVA19" s="53"/>
      <c r="VVB19" s="53"/>
      <c r="VVC19" s="53"/>
      <c r="VVD19" s="53"/>
      <c r="VVE19" s="53"/>
      <c r="VVF19" s="53"/>
      <c r="VVG19" s="53"/>
      <c r="VVH19" s="53"/>
      <c r="VVI19" s="53"/>
      <c r="VVJ19" s="53"/>
      <c r="VVK19" s="53"/>
      <c r="VVL19" s="53"/>
      <c r="VVM19" s="53"/>
      <c r="VVN19" s="53"/>
      <c r="VVO19" s="53"/>
      <c r="VVP19" s="53"/>
      <c r="VVQ19" s="53"/>
      <c r="VVR19" s="53"/>
      <c r="VVS19" s="53"/>
      <c r="VVT19" s="53"/>
      <c r="VVU19" s="53"/>
      <c r="VVV19" s="53"/>
      <c r="VVW19" s="53"/>
      <c r="VVX19" s="53"/>
      <c r="VVY19" s="53"/>
      <c r="VVZ19" s="53"/>
      <c r="VWA19" s="53"/>
      <c r="VWB19" s="53"/>
      <c r="VWC19" s="53"/>
      <c r="VWD19" s="53"/>
      <c r="VWE19" s="53"/>
      <c r="VWF19" s="53"/>
      <c r="VWG19" s="53"/>
      <c r="VWH19" s="53"/>
      <c r="VWI19" s="53"/>
      <c r="VWJ19" s="53"/>
      <c r="VWK19" s="53"/>
      <c r="VWL19" s="53"/>
      <c r="VWM19" s="53"/>
      <c r="VWN19" s="53"/>
      <c r="VWO19" s="53"/>
      <c r="VWP19" s="53"/>
      <c r="VWQ19" s="53"/>
      <c r="VWR19" s="53"/>
      <c r="VWS19" s="53"/>
      <c r="VWT19" s="53"/>
      <c r="VWU19" s="53"/>
      <c r="VWV19" s="53"/>
      <c r="VWW19" s="53"/>
      <c r="VWX19" s="53"/>
      <c r="VWY19" s="53"/>
      <c r="VWZ19" s="53"/>
      <c r="VXA19" s="53"/>
      <c r="VXB19" s="53"/>
      <c r="VXC19" s="53"/>
      <c r="VXD19" s="53"/>
      <c r="VXE19" s="53"/>
      <c r="VXF19" s="53"/>
      <c r="VXG19" s="53"/>
      <c r="VXH19" s="53"/>
      <c r="VXI19" s="53"/>
      <c r="VXJ19" s="53"/>
      <c r="VXK19" s="53"/>
      <c r="VXL19" s="53"/>
      <c r="VXM19" s="53"/>
      <c r="VXN19" s="53"/>
      <c r="VXO19" s="53"/>
      <c r="VXP19" s="53"/>
      <c r="VXQ19" s="53"/>
      <c r="VXR19" s="53"/>
      <c r="VXS19" s="53"/>
      <c r="VXT19" s="53"/>
      <c r="VXU19" s="53"/>
      <c r="VXV19" s="53"/>
      <c r="VXW19" s="53"/>
      <c r="VXX19" s="53"/>
      <c r="VXY19" s="53"/>
      <c r="VXZ19" s="53"/>
      <c r="VYA19" s="53"/>
      <c r="VYB19" s="53"/>
      <c r="VYC19" s="53"/>
      <c r="VYD19" s="53"/>
      <c r="VYE19" s="53"/>
      <c r="VYF19" s="53"/>
      <c r="VYG19" s="53"/>
      <c r="VYH19" s="53"/>
      <c r="VYI19" s="53"/>
      <c r="VYJ19" s="53"/>
      <c r="VYK19" s="53"/>
      <c r="VYL19" s="53"/>
      <c r="VYM19" s="53"/>
      <c r="VYN19" s="53"/>
      <c r="VYO19" s="53"/>
      <c r="VYP19" s="53"/>
      <c r="VYQ19" s="53"/>
      <c r="VYR19" s="53"/>
      <c r="VYS19" s="53"/>
      <c r="VYT19" s="53"/>
      <c r="VYU19" s="53"/>
      <c r="VYV19" s="53"/>
      <c r="VYW19" s="53"/>
      <c r="VYX19" s="53"/>
      <c r="VYY19" s="53"/>
      <c r="VYZ19" s="53"/>
      <c r="VZA19" s="53"/>
      <c r="VZB19" s="53"/>
      <c r="VZC19" s="53"/>
      <c r="VZD19" s="53"/>
      <c r="VZE19" s="53"/>
      <c r="VZF19" s="53"/>
      <c r="VZG19" s="53"/>
      <c r="VZH19" s="53"/>
      <c r="VZI19" s="53"/>
      <c r="VZJ19" s="53"/>
      <c r="VZK19" s="53"/>
      <c r="VZL19" s="53"/>
      <c r="VZM19" s="53"/>
      <c r="VZN19" s="53"/>
      <c r="VZO19" s="53"/>
      <c r="VZP19" s="53"/>
      <c r="VZQ19" s="53"/>
      <c r="VZR19" s="53"/>
      <c r="VZS19" s="53"/>
      <c r="VZT19" s="53"/>
      <c r="VZU19" s="53"/>
      <c r="VZV19" s="53"/>
      <c r="VZW19" s="53"/>
      <c r="VZX19" s="53"/>
      <c r="VZY19" s="53"/>
      <c r="VZZ19" s="53"/>
      <c r="WAA19" s="53"/>
      <c r="WAB19" s="53"/>
      <c r="WAC19" s="53"/>
      <c r="WAD19" s="53"/>
      <c r="WAE19" s="53"/>
      <c r="WAF19" s="53"/>
      <c r="WAG19" s="53"/>
      <c r="WAH19" s="53"/>
      <c r="WAI19" s="53"/>
      <c r="WAJ19" s="53"/>
      <c r="WAK19" s="53"/>
      <c r="WAL19" s="53"/>
      <c r="WAM19" s="53"/>
      <c r="WAN19" s="53"/>
      <c r="WAO19" s="53"/>
      <c r="WAP19" s="53"/>
      <c r="WAQ19" s="53"/>
      <c r="WAR19" s="53"/>
      <c r="WAS19" s="53"/>
      <c r="WAT19" s="53"/>
      <c r="WAU19" s="53"/>
      <c r="WAV19" s="53"/>
      <c r="WAW19" s="53"/>
      <c r="WAX19" s="53"/>
      <c r="WAY19" s="53"/>
      <c r="WAZ19" s="53"/>
      <c r="WBA19" s="53"/>
      <c r="WBB19" s="53"/>
      <c r="WBC19" s="53"/>
      <c r="WBD19" s="53"/>
      <c r="WBE19" s="53"/>
      <c r="WBF19" s="53"/>
      <c r="WBG19" s="53"/>
      <c r="WBH19" s="53"/>
      <c r="WBI19" s="53"/>
      <c r="WBJ19" s="53"/>
      <c r="WBK19" s="53"/>
      <c r="WBL19" s="53"/>
      <c r="WBM19" s="53"/>
      <c r="WBN19" s="53"/>
      <c r="WBO19" s="53"/>
      <c r="WBP19" s="53"/>
      <c r="WBQ19" s="53"/>
      <c r="WBR19" s="53"/>
      <c r="WBS19" s="53"/>
      <c r="WBT19" s="53"/>
      <c r="WBU19" s="53"/>
      <c r="WBV19" s="53"/>
      <c r="WBW19" s="53"/>
      <c r="WBX19" s="53"/>
      <c r="WBY19" s="53"/>
      <c r="WBZ19" s="53"/>
      <c r="WCA19" s="53"/>
      <c r="WCB19" s="53"/>
      <c r="WCC19" s="53"/>
      <c r="WCD19" s="53"/>
      <c r="WCE19" s="53"/>
      <c r="WCF19" s="53"/>
      <c r="WCG19" s="53"/>
      <c r="WCH19" s="53"/>
      <c r="WCI19" s="53"/>
      <c r="WCJ19" s="53"/>
      <c r="WCK19" s="53"/>
      <c r="WCL19" s="53"/>
      <c r="WCM19" s="53"/>
      <c r="WCN19" s="53"/>
      <c r="WCO19" s="53"/>
      <c r="WCP19" s="53"/>
      <c r="WCQ19" s="53"/>
      <c r="WCR19" s="53"/>
      <c r="WCS19" s="53"/>
      <c r="WCT19" s="53"/>
      <c r="WCU19" s="53"/>
      <c r="WCV19" s="53"/>
      <c r="WCW19" s="53"/>
      <c r="WCX19" s="53"/>
      <c r="WCY19" s="53"/>
      <c r="WCZ19" s="53"/>
      <c r="WDA19" s="53"/>
      <c r="WDB19" s="53"/>
      <c r="WDC19" s="53"/>
      <c r="WDD19" s="53"/>
      <c r="WDE19" s="53"/>
      <c r="WDF19" s="53"/>
      <c r="WDG19" s="53"/>
      <c r="WDH19" s="53"/>
      <c r="WDI19" s="53"/>
      <c r="WDJ19" s="53"/>
      <c r="WDK19" s="53"/>
      <c r="WDL19" s="53"/>
      <c r="WDM19" s="53"/>
      <c r="WDN19" s="53"/>
      <c r="WDO19" s="53"/>
      <c r="WDP19" s="53"/>
      <c r="WDQ19" s="53"/>
      <c r="WDR19" s="53"/>
      <c r="WDS19" s="53"/>
      <c r="WDT19" s="53"/>
      <c r="WDU19" s="53"/>
      <c r="WDV19" s="53"/>
      <c r="WDW19" s="53"/>
      <c r="WDX19" s="53"/>
      <c r="WDY19" s="53"/>
      <c r="WDZ19" s="53"/>
      <c r="WEA19" s="53"/>
      <c r="WEB19" s="53"/>
      <c r="WEC19" s="53"/>
      <c r="WED19" s="53"/>
      <c r="WEE19" s="53"/>
      <c r="WEF19" s="53"/>
      <c r="WEG19" s="53"/>
      <c r="WEH19" s="53"/>
      <c r="WEI19" s="53"/>
      <c r="WEJ19" s="53"/>
      <c r="WEK19" s="53"/>
      <c r="WEL19" s="53"/>
      <c r="WEM19" s="53"/>
      <c r="WEN19" s="53"/>
      <c r="WEO19" s="53"/>
      <c r="WEP19" s="53"/>
      <c r="WEQ19" s="53"/>
      <c r="WER19" s="53"/>
      <c r="WES19" s="53"/>
      <c r="WET19" s="53"/>
      <c r="WEU19" s="53"/>
      <c r="WEV19" s="53"/>
      <c r="WEW19" s="53"/>
      <c r="WEX19" s="53"/>
      <c r="WEY19" s="53"/>
      <c r="WEZ19" s="53"/>
      <c r="WFA19" s="53"/>
      <c r="WFB19" s="53"/>
      <c r="WFC19" s="53"/>
      <c r="WFD19" s="53"/>
      <c r="WFE19" s="53"/>
      <c r="WFF19" s="53"/>
      <c r="WFG19" s="53"/>
      <c r="WFH19" s="53"/>
      <c r="WFI19" s="53"/>
      <c r="WFJ19" s="53"/>
      <c r="WFK19" s="53"/>
      <c r="WFL19" s="53"/>
      <c r="WFM19" s="53"/>
      <c r="WFN19" s="53"/>
      <c r="WFO19" s="53"/>
      <c r="WFP19" s="53"/>
      <c r="WFQ19" s="53"/>
      <c r="WFR19" s="53"/>
      <c r="WFS19" s="53"/>
      <c r="WFT19" s="53"/>
      <c r="WFU19" s="53"/>
      <c r="WFV19" s="53"/>
      <c r="WFW19" s="53"/>
      <c r="WFX19" s="53"/>
      <c r="WFY19" s="53"/>
      <c r="WFZ19" s="53"/>
      <c r="WGA19" s="53"/>
      <c r="WGB19" s="53"/>
      <c r="WGC19" s="53"/>
      <c r="WGD19" s="53"/>
      <c r="WGE19" s="53"/>
      <c r="WGF19" s="53"/>
      <c r="WGG19" s="53"/>
      <c r="WGH19" s="53"/>
      <c r="WGI19" s="53"/>
      <c r="WGJ19" s="53"/>
      <c r="WGK19" s="53"/>
      <c r="WGL19" s="53"/>
      <c r="WGM19" s="53"/>
      <c r="WGN19" s="53"/>
      <c r="WGO19" s="53"/>
      <c r="WGP19" s="53"/>
      <c r="WGQ19" s="53"/>
      <c r="WGR19" s="53"/>
      <c r="WGS19" s="53"/>
      <c r="WGT19" s="53"/>
      <c r="WGU19" s="53"/>
      <c r="WGV19" s="53"/>
      <c r="WGW19" s="53"/>
      <c r="WGX19" s="53"/>
      <c r="WGY19" s="53"/>
      <c r="WGZ19" s="53"/>
      <c r="WHA19" s="53"/>
      <c r="WHB19" s="53"/>
      <c r="WHC19" s="53"/>
      <c r="WHD19" s="53"/>
      <c r="WHE19" s="53"/>
      <c r="WHF19" s="53"/>
      <c r="WHG19" s="53"/>
      <c r="WHH19" s="53"/>
      <c r="WHI19" s="53"/>
      <c r="WHJ19" s="53"/>
      <c r="WHK19" s="53"/>
      <c r="WHL19" s="53"/>
      <c r="WHM19" s="53"/>
      <c r="WHN19" s="53"/>
      <c r="WHO19" s="53"/>
      <c r="WHP19" s="53"/>
      <c r="WHQ19" s="53"/>
      <c r="WHR19" s="53"/>
      <c r="WHS19" s="53"/>
      <c r="WHT19" s="53"/>
      <c r="WHU19" s="53"/>
      <c r="WHV19" s="53"/>
      <c r="WHW19" s="53"/>
      <c r="WHX19" s="53"/>
      <c r="WHY19" s="53"/>
      <c r="WHZ19" s="53"/>
      <c r="WIA19" s="53"/>
      <c r="WIB19" s="53"/>
      <c r="WIC19" s="53"/>
      <c r="WID19" s="53"/>
      <c r="WIE19" s="53"/>
      <c r="WIF19" s="53"/>
      <c r="WIG19" s="53"/>
      <c r="WIH19" s="53"/>
      <c r="WII19" s="53"/>
      <c r="WIJ19" s="53"/>
      <c r="WIK19" s="53"/>
      <c r="WIL19" s="53"/>
      <c r="WIM19" s="53"/>
      <c r="WIN19" s="53"/>
      <c r="WIO19" s="53"/>
      <c r="WIP19" s="53"/>
      <c r="WIQ19" s="53"/>
      <c r="WIR19" s="53"/>
      <c r="WIS19" s="53"/>
      <c r="WIT19" s="53"/>
      <c r="WIU19" s="53"/>
      <c r="WIV19" s="53"/>
      <c r="WIW19" s="53"/>
      <c r="WIX19" s="53"/>
      <c r="WIY19" s="53"/>
      <c r="WIZ19" s="53"/>
      <c r="WJA19" s="53"/>
      <c r="WJB19" s="53"/>
      <c r="WJC19" s="53"/>
      <c r="WJD19" s="53"/>
      <c r="WJE19" s="53"/>
      <c r="WJF19" s="53"/>
      <c r="WJG19" s="53"/>
      <c r="WJH19" s="53"/>
      <c r="WJI19" s="53"/>
      <c r="WJJ19" s="53"/>
      <c r="WJK19" s="53"/>
      <c r="WJL19" s="53"/>
      <c r="WJM19" s="53"/>
      <c r="WJN19" s="53"/>
      <c r="WJO19" s="53"/>
      <c r="WJP19" s="53"/>
      <c r="WJQ19" s="53"/>
      <c r="WJR19" s="53"/>
      <c r="WJS19" s="53"/>
      <c r="WJT19" s="53"/>
      <c r="WJU19" s="53"/>
      <c r="WJV19" s="53"/>
      <c r="WJW19" s="53"/>
      <c r="WJX19" s="53"/>
      <c r="WJY19" s="53"/>
      <c r="WJZ19" s="53"/>
      <c r="WKA19" s="53"/>
      <c r="WKB19" s="53"/>
      <c r="WKC19" s="53"/>
      <c r="WKD19" s="53"/>
      <c r="WKE19" s="53"/>
      <c r="WKF19" s="53"/>
      <c r="WKG19" s="53"/>
      <c r="WKH19" s="53"/>
      <c r="WKI19" s="53"/>
      <c r="WKJ19" s="53"/>
      <c r="WKK19" s="53"/>
      <c r="WKL19" s="53"/>
      <c r="WKM19" s="53"/>
      <c r="WKN19" s="53"/>
      <c r="WKO19" s="53"/>
      <c r="WKP19" s="53"/>
      <c r="WKQ19" s="53"/>
      <c r="WKR19" s="53"/>
      <c r="WKS19" s="53"/>
      <c r="WKT19" s="53"/>
      <c r="WKU19" s="53"/>
      <c r="WKV19" s="53"/>
      <c r="WKW19" s="53"/>
      <c r="WKX19" s="53"/>
      <c r="WKY19" s="53"/>
      <c r="WKZ19" s="53"/>
      <c r="WLA19" s="53"/>
      <c r="WLB19" s="53"/>
      <c r="WLC19" s="53"/>
      <c r="WLD19" s="53"/>
      <c r="WLE19" s="53"/>
      <c r="WLF19" s="53"/>
      <c r="WLG19" s="53"/>
      <c r="WLH19" s="53"/>
      <c r="WLI19" s="53"/>
      <c r="WLJ19" s="53"/>
      <c r="WLK19" s="53"/>
      <c r="WLL19" s="53"/>
      <c r="WLM19" s="53"/>
      <c r="WLN19" s="53"/>
      <c r="WLO19" s="53"/>
      <c r="WLP19" s="53"/>
      <c r="WLQ19" s="53"/>
      <c r="WLR19" s="53"/>
      <c r="WLS19" s="53"/>
      <c r="WLT19" s="53"/>
      <c r="WLU19" s="53"/>
      <c r="WLV19" s="53"/>
      <c r="WLW19" s="53"/>
      <c r="WLX19" s="53"/>
      <c r="WLY19" s="53"/>
      <c r="WLZ19" s="53"/>
      <c r="WMA19" s="53"/>
      <c r="WMB19" s="53"/>
      <c r="WMC19" s="53"/>
      <c r="WMD19" s="53"/>
      <c r="WME19" s="53"/>
      <c r="WMF19" s="53"/>
      <c r="WMG19" s="53"/>
      <c r="WMH19" s="53"/>
      <c r="WMI19" s="53"/>
      <c r="WMJ19" s="53"/>
      <c r="WMK19" s="53"/>
      <c r="WML19" s="53"/>
      <c r="WMM19" s="53"/>
      <c r="WMN19" s="53"/>
      <c r="WMO19" s="53"/>
      <c r="WMP19" s="53"/>
      <c r="WMQ19" s="53"/>
      <c r="WMR19" s="53"/>
      <c r="WMS19" s="53"/>
      <c r="WMT19" s="53"/>
      <c r="WMU19" s="53"/>
      <c r="WMV19" s="53"/>
      <c r="WMW19" s="53"/>
      <c r="WMX19" s="53"/>
      <c r="WMY19" s="53"/>
      <c r="WMZ19" s="53"/>
      <c r="WNA19" s="53"/>
      <c r="WNB19" s="53"/>
      <c r="WNC19" s="53"/>
      <c r="WND19" s="53"/>
      <c r="WNE19" s="53"/>
      <c r="WNF19" s="53"/>
      <c r="WNG19" s="53"/>
      <c r="WNH19" s="53"/>
      <c r="WNI19" s="53"/>
      <c r="WNJ19" s="53"/>
      <c r="WNK19" s="53"/>
      <c r="WNL19" s="53"/>
      <c r="WNM19" s="53"/>
      <c r="WNN19" s="53"/>
      <c r="WNO19" s="53"/>
      <c r="WNP19" s="53"/>
      <c r="WNQ19" s="53"/>
      <c r="WNR19" s="53"/>
      <c r="WNS19" s="53"/>
      <c r="WNT19" s="53"/>
      <c r="WNU19" s="53"/>
      <c r="WNV19" s="53"/>
      <c r="WNW19" s="53"/>
      <c r="WNX19" s="53"/>
      <c r="WNY19" s="53"/>
      <c r="WNZ19" s="53"/>
      <c r="WOA19" s="53"/>
      <c r="WOB19" s="53"/>
      <c r="WOC19" s="53"/>
      <c r="WOD19" s="53"/>
      <c r="WOE19" s="53"/>
      <c r="WOF19" s="53"/>
      <c r="WOG19" s="53"/>
      <c r="WOH19" s="53"/>
      <c r="WOI19" s="53"/>
      <c r="WOJ19" s="53"/>
      <c r="WOK19" s="53"/>
      <c r="WOL19" s="53"/>
      <c r="WOM19" s="53"/>
      <c r="WON19" s="53"/>
      <c r="WOO19" s="53"/>
      <c r="WOP19" s="53"/>
      <c r="WOQ19" s="53"/>
      <c r="WOR19" s="53"/>
      <c r="WOS19" s="53"/>
      <c r="WOT19" s="53"/>
      <c r="WOU19" s="53"/>
      <c r="WOV19" s="53"/>
      <c r="WOW19" s="53"/>
      <c r="WOX19" s="53"/>
      <c r="WOY19" s="53"/>
      <c r="WOZ19" s="53"/>
      <c r="WPA19" s="53"/>
      <c r="WPB19" s="53"/>
      <c r="WPC19" s="53"/>
      <c r="WPD19" s="53"/>
      <c r="WPE19" s="53"/>
      <c r="WPF19" s="53"/>
      <c r="WPG19" s="53"/>
      <c r="WPH19" s="53"/>
      <c r="WPI19" s="53"/>
      <c r="WPJ19" s="53"/>
      <c r="WPK19" s="53"/>
      <c r="WPL19" s="53"/>
      <c r="WPM19" s="53"/>
      <c r="WPN19" s="53"/>
      <c r="WPO19" s="53"/>
      <c r="WPP19" s="53"/>
      <c r="WPQ19" s="53"/>
      <c r="WPR19" s="53"/>
      <c r="WPS19" s="53"/>
      <c r="WPT19" s="53"/>
      <c r="WPU19" s="53"/>
      <c r="WPV19" s="53"/>
      <c r="WPW19" s="53"/>
      <c r="WPX19" s="53"/>
      <c r="WPY19" s="53"/>
      <c r="WPZ19" s="53"/>
      <c r="WQA19" s="53"/>
      <c r="WQB19" s="53"/>
      <c r="WQC19" s="53"/>
      <c r="WQD19" s="53"/>
      <c r="WQE19" s="53"/>
      <c r="WQF19" s="53"/>
      <c r="WQG19" s="53"/>
      <c r="WQH19" s="53"/>
      <c r="WQI19" s="53"/>
      <c r="WQJ19" s="53"/>
      <c r="WQK19" s="53"/>
      <c r="WQL19" s="53"/>
      <c r="WQM19" s="53"/>
      <c r="WQN19" s="53"/>
      <c r="WQO19" s="53"/>
      <c r="WQP19" s="53"/>
      <c r="WQQ19" s="53"/>
      <c r="WQR19" s="53"/>
      <c r="WQS19" s="53"/>
      <c r="WQT19" s="53"/>
      <c r="WQU19" s="53"/>
      <c r="WQV19" s="53"/>
      <c r="WQW19" s="53"/>
      <c r="WQX19" s="53"/>
      <c r="WQY19" s="53"/>
      <c r="WQZ19" s="53"/>
      <c r="WRA19" s="53"/>
      <c r="WRB19" s="53"/>
      <c r="WRC19" s="53"/>
      <c r="WRD19" s="53"/>
      <c r="WRE19" s="53"/>
      <c r="WRF19" s="53"/>
      <c r="WRG19" s="53"/>
      <c r="WRH19" s="53"/>
      <c r="WRI19" s="53"/>
      <c r="WRJ19" s="53"/>
      <c r="WRK19" s="53"/>
      <c r="WRL19" s="53"/>
      <c r="WRM19" s="53"/>
      <c r="WRN19" s="53"/>
      <c r="WRO19" s="53"/>
      <c r="WRP19" s="53"/>
      <c r="WRQ19" s="53"/>
      <c r="WRR19" s="53"/>
      <c r="WRS19" s="53"/>
      <c r="WRT19" s="53"/>
      <c r="WRU19" s="53"/>
      <c r="WRV19" s="53"/>
      <c r="WRW19" s="53"/>
      <c r="WRX19" s="53"/>
      <c r="WRY19" s="53"/>
      <c r="WRZ19" s="53"/>
      <c r="WSA19" s="53"/>
      <c r="WSB19" s="53"/>
      <c r="WSC19" s="53"/>
      <c r="WSD19" s="53"/>
      <c r="WSE19" s="53"/>
      <c r="WSF19" s="53"/>
      <c r="WSG19" s="53"/>
      <c r="WSH19" s="53"/>
      <c r="WSI19" s="53"/>
      <c r="WSJ19" s="53"/>
      <c r="WSK19" s="53"/>
      <c r="WSL19" s="53"/>
      <c r="WSM19" s="53"/>
      <c r="WSN19" s="53"/>
      <c r="WSO19" s="53"/>
      <c r="WSP19" s="53"/>
      <c r="WSQ19" s="53"/>
      <c r="WSR19" s="53"/>
      <c r="WSS19" s="53"/>
      <c r="WST19" s="53"/>
      <c r="WSU19" s="53"/>
      <c r="WSV19" s="53"/>
      <c r="WSW19" s="53"/>
      <c r="WSX19" s="53"/>
      <c r="WSY19" s="53"/>
      <c r="WSZ19" s="53"/>
      <c r="WTA19" s="53"/>
      <c r="WTB19" s="53"/>
      <c r="WTC19" s="53"/>
      <c r="WTD19" s="53"/>
      <c r="WTE19" s="53"/>
      <c r="WTF19" s="53"/>
      <c r="WTG19" s="53"/>
      <c r="WTH19" s="53"/>
      <c r="WTI19" s="53"/>
      <c r="WTJ19" s="53"/>
      <c r="WTK19" s="53"/>
      <c r="WTL19" s="53"/>
      <c r="WTM19" s="53"/>
      <c r="WTN19" s="53"/>
      <c r="WTO19" s="53"/>
      <c r="WTP19" s="53"/>
      <c r="WTQ19" s="53"/>
      <c r="WTR19" s="53"/>
      <c r="WTS19" s="53"/>
      <c r="WTT19" s="53"/>
      <c r="WTU19" s="53"/>
      <c r="WTV19" s="53"/>
      <c r="WTW19" s="53"/>
      <c r="WTX19" s="53"/>
      <c r="WTY19" s="53"/>
      <c r="WTZ19" s="53"/>
      <c r="WUA19" s="53"/>
      <c r="WUB19" s="53"/>
      <c r="WUC19" s="53"/>
      <c r="WUD19" s="53"/>
      <c r="WUE19" s="53"/>
      <c r="WUF19" s="53"/>
      <c r="WUG19" s="53"/>
      <c r="WUH19" s="53"/>
      <c r="WUI19" s="53"/>
      <c r="WUJ19" s="53"/>
      <c r="WUK19" s="53"/>
      <c r="WUL19" s="53"/>
      <c r="WUM19" s="53"/>
      <c r="WUN19" s="53"/>
      <c r="WUO19" s="53"/>
      <c r="WUP19" s="53"/>
      <c r="WUQ19" s="53"/>
      <c r="WUR19" s="53"/>
      <c r="WUS19" s="53"/>
      <c r="WUT19" s="53"/>
      <c r="WUU19" s="53"/>
      <c r="WUV19" s="53"/>
      <c r="WUW19" s="53"/>
      <c r="WUX19" s="53"/>
      <c r="WUY19" s="53"/>
      <c r="WUZ19" s="53"/>
      <c r="WVA19" s="53"/>
      <c r="WVB19" s="53"/>
      <c r="WVC19" s="53"/>
      <c r="WVD19" s="53"/>
      <c r="WVE19" s="53"/>
      <c r="WVF19" s="53"/>
      <c r="WVG19" s="53"/>
      <c r="WVH19" s="53"/>
      <c r="WVI19" s="53"/>
      <c r="WVJ19" s="53"/>
      <c r="WVK19" s="53"/>
      <c r="WVL19" s="53"/>
      <c r="WVM19" s="53"/>
      <c r="WVN19" s="53"/>
      <c r="WVO19" s="53"/>
      <c r="WVP19" s="53"/>
      <c r="WVQ19" s="53"/>
      <c r="WVR19" s="53"/>
      <c r="WVS19" s="53"/>
      <c r="WVT19" s="53"/>
      <c r="WVU19" s="53"/>
      <c r="WVV19" s="53"/>
      <c r="WVW19" s="53"/>
      <c r="WVX19" s="53"/>
      <c r="WVY19" s="53"/>
      <c r="WVZ19" s="53"/>
      <c r="WWA19" s="53"/>
      <c r="WWB19" s="53"/>
      <c r="WWC19" s="53"/>
      <c r="WWD19" s="53"/>
      <c r="WWE19" s="53"/>
      <c r="WWF19" s="53"/>
      <c r="WWG19" s="53"/>
      <c r="WWH19" s="53"/>
      <c r="WWI19" s="53"/>
      <c r="WWJ19" s="53"/>
      <c r="WWK19" s="53"/>
      <c r="WWL19" s="53"/>
      <c r="WWM19" s="53"/>
      <c r="WWN19" s="53"/>
      <c r="WWO19" s="53"/>
      <c r="WWP19" s="53"/>
      <c r="WWQ19" s="53"/>
      <c r="WWR19" s="53"/>
      <c r="WWS19" s="53"/>
      <c r="WWT19" s="53"/>
      <c r="WWU19" s="53"/>
      <c r="WWV19" s="53"/>
      <c r="WWW19" s="53"/>
      <c r="WWX19" s="53"/>
      <c r="WWY19" s="53"/>
      <c r="WWZ19" s="53"/>
      <c r="WXA19" s="53"/>
      <c r="WXB19" s="53"/>
      <c r="WXC19" s="53"/>
      <c r="WXD19" s="53"/>
      <c r="WXE19" s="53"/>
      <c r="WXF19" s="53"/>
      <c r="WXG19" s="53"/>
      <c r="WXH19" s="53"/>
      <c r="WXI19" s="53"/>
      <c r="WXJ19" s="53"/>
      <c r="WXK19" s="53"/>
      <c r="WXL19" s="53"/>
      <c r="WXM19" s="53"/>
      <c r="WXN19" s="53"/>
      <c r="WXO19" s="53"/>
      <c r="WXP19" s="53"/>
      <c r="WXQ19" s="53"/>
      <c r="WXR19" s="53"/>
      <c r="WXS19" s="53"/>
      <c r="WXT19" s="53"/>
      <c r="WXU19" s="53"/>
      <c r="WXV19" s="53"/>
      <c r="WXW19" s="53"/>
      <c r="WXX19" s="53"/>
      <c r="WXY19" s="53"/>
      <c r="WXZ19" s="53"/>
      <c r="WYA19" s="53"/>
      <c r="WYB19" s="53"/>
      <c r="WYC19" s="53"/>
      <c r="WYD19" s="53"/>
      <c r="WYE19" s="53"/>
      <c r="WYF19" s="53"/>
      <c r="WYG19" s="53"/>
      <c r="WYH19" s="53"/>
      <c r="WYI19" s="53"/>
      <c r="WYJ19" s="53"/>
      <c r="WYK19" s="53"/>
      <c r="WYL19" s="53"/>
      <c r="WYM19" s="53"/>
      <c r="WYN19" s="53"/>
      <c r="WYO19" s="53"/>
      <c r="WYP19" s="53"/>
      <c r="WYQ19" s="53"/>
      <c r="WYR19" s="53"/>
      <c r="WYS19" s="53"/>
      <c r="WYT19" s="53"/>
      <c r="WYU19" s="53"/>
      <c r="WYV19" s="53"/>
      <c r="WYW19" s="53"/>
      <c r="WYX19" s="53"/>
      <c r="WYY19" s="53"/>
      <c r="WYZ19" s="53"/>
      <c r="WZA19" s="53"/>
      <c r="WZB19" s="53"/>
      <c r="WZC19" s="53"/>
      <c r="WZD19" s="53"/>
      <c r="WZE19" s="53"/>
      <c r="WZF19" s="53"/>
      <c r="WZG19" s="53"/>
      <c r="WZH19" s="53"/>
      <c r="WZI19" s="53"/>
      <c r="WZJ19" s="53"/>
      <c r="WZK19" s="53"/>
      <c r="WZL19" s="53"/>
      <c r="WZM19" s="53"/>
      <c r="WZN19" s="53"/>
      <c r="WZO19" s="53"/>
      <c r="WZP19" s="53"/>
      <c r="WZQ19" s="53"/>
      <c r="WZR19" s="53"/>
      <c r="WZS19" s="53"/>
      <c r="WZT19" s="53"/>
      <c r="WZU19" s="53"/>
      <c r="WZV19" s="53"/>
      <c r="WZW19" s="53"/>
      <c r="WZX19" s="53"/>
      <c r="WZY19" s="53"/>
      <c r="WZZ19" s="53"/>
      <c r="XAA19" s="53"/>
      <c r="XAB19" s="53"/>
      <c r="XAC19" s="53"/>
      <c r="XAD19" s="53"/>
      <c r="XAE19" s="53"/>
      <c r="XAF19" s="53"/>
      <c r="XAG19" s="53"/>
      <c r="XAH19" s="53"/>
      <c r="XAI19" s="53"/>
      <c r="XAJ19" s="53"/>
      <c r="XAK19" s="53"/>
      <c r="XAL19" s="53"/>
      <c r="XAM19" s="53"/>
      <c r="XAN19" s="53"/>
      <c r="XAO19" s="53"/>
      <c r="XAP19" s="53"/>
      <c r="XAQ19" s="53"/>
      <c r="XAR19" s="53"/>
      <c r="XAS19" s="53"/>
      <c r="XAT19" s="53"/>
      <c r="XAU19" s="53"/>
      <c r="XAV19" s="53"/>
      <c r="XAW19" s="53"/>
      <c r="XAX19" s="53"/>
      <c r="XAY19" s="53"/>
      <c r="XAZ19" s="53"/>
      <c r="XBA19" s="53"/>
      <c r="XBB19" s="53"/>
      <c r="XBC19" s="53"/>
      <c r="XBD19" s="53"/>
      <c r="XBE19" s="53"/>
      <c r="XBF19" s="53"/>
      <c r="XBG19" s="53"/>
      <c r="XBH19" s="53"/>
      <c r="XBI19" s="53"/>
      <c r="XBJ19" s="53"/>
      <c r="XBK19" s="53"/>
      <c r="XBL19" s="53"/>
      <c r="XBM19" s="53"/>
      <c r="XBN19" s="53"/>
      <c r="XBO19" s="53"/>
      <c r="XBP19" s="53"/>
      <c r="XBQ19" s="53"/>
      <c r="XBR19" s="53"/>
      <c r="XBS19" s="53"/>
      <c r="XBT19" s="53"/>
      <c r="XBU19" s="53"/>
      <c r="XBV19" s="53"/>
      <c r="XBW19" s="53"/>
      <c r="XBX19" s="53"/>
      <c r="XBY19" s="53"/>
      <c r="XBZ19" s="53"/>
      <c r="XCA19" s="53"/>
      <c r="XCB19" s="53"/>
      <c r="XCC19" s="53"/>
      <c r="XCD19" s="53"/>
      <c r="XCE19" s="53"/>
      <c r="XCF19" s="53"/>
      <c r="XCG19" s="53"/>
      <c r="XCH19" s="53"/>
      <c r="XCI19" s="53"/>
      <c r="XCJ19" s="53"/>
      <c r="XCK19" s="53"/>
      <c r="XCL19" s="53"/>
      <c r="XCM19" s="53"/>
      <c r="XCN19" s="53"/>
      <c r="XCO19" s="53"/>
      <c r="XCP19" s="53"/>
      <c r="XCQ19" s="53"/>
      <c r="XCR19" s="53"/>
      <c r="XCS19" s="53"/>
      <c r="XCT19" s="53"/>
      <c r="XCU19" s="53"/>
      <c r="XCV19" s="53"/>
      <c r="XCW19" s="53"/>
      <c r="XCX19" s="53"/>
      <c r="XCY19" s="53"/>
      <c r="XCZ19" s="53"/>
      <c r="XDA19" s="53"/>
      <c r="XDB19" s="53"/>
      <c r="XDC19" s="53"/>
      <c r="XDD19" s="53"/>
      <c r="XDE19" s="53"/>
      <c r="XDF19" s="53"/>
      <c r="XDG19" s="53"/>
      <c r="XDH19" s="53"/>
      <c r="XDI19" s="53"/>
    </row>
    <row r="20" spans="1:16337" s="3" customFormat="1" ht="15" hidden="1">
      <c r="A20" s="140" t="s">
        <v>112</v>
      </c>
      <c r="B20" s="174"/>
      <c r="C20" s="174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>
        <v>18818.114410000002</v>
      </c>
      <c r="U20" s="180"/>
      <c r="V20" s="180">
        <v>18680.717679999998</v>
      </c>
      <c r="W20" s="180">
        <v>18836.921989999999</v>
      </c>
      <c r="X20" s="180">
        <v>18805.22812</v>
      </c>
      <c r="Y20" s="180">
        <v>18770.550729999999</v>
      </c>
      <c r="Z20" s="180">
        <v>18800.49512</v>
      </c>
      <c r="AA20" s="180">
        <v>18899.56926</v>
      </c>
      <c r="AB20" s="180">
        <v>18860.38394</v>
      </c>
      <c r="AC20" s="180">
        <v>18890.328420000002</v>
      </c>
      <c r="AD20" s="180">
        <v>18773.07346</v>
      </c>
      <c r="AE20" s="180">
        <v>18800.014190000002</v>
      </c>
      <c r="AF20" s="182">
        <v>18903.545149999998</v>
      </c>
      <c r="AG20" s="182">
        <v>29319.011121079639</v>
      </c>
      <c r="AH20" s="182">
        <v>28652.303179743838</v>
      </c>
      <c r="AI20" s="182">
        <v>28069.4</v>
      </c>
      <c r="AJ20" s="182">
        <v>19017</v>
      </c>
      <c r="AK20" s="182">
        <v>19046</v>
      </c>
      <c r="AL20" s="182">
        <v>19288</v>
      </c>
      <c r="AM20" s="182">
        <v>19874</v>
      </c>
      <c r="AN20" s="182">
        <v>19545</v>
      </c>
      <c r="AO20" s="182">
        <v>19645</v>
      </c>
      <c r="AP20" s="182">
        <v>19895</v>
      </c>
      <c r="AQ20" s="182">
        <v>19967</v>
      </c>
      <c r="AR20" s="182">
        <v>20029</v>
      </c>
      <c r="AS20" s="182">
        <v>19884</v>
      </c>
      <c r="AT20" s="182">
        <v>19893</v>
      </c>
      <c r="AU20" s="182">
        <v>19888</v>
      </c>
      <c r="AV20" s="182">
        <v>15457</v>
      </c>
      <c r="AW20" s="182">
        <v>11044</v>
      </c>
      <c r="AX20" s="182">
        <v>6369</v>
      </c>
      <c r="AY20" s="182">
        <v>1851</v>
      </c>
      <c r="AZ20" s="182">
        <v>1477</v>
      </c>
      <c r="BA20" s="182">
        <v>0</v>
      </c>
      <c r="BB20" s="182">
        <v>0</v>
      </c>
      <c r="BC20" s="182">
        <v>0</v>
      </c>
      <c r="BD20" s="182">
        <v>0</v>
      </c>
      <c r="BE20" s="182">
        <v>0</v>
      </c>
      <c r="BF20" s="182">
        <v>2175</v>
      </c>
      <c r="BG20" s="182">
        <v>2371</v>
      </c>
      <c r="BH20" s="182">
        <v>2335</v>
      </c>
      <c r="BI20" s="182">
        <v>0</v>
      </c>
      <c r="BJ20" s="182">
        <v>0</v>
      </c>
      <c r="BK20" s="182">
        <v>0</v>
      </c>
    </row>
    <row r="21" spans="1:16337" s="3" customFormat="1" ht="15" hidden="1">
      <c r="A21" s="140" t="s">
        <v>113</v>
      </c>
      <c r="B21" s="174"/>
      <c r="C21" s="174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>
        <v>0</v>
      </c>
      <c r="AE21" s="180">
        <v>0</v>
      </c>
      <c r="AF21" s="182">
        <v>0</v>
      </c>
      <c r="AG21" s="182"/>
      <c r="AH21" s="182">
        <v>0</v>
      </c>
      <c r="AI21" s="182">
        <v>0</v>
      </c>
      <c r="AJ21" s="182">
        <v>0</v>
      </c>
      <c r="AK21" s="182">
        <v>0</v>
      </c>
      <c r="AL21" s="182">
        <v>0</v>
      </c>
      <c r="AM21" s="182">
        <v>0</v>
      </c>
      <c r="AN21" s="182">
        <v>0</v>
      </c>
      <c r="AO21" s="182">
        <v>0</v>
      </c>
      <c r="AP21" s="182">
        <v>0</v>
      </c>
      <c r="AQ21" s="182">
        <v>0</v>
      </c>
      <c r="AR21" s="182">
        <v>0</v>
      </c>
      <c r="AS21" s="182">
        <v>0</v>
      </c>
      <c r="AT21" s="182">
        <v>0</v>
      </c>
      <c r="AU21" s="182">
        <v>0</v>
      </c>
      <c r="AV21" s="182">
        <v>0</v>
      </c>
      <c r="AW21" s="182">
        <v>0</v>
      </c>
      <c r="AX21" s="182">
        <v>0</v>
      </c>
      <c r="AY21" s="182">
        <v>0</v>
      </c>
      <c r="AZ21" s="182">
        <v>0</v>
      </c>
      <c r="BA21" s="182">
        <v>0</v>
      </c>
      <c r="BB21" s="182">
        <v>0</v>
      </c>
      <c r="BC21" s="182">
        <v>0</v>
      </c>
      <c r="BD21" s="182">
        <v>0</v>
      </c>
      <c r="BE21" s="182">
        <v>0</v>
      </c>
      <c r="BF21" s="182">
        <v>0</v>
      </c>
      <c r="BG21" s="182">
        <v>0</v>
      </c>
      <c r="BH21" s="182">
        <v>0</v>
      </c>
      <c r="BI21" s="182">
        <v>0</v>
      </c>
      <c r="BJ21" s="182">
        <v>0</v>
      </c>
      <c r="BK21" s="182">
        <v>0</v>
      </c>
    </row>
    <row r="22" spans="1:16337" s="3" customFormat="1" ht="15" hidden="1">
      <c r="A22" s="141" t="s">
        <v>109</v>
      </c>
      <c r="B22" s="174"/>
      <c r="C22" s="174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 t="s">
        <v>0</v>
      </c>
      <c r="U22" s="180"/>
      <c r="V22" s="180">
        <v>0</v>
      </c>
      <c r="W22" s="180">
        <v>0</v>
      </c>
      <c r="X22" s="180">
        <v>0</v>
      </c>
      <c r="Y22" s="180">
        <v>0</v>
      </c>
      <c r="Z22" s="180">
        <v>0</v>
      </c>
      <c r="AA22" s="180">
        <v>0</v>
      </c>
      <c r="AB22" s="180">
        <v>0</v>
      </c>
      <c r="AC22" s="180">
        <v>0</v>
      </c>
      <c r="AD22" s="180">
        <v>0</v>
      </c>
      <c r="AE22" s="180">
        <v>0</v>
      </c>
      <c r="AF22" s="182">
        <v>0</v>
      </c>
      <c r="AG22" s="182">
        <v>0</v>
      </c>
      <c r="AH22" s="182">
        <v>0</v>
      </c>
      <c r="AI22" s="182">
        <v>0</v>
      </c>
      <c r="AJ22" s="182">
        <v>0</v>
      </c>
      <c r="AK22" s="182">
        <v>0</v>
      </c>
      <c r="AL22" s="182">
        <v>0</v>
      </c>
      <c r="AM22" s="182">
        <v>0</v>
      </c>
      <c r="AN22" s="182">
        <v>28992</v>
      </c>
      <c r="AO22" s="182">
        <v>29053</v>
      </c>
      <c r="AP22" s="182">
        <v>58135</v>
      </c>
      <c r="AQ22" s="182">
        <v>58135</v>
      </c>
      <c r="AR22" s="182">
        <v>58715</v>
      </c>
      <c r="AS22" s="182">
        <v>58665</v>
      </c>
      <c r="AT22" s="182">
        <v>59076</v>
      </c>
      <c r="AU22" s="182">
        <v>58833</v>
      </c>
      <c r="AV22" s="182">
        <v>59232</v>
      </c>
      <c r="AW22" s="182">
        <v>59207</v>
      </c>
      <c r="AX22" s="182">
        <v>59537</v>
      </c>
      <c r="AY22" s="182">
        <v>59251</v>
      </c>
      <c r="AZ22" s="182">
        <v>59096</v>
      </c>
      <c r="BA22" s="182">
        <v>59498</v>
      </c>
      <c r="BB22" s="182">
        <v>30609</v>
      </c>
      <c r="BC22" s="182">
        <v>30356</v>
      </c>
      <c r="BD22" s="182">
        <v>1840</v>
      </c>
      <c r="BE22" s="182">
        <v>2026</v>
      </c>
      <c r="BF22" s="182">
        <v>2324</v>
      </c>
      <c r="BG22" s="182">
        <v>2476</v>
      </c>
      <c r="BH22" s="182">
        <v>0</v>
      </c>
      <c r="BI22" s="182">
        <v>0</v>
      </c>
      <c r="BJ22" s="182">
        <v>0</v>
      </c>
      <c r="BK22" s="182">
        <v>0</v>
      </c>
    </row>
    <row r="23" spans="1:16337" s="3" customFormat="1" ht="15" hidden="1">
      <c r="A23" s="141" t="s">
        <v>110</v>
      </c>
      <c r="B23" s="174"/>
      <c r="C23" s="174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 t="s">
        <v>0</v>
      </c>
      <c r="U23" s="180"/>
      <c r="V23" s="180">
        <v>0</v>
      </c>
      <c r="W23" s="180">
        <v>0</v>
      </c>
      <c r="X23" s="180">
        <v>0</v>
      </c>
      <c r="Y23" s="180">
        <v>0</v>
      </c>
      <c r="Z23" s="180">
        <v>0</v>
      </c>
      <c r="AA23" s="180">
        <v>0</v>
      </c>
      <c r="AB23" s="180">
        <v>0</v>
      </c>
      <c r="AC23" s="180">
        <v>0</v>
      </c>
      <c r="AD23" s="180">
        <v>0</v>
      </c>
      <c r="AE23" s="180">
        <v>0</v>
      </c>
      <c r="AF23" s="182">
        <v>51934.885919999993</v>
      </c>
      <c r="AG23" s="182">
        <v>36583.685472466932</v>
      </c>
      <c r="AH23" s="182">
        <v>35576.280486042582</v>
      </c>
      <c r="AI23" s="182">
        <v>34743.5</v>
      </c>
      <c r="AJ23" s="182">
        <v>53237</v>
      </c>
      <c r="AK23" s="182">
        <v>51424</v>
      </c>
      <c r="AL23" s="182">
        <v>49947</v>
      </c>
      <c r="AM23" s="182">
        <v>47733</v>
      </c>
      <c r="AN23" s="182">
        <v>53712</v>
      </c>
      <c r="AO23" s="182">
        <v>51045</v>
      </c>
      <c r="AP23" s="182">
        <v>48628</v>
      </c>
      <c r="AQ23" s="182">
        <v>45763</v>
      </c>
      <c r="AR23" s="182">
        <v>52391</v>
      </c>
      <c r="AS23" s="182">
        <v>48583</v>
      </c>
      <c r="AT23" s="182">
        <v>45213</v>
      </c>
      <c r="AU23" s="182">
        <v>41657</v>
      </c>
      <c r="AV23" s="182">
        <v>49565</v>
      </c>
      <c r="AW23" s="182">
        <v>45783</v>
      </c>
      <c r="AX23" s="182">
        <v>42456</v>
      </c>
      <c r="AY23" s="182">
        <v>38897</v>
      </c>
      <c r="AZ23" s="182">
        <v>48239</v>
      </c>
      <c r="BA23" s="182">
        <v>44479</v>
      </c>
      <c r="BB23" s="182">
        <v>40828</v>
      </c>
      <c r="BC23" s="182">
        <v>37097</v>
      </c>
      <c r="BD23" s="182">
        <v>10892</v>
      </c>
      <c r="BE23" s="182">
        <v>7617</v>
      </c>
      <c r="BF23" s="182">
        <v>4438</v>
      </c>
      <c r="BG23" s="182">
        <v>1451</v>
      </c>
      <c r="BH23" s="182">
        <v>0</v>
      </c>
      <c r="BI23" s="182">
        <v>0</v>
      </c>
      <c r="BJ23" s="182">
        <v>0</v>
      </c>
      <c r="BK23" s="182">
        <v>0</v>
      </c>
    </row>
    <row r="24" spans="1:16337" s="3" customFormat="1" ht="15" hidden="1">
      <c r="A24" s="140" t="s">
        <v>114</v>
      </c>
      <c r="B24" s="174"/>
      <c r="C24" s="174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>
        <v>0</v>
      </c>
      <c r="AE24" s="180">
        <v>0</v>
      </c>
      <c r="AF24" s="180">
        <v>0</v>
      </c>
      <c r="AG24" s="180">
        <v>0</v>
      </c>
      <c r="AH24" s="180">
        <v>0</v>
      </c>
      <c r="AI24" s="180">
        <v>0</v>
      </c>
      <c r="AJ24" s="180">
        <v>0</v>
      </c>
      <c r="AK24" s="180">
        <v>0</v>
      </c>
      <c r="AL24" s="180">
        <v>0</v>
      </c>
      <c r="AM24" s="180">
        <v>0</v>
      </c>
      <c r="AN24" s="180">
        <v>0</v>
      </c>
      <c r="AO24" s="180">
        <v>0</v>
      </c>
      <c r="AP24" s="180">
        <v>0</v>
      </c>
      <c r="AQ24" s="180">
        <v>0</v>
      </c>
      <c r="AR24" s="180">
        <v>0</v>
      </c>
      <c r="AS24" s="180">
        <v>0</v>
      </c>
      <c r="AT24" s="180">
        <v>0</v>
      </c>
      <c r="AU24" s="180">
        <v>0</v>
      </c>
      <c r="AV24" s="180">
        <v>0</v>
      </c>
      <c r="AW24" s="180">
        <v>0</v>
      </c>
      <c r="AX24" s="182">
        <v>0</v>
      </c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</row>
    <row r="25" spans="1:16337" s="3" customFormat="1" ht="15" hidden="1">
      <c r="A25" s="141" t="s">
        <v>109</v>
      </c>
      <c r="B25" s="174"/>
      <c r="C25" s="174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 t="s">
        <v>0</v>
      </c>
      <c r="U25" s="180"/>
      <c r="V25" s="180">
        <v>0</v>
      </c>
      <c r="W25" s="180">
        <v>0</v>
      </c>
      <c r="X25" s="180">
        <v>0</v>
      </c>
      <c r="Y25" s="180">
        <v>0</v>
      </c>
      <c r="Z25" s="180">
        <v>0</v>
      </c>
      <c r="AA25" s="180">
        <v>0</v>
      </c>
      <c r="AB25" s="180">
        <v>0</v>
      </c>
      <c r="AC25" s="180">
        <v>0</v>
      </c>
      <c r="AD25" s="180">
        <v>0</v>
      </c>
      <c r="AE25" s="180">
        <v>131782.94930000001</v>
      </c>
      <c r="AF25" s="182">
        <v>131818.15244000001</v>
      </c>
      <c r="AG25" s="182">
        <v>131845.76671</v>
      </c>
      <c r="AH25" s="182">
        <v>131810.69951999999</v>
      </c>
      <c r="AI25" s="182">
        <v>1860.4</v>
      </c>
      <c r="AJ25" s="182">
        <v>2037</v>
      </c>
      <c r="AK25" s="182">
        <v>2574</v>
      </c>
      <c r="AL25" s="182">
        <v>2933</v>
      </c>
      <c r="AM25" s="182">
        <v>3466</v>
      </c>
      <c r="AN25" s="182">
        <v>3649</v>
      </c>
      <c r="AO25" s="182">
        <v>4035</v>
      </c>
      <c r="AP25" s="182">
        <v>3883</v>
      </c>
      <c r="AQ25" s="182">
        <v>3808</v>
      </c>
      <c r="AR25" s="182">
        <v>3961</v>
      </c>
      <c r="AS25" s="182">
        <v>4008</v>
      </c>
      <c r="AT25" s="182">
        <v>3569</v>
      </c>
      <c r="AU25" s="182">
        <v>3317</v>
      </c>
      <c r="AV25" s="182">
        <v>3232</v>
      </c>
      <c r="AW25" s="182">
        <v>3192</v>
      </c>
      <c r="AX25" s="182">
        <v>2896</v>
      </c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</row>
    <row r="26" spans="1:16337" s="3" customFormat="1" ht="15" hidden="1">
      <c r="A26" s="141" t="s">
        <v>110</v>
      </c>
      <c r="B26" s="174"/>
      <c r="C26" s="174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 t="s">
        <v>0</v>
      </c>
      <c r="U26" s="180"/>
      <c r="V26" s="180"/>
      <c r="W26" s="180">
        <v>37253.710500000001</v>
      </c>
      <c r="X26" s="180">
        <v>35735.724510000007</v>
      </c>
      <c r="Y26" s="180">
        <v>34283.234039999996</v>
      </c>
      <c r="Z26" s="180">
        <v>33375.417659999999</v>
      </c>
      <c r="AA26" s="180">
        <v>39783.43101</v>
      </c>
      <c r="AB26" s="180">
        <v>37409.077989999998</v>
      </c>
      <c r="AC26" s="180">
        <v>35409.195930000002</v>
      </c>
      <c r="AD26" s="180">
        <v>33461.764969999997</v>
      </c>
      <c r="AE26" s="180">
        <v>38310.476740000006</v>
      </c>
      <c r="AF26" s="182">
        <v>36244.305369999995</v>
      </c>
      <c r="AG26" s="182">
        <v>33511.302918831934</v>
      </c>
      <c r="AH26" s="182">
        <v>31603.607851124925</v>
      </c>
      <c r="AI26" s="182">
        <v>38590.400000000001</v>
      </c>
      <c r="AJ26" s="182">
        <v>36190</v>
      </c>
      <c r="AK26" s="182">
        <v>33749</v>
      </c>
      <c r="AL26" s="182">
        <v>31510</v>
      </c>
      <c r="AM26" s="182">
        <v>39949</v>
      </c>
      <c r="AN26" s="182">
        <v>36883</v>
      </c>
      <c r="AO26" s="182">
        <v>34485</v>
      </c>
      <c r="AP26" s="182">
        <v>31582</v>
      </c>
      <c r="AQ26" s="182">
        <v>9972</v>
      </c>
      <c r="AR26" s="182">
        <v>7157</v>
      </c>
      <c r="AS26" s="182">
        <v>4503</v>
      </c>
      <c r="AT26" s="182">
        <v>1951</v>
      </c>
      <c r="AU26" s="182">
        <v>9114</v>
      </c>
      <c r="AV26" s="182">
        <v>6552</v>
      </c>
      <c r="AW26" s="182">
        <v>4112</v>
      </c>
      <c r="AX26" s="182">
        <v>1764</v>
      </c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</row>
    <row r="27" spans="1:16337" s="3" customFormat="1" ht="15" hidden="1">
      <c r="A27" s="140" t="s">
        <v>59</v>
      </c>
      <c r="B27" s="174"/>
      <c r="C27" s="174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>
        <v>0</v>
      </c>
      <c r="AE27" s="180">
        <v>0</v>
      </c>
      <c r="AF27" s="182">
        <v>0</v>
      </c>
      <c r="AG27" s="182"/>
      <c r="AH27" s="182">
        <v>0</v>
      </c>
      <c r="AI27" s="182">
        <v>0</v>
      </c>
      <c r="AJ27" s="182">
        <v>0</v>
      </c>
      <c r="AK27" s="182">
        <v>0</v>
      </c>
      <c r="AL27" s="182">
        <v>0</v>
      </c>
      <c r="AM27" s="182">
        <v>0</v>
      </c>
      <c r="AN27" s="182">
        <v>0</v>
      </c>
      <c r="AO27" s="182">
        <v>0</v>
      </c>
      <c r="AP27" s="182">
        <v>0</v>
      </c>
      <c r="AQ27" s="182">
        <v>0</v>
      </c>
      <c r="AR27" s="182">
        <v>0</v>
      </c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</row>
    <row r="28" spans="1:16337" s="3" customFormat="1" ht="15" hidden="1">
      <c r="A28" s="141" t="s">
        <v>109</v>
      </c>
      <c r="B28" s="174"/>
      <c r="C28" s="174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>
        <v>8311.6024799999996</v>
      </c>
      <c r="U28" s="180"/>
      <c r="V28" s="180">
        <v>8297.315899999996</v>
      </c>
      <c r="W28" s="180">
        <v>8849.3413199999995</v>
      </c>
      <c r="X28" s="180">
        <v>8859.5696399999997</v>
      </c>
      <c r="Y28" s="180">
        <v>8106.6771799999997</v>
      </c>
      <c r="Z28" s="180">
        <v>5850.4107600000007</v>
      </c>
      <c r="AA28" s="180">
        <v>8063.8118299999996</v>
      </c>
      <c r="AB28" s="180">
        <v>8081.8791900000015</v>
      </c>
      <c r="AC28" s="180">
        <v>7240.4767100000008</v>
      </c>
      <c r="AD28" s="180">
        <v>7233.2106199999989</v>
      </c>
      <c r="AE28" s="180">
        <v>7275.107649999999</v>
      </c>
      <c r="AF28" s="182">
        <v>7233.2780400000001</v>
      </c>
      <c r="AG28" s="182">
        <v>8762.5462691008106</v>
      </c>
      <c r="AH28" s="182">
        <v>8449.8499836685205</v>
      </c>
      <c r="AI28" s="182">
        <v>8481.2000000000007</v>
      </c>
      <c r="AJ28" s="182">
        <v>8995</v>
      </c>
      <c r="AK28" s="182">
        <v>8949</v>
      </c>
      <c r="AL28" s="182">
        <v>6009</v>
      </c>
      <c r="AM28" s="182">
        <v>6052</v>
      </c>
      <c r="AN28" s="182">
        <v>5998</v>
      </c>
      <c r="AO28" s="182">
        <v>4542</v>
      </c>
      <c r="AP28" s="182">
        <v>3087</v>
      </c>
      <c r="AQ28" s="182">
        <v>1616</v>
      </c>
      <c r="AR28" s="182">
        <v>133</v>
      </c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</row>
    <row r="29" spans="1:16337" s="3" customFormat="1" ht="15" hidden="1">
      <c r="A29" s="141" t="s">
        <v>115</v>
      </c>
      <c r="B29" s="174"/>
      <c r="C29" s="174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>
        <v>4734.4083899999996</v>
      </c>
      <c r="U29" s="180"/>
      <c r="V29" s="180">
        <v>4471.1018167602997</v>
      </c>
      <c r="W29" s="180">
        <v>4672.8988999999992</v>
      </c>
      <c r="X29" s="180">
        <v>4553.6793600000001</v>
      </c>
      <c r="Y29" s="180">
        <v>4061.1166299999995</v>
      </c>
      <c r="Z29" s="180">
        <v>2899.5720799999999</v>
      </c>
      <c r="AA29" s="180">
        <v>4013.9555700000001</v>
      </c>
      <c r="AB29" s="180">
        <v>3943.5702200000005</v>
      </c>
      <c r="AC29" s="180">
        <v>3463.8766199999995</v>
      </c>
      <c r="AD29" s="180">
        <v>3437.5558299999998</v>
      </c>
      <c r="AE29" s="180">
        <v>3409.0806799999996</v>
      </c>
      <c r="AF29" s="182">
        <v>3371.3659600000001</v>
      </c>
      <c r="AG29" s="182">
        <v>4971.9567020595068</v>
      </c>
      <c r="AH29" s="182">
        <v>3829.3340747477778</v>
      </c>
      <c r="AI29" s="182">
        <v>3821.7</v>
      </c>
      <c r="AJ29" s="182">
        <v>4034</v>
      </c>
      <c r="AK29" s="182">
        <v>4016</v>
      </c>
      <c r="AL29" s="182">
        <v>2749</v>
      </c>
      <c r="AM29" s="182">
        <v>2754</v>
      </c>
      <c r="AN29" s="182">
        <v>2713</v>
      </c>
      <c r="AO29" s="182">
        <v>2056</v>
      </c>
      <c r="AP29" s="182">
        <v>1252</v>
      </c>
      <c r="AQ29" s="182">
        <v>730</v>
      </c>
      <c r="AR29" s="182">
        <v>393</v>
      </c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</row>
    <row r="30" spans="1:16337" s="3" customFormat="1" ht="15" hidden="1">
      <c r="A30" s="140" t="s">
        <v>116</v>
      </c>
      <c r="B30" s="174"/>
      <c r="C30" s="174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>
        <v>0</v>
      </c>
      <c r="AE30" s="180">
        <v>0</v>
      </c>
      <c r="AF30" s="182">
        <v>0</v>
      </c>
      <c r="AG30" s="182">
        <v>0</v>
      </c>
      <c r="AH30" s="182">
        <v>0</v>
      </c>
      <c r="AI30" s="182">
        <v>0</v>
      </c>
      <c r="AJ30" s="182">
        <v>0</v>
      </c>
      <c r="AK30" s="182">
        <v>0</v>
      </c>
      <c r="AL30" s="182">
        <v>0</v>
      </c>
      <c r="AM30" s="182">
        <v>0</v>
      </c>
      <c r="AN30" s="182">
        <v>0</v>
      </c>
      <c r="AO30" s="182">
        <v>0</v>
      </c>
      <c r="AP30" s="182">
        <v>0</v>
      </c>
      <c r="AQ30" s="182">
        <v>0</v>
      </c>
      <c r="AR30" s="182">
        <v>0</v>
      </c>
      <c r="AS30" s="182">
        <v>0</v>
      </c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</row>
    <row r="31" spans="1:16337" s="3" customFormat="1" ht="15" hidden="1">
      <c r="A31" s="141" t="s">
        <v>109</v>
      </c>
      <c r="B31" s="174"/>
      <c r="C31" s="174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 t="s">
        <v>0</v>
      </c>
      <c r="U31" s="180"/>
      <c r="V31" s="180">
        <v>0</v>
      </c>
      <c r="W31" s="180">
        <v>0</v>
      </c>
      <c r="X31" s="180">
        <v>0</v>
      </c>
      <c r="Y31" s="180">
        <v>0</v>
      </c>
      <c r="Z31" s="180">
        <v>0</v>
      </c>
      <c r="AA31" s="180">
        <v>0</v>
      </c>
      <c r="AB31" s="180">
        <v>0</v>
      </c>
      <c r="AC31" s="180">
        <v>0</v>
      </c>
      <c r="AD31" s="180">
        <v>0</v>
      </c>
      <c r="AE31" s="180">
        <v>0</v>
      </c>
      <c r="AF31" s="182">
        <v>0</v>
      </c>
      <c r="AG31" s="182">
        <v>0</v>
      </c>
      <c r="AH31" s="182">
        <v>104879.10434449156</v>
      </c>
      <c r="AI31" s="182">
        <v>105051.7</v>
      </c>
      <c r="AJ31" s="182">
        <v>113633</v>
      </c>
      <c r="AK31" s="182">
        <v>114828</v>
      </c>
      <c r="AL31" s="182">
        <v>88167</v>
      </c>
      <c r="AM31" s="182">
        <v>60981</v>
      </c>
      <c r="AN31" s="182">
        <v>33694</v>
      </c>
      <c r="AO31" s="182">
        <v>6821</v>
      </c>
      <c r="AP31" s="182">
        <v>6612</v>
      </c>
      <c r="AQ31" s="182">
        <v>6404</v>
      </c>
      <c r="AR31" s="182">
        <v>6617</v>
      </c>
      <c r="AS31" s="182">
        <v>4739</v>
      </c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</row>
    <row r="32" spans="1:16337" s="3" customFormat="1" ht="15" hidden="1">
      <c r="A32" s="141" t="s">
        <v>110</v>
      </c>
      <c r="B32" s="174"/>
      <c r="C32" s="174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 t="s">
        <v>0</v>
      </c>
      <c r="U32" s="180"/>
      <c r="V32" s="180">
        <v>0</v>
      </c>
      <c r="W32" s="180">
        <v>0</v>
      </c>
      <c r="X32" s="180">
        <v>0</v>
      </c>
      <c r="Y32" s="180">
        <v>0</v>
      </c>
      <c r="Z32" s="180">
        <v>0</v>
      </c>
      <c r="AA32" s="180">
        <v>0</v>
      </c>
      <c r="AB32" s="180">
        <v>0</v>
      </c>
      <c r="AC32" s="180">
        <v>0</v>
      </c>
      <c r="AD32" s="180">
        <v>0</v>
      </c>
      <c r="AE32" s="180">
        <v>0</v>
      </c>
      <c r="AF32" s="182">
        <v>0</v>
      </c>
      <c r="AG32" s="182">
        <v>0</v>
      </c>
      <c r="AH32" s="182">
        <v>226.61538000000002</v>
      </c>
      <c r="AI32" s="182">
        <v>211.3</v>
      </c>
      <c r="AJ32" s="182">
        <v>209</v>
      </c>
      <c r="AK32" s="182">
        <v>229</v>
      </c>
      <c r="AL32" s="182">
        <v>220</v>
      </c>
      <c r="AM32" s="182">
        <v>199</v>
      </c>
      <c r="AN32" s="182">
        <v>203</v>
      </c>
      <c r="AO32" s="182">
        <v>215</v>
      </c>
      <c r="AP32" s="182">
        <v>206</v>
      </c>
      <c r="AQ32" s="182">
        <v>202</v>
      </c>
      <c r="AR32" s="182">
        <v>202</v>
      </c>
      <c r="AS32" s="182">
        <v>138</v>
      </c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</row>
    <row r="33" spans="1:63" s="3" customFormat="1" ht="15" hidden="1">
      <c r="A33" s="140" t="s">
        <v>117</v>
      </c>
      <c r="B33" s="174"/>
      <c r="C33" s="174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 t="s">
        <v>0</v>
      </c>
      <c r="U33" s="180"/>
      <c r="V33" s="180">
        <v>0</v>
      </c>
      <c r="W33" s="180">
        <v>0</v>
      </c>
      <c r="X33" s="180">
        <v>0</v>
      </c>
      <c r="Y33" s="180">
        <v>0</v>
      </c>
      <c r="Z33" s="180">
        <v>0</v>
      </c>
      <c r="AA33" s="180">
        <v>0</v>
      </c>
      <c r="AB33" s="180">
        <v>0</v>
      </c>
      <c r="AC33" s="180">
        <v>0</v>
      </c>
      <c r="AD33" s="180">
        <v>0</v>
      </c>
      <c r="AE33" s="180">
        <v>0</v>
      </c>
      <c r="AF33" s="182">
        <v>0</v>
      </c>
      <c r="AG33" s="182">
        <v>0</v>
      </c>
      <c r="AH33" s="182">
        <v>65116.846397470101</v>
      </c>
      <c r="AI33" s="182">
        <v>62795.4</v>
      </c>
      <c r="AJ33" s="182">
        <v>43448</v>
      </c>
      <c r="AK33" s="182">
        <v>40504</v>
      </c>
      <c r="AL33" s="182">
        <v>56945</v>
      </c>
      <c r="AM33" s="182">
        <v>52331</v>
      </c>
      <c r="AN33" s="182">
        <v>26519</v>
      </c>
      <c r="AO33" s="182">
        <v>21082</v>
      </c>
      <c r="AP33" s="182">
        <v>0</v>
      </c>
      <c r="AQ33" s="182">
        <v>0</v>
      </c>
      <c r="AR33" s="182">
        <v>0</v>
      </c>
      <c r="AS33" s="182">
        <v>0</v>
      </c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</row>
    <row r="34" spans="1:63" s="3" customFormat="1" ht="15" hidden="1">
      <c r="A34" s="140" t="s">
        <v>56</v>
      </c>
      <c r="B34" s="174"/>
      <c r="C34" s="174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>
        <v>0</v>
      </c>
      <c r="AE34" s="180">
        <v>0</v>
      </c>
      <c r="AF34" s="182">
        <v>0</v>
      </c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</row>
    <row r="35" spans="1:63" s="3" customFormat="1" ht="15" hidden="1">
      <c r="A35" s="141" t="s">
        <v>109</v>
      </c>
      <c r="B35" s="174"/>
      <c r="C35" s="174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>
        <v>12500.43849</v>
      </c>
      <c r="U35" s="180"/>
      <c r="V35" s="180">
        <v>12464.254880000002</v>
      </c>
      <c r="W35" s="180">
        <v>13094.41174</v>
      </c>
      <c r="X35" s="180">
        <v>13112.54076</v>
      </c>
      <c r="Y35" s="180">
        <v>10086.381299999999</v>
      </c>
      <c r="Z35" s="180">
        <v>7290.3504899999998</v>
      </c>
      <c r="AA35" s="180">
        <v>10169.23956</v>
      </c>
      <c r="AB35" s="180">
        <v>10197.131220000001</v>
      </c>
      <c r="AC35" s="180">
        <v>10198.630080000001</v>
      </c>
      <c r="AD35" s="180">
        <v>10182.024559999998</v>
      </c>
      <c r="AE35" s="180">
        <v>6565.6528200000012</v>
      </c>
      <c r="AF35" s="182">
        <v>7093.5727500000012</v>
      </c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</row>
    <row r="36" spans="1:63" s="3" customFormat="1" ht="15" hidden="1">
      <c r="A36" s="141" t="s">
        <v>110</v>
      </c>
      <c r="B36" s="174"/>
      <c r="C36" s="174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>
        <v>6788.1570899999997</v>
      </c>
      <c r="U36" s="180"/>
      <c r="V36" s="180">
        <v>6405.1003909561014</v>
      </c>
      <c r="W36" s="180">
        <v>6597.7696900000001</v>
      </c>
      <c r="X36" s="180">
        <v>6423.4550400000016</v>
      </c>
      <c r="Y36" s="180">
        <v>4809.2653500000006</v>
      </c>
      <c r="Z36" s="180">
        <v>3443.3704199999997</v>
      </c>
      <c r="AA36" s="180">
        <v>4812.3617899999999</v>
      </c>
      <c r="AB36" s="180">
        <v>4721.6149799999994</v>
      </c>
      <c r="AC36" s="180">
        <v>4701.19355</v>
      </c>
      <c r="AD36" s="180">
        <v>4653.6506360509766</v>
      </c>
      <c r="AE36" s="180">
        <v>2999.2732539490253</v>
      </c>
      <c r="AF36" s="182">
        <v>3271.0920218749998</v>
      </c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</row>
    <row r="37" spans="1:63" s="3" customFormat="1" ht="15" hidden="1">
      <c r="A37" s="140" t="s">
        <v>118</v>
      </c>
      <c r="B37" s="174"/>
      <c r="C37" s="174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>
        <v>0</v>
      </c>
      <c r="AE37" s="180">
        <v>0</v>
      </c>
      <c r="AF37" s="182">
        <v>0</v>
      </c>
      <c r="AG37" s="182">
        <v>0</v>
      </c>
      <c r="AH37" s="182">
        <v>0</v>
      </c>
      <c r="AI37" s="182">
        <v>0</v>
      </c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</row>
    <row r="38" spans="1:63" s="3" customFormat="1" ht="15" hidden="1">
      <c r="A38" s="141" t="s">
        <v>119</v>
      </c>
      <c r="B38" s="174"/>
      <c r="C38" s="174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>
        <v>81463.681879999989</v>
      </c>
      <c r="U38" s="180"/>
      <c r="V38" s="180">
        <v>77625.60076999999</v>
      </c>
      <c r="W38" s="180">
        <v>73401.221720000001</v>
      </c>
      <c r="X38" s="180">
        <v>39605.144919999999</v>
      </c>
      <c r="Y38" s="180">
        <v>36115.367810000003</v>
      </c>
      <c r="Z38" s="180">
        <v>4523.4522400000005</v>
      </c>
      <c r="AA38" s="180">
        <v>2082.04036</v>
      </c>
      <c r="AB38" s="180">
        <v>4719.8846599999997</v>
      </c>
      <c r="AC38" s="180">
        <v>2155.4844800000001</v>
      </c>
      <c r="AD38" s="180">
        <v>4440.0796600000003</v>
      </c>
      <c r="AE38" s="180">
        <v>1963.1733200000001</v>
      </c>
      <c r="AF38" s="182">
        <v>4413.0295800000004</v>
      </c>
      <c r="AG38" s="182">
        <v>2007.0231999999999</v>
      </c>
      <c r="AH38" s="182">
        <v>3596.6999700000006</v>
      </c>
      <c r="AI38" s="182">
        <v>1220.0999999999999</v>
      </c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</row>
    <row r="39" spans="1:63" s="3" customFormat="1" ht="15" hidden="1">
      <c r="A39" s="141" t="s">
        <v>120</v>
      </c>
      <c r="B39" s="174"/>
      <c r="C39" s="174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>
        <v>14821.72741</v>
      </c>
      <c r="U39" s="180"/>
      <c r="V39" s="180">
        <v>2188.5842200000002</v>
      </c>
      <c r="W39" s="180">
        <v>961.49513000000002</v>
      </c>
      <c r="X39" s="180">
        <v>2167.0397699999999</v>
      </c>
      <c r="Y39" s="180">
        <v>970.37288999999998</v>
      </c>
      <c r="Z39" s="180">
        <v>2025.41543</v>
      </c>
      <c r="AA39" s="180">
        <v>932.02589999999998</v>
      </c>
      <c r="AB39" s="180">
        <v>2113.4202700000001</v>
      </c>
      <c r="AC39" s="180">
        <v>964.91466000000003</v>
      </c>
      <c r="AD39" s="180">
        <v>1988.0846299999998</v>
      </c>
      <c r="AE39" s="180">
        <v>878.81150000000002</v>
      </c>
      <c r="AF39" s="182">
        <v>1975.98848</v>
      </c>
      <c r="AG39" s="182">
        <v>898.44795999999997</v>
      </c>
      <c r="AH39" s="182">
        <v>1610.3450400000002</v>
      </c>
      <c r="AI39" s="182">
        <v>546.1</v>
      </c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</row>
    <row r="40" spans="1:63" s="3" customFormat="1" ht="15" hidden="1">
      <c r="A40" s="140" t="s">
        <v>121</v>
      </c>
      <c r="B40" s="174"/>
      <c r="C40" s="174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>
        <v>0</v>
      </c>
      <c r="AE40" s="180">
        <v>0</v>
      </c>
      <c r="AF40" s="182">
        <v>0</v>
      </c>
      <c r="AG40" s="182">
        <v>0</v>
      </c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</row>
    <row r="41" spans="1:63" s="3" customFormat="1" ht="15" hidden="1">
      <c r="A41" s="141" t="s">
        <v>122</v>
      </c>
      <c r="B41" s="174"/>
      <c r="C41" s="174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 t="s">
        <v>0</v>
      </c>
      <c r="U41" s="180"/>
      <c r="V41" s="180">
        <v>93781.671959999992</v>
      </c>
      <c r="W41" s="180">
        <v>93003.869310000009</v>
      </c>
      <c r="X41" s="180">
        <v>93484.633130000002</v>
      </c>
      <c r="Y41" s="180">
        <v>93015.576690000002</v>
      </c>
      <c r="Z41" s="180">
        <v>1574.2274</v>
      </c>
      <c r="AA41" s="180">
        <v>834.25377000000003</v>
      </c>
      <c r="AB41" s="180">
        <v>2505.9059400000001</v>
      </c>
      <c r="AC41" s="180">
        <v>1257.99731</v>
      </c>
      <c r="AD41" s="180">
        <v>2794.9603500000003</v>
      </c>
      <c r="AE41" s="180">
        <v>1251.15679</v>
      </c>
      <c r="AF41" s="182">
        <v>2642.7099900000003</v>
      </c>
      <c r="AG41" s="182">
        <v>1101.4077</v>
      </c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</row>
    <row r="42" spans="1:63" s="3" customFormat="1" ht="15" hidden="1">
      <c r="A42" s="141" t="s">
        <v>123</v>
      </c>
      <c r="B42" s="174"/>
      <c r="C42" s="174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>
        <v>287276.06988999998</v>
      </c>
      <c r="U42" s="180"/>
      <c r="V42" s="180">
        <v>142092.08486</v>
      </c>
      <c r="W42" s="180">
        <v>137423.62519999998</v>
      </c>
      <c r="X42" s="180">
        <v>5309.0940199999995</v>
      </c>
      <c r="Y42" s="180">
        <v>2493.8862599999998</v>
      </c>
      <c r="Z42" s="180">
        <v>9448.6702100000002</v>
      </c>
      <c r="AA42" s="180">
        <v>5006.6980700000004</v>
      </c>
      <c r="AB42" s="180">
        <v>15042.84484</v>
      </c>
      <c r="AC42" s="180">
        <v>7550.2454400000006</v>
      </c>
      <c r="AD42" s="180">
        <v>16778.762179999998</v>
      </c>
      <c r="AE42" s="180">
        <v>7509.1803</v>
      </c>
      <c r="AF42" s="182">
        <v>15864.39876</v>
      </c>
      <c r="AG42" s="182">
        <v>6610.2639500000005</v>
      </c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</row>
    <row r="43" spans="1:63" s="3" customFormat="1" ht="15" hidden="1">
      <c r="A43" s="141" t="s">
        <v>124</v>
      </c>
      <c r="B43" s="174"/>
      <c r="C43" s="174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>
        <v>2406.03928</v>
      </c>
      <c r="U43" s="180"/>
      <c r="V43" s="180">
        <v>2194.1189399999998</v>
      </c>
      <c r="W43" s="180">
        <v>962.54471999999998</v>
      </c>
      <c r="X43" s="180">
        <v>2172.72156</v>
      </c>
      <c r="Y43" s="180">
        <v>971.49946</v>
      </c>
      <c r="Z43" s="180">
        <v>2030.5375100000001</v>
      </c>
      <c r="AA43" s="180">
        <v>933.06481000000008</v>
      </c>
      <c r="AB43" s="180">
        <v>2119.0598399999999</v>
      </c>
      <c r="AC43" s="180">
        <v>966.05714</v>
      </c>
      <c r="AD43" s="180">
        <v>1993.1123</v>
      </c>
      <c r="AE43" s="180">
        <v>879.77084000000002</v>
      </c>
      <c r="AF43" s="182">
        <v>1844.38374</v>
      </c>
      <c r="AG43" s="182">
        <v>764.16732000000002</v>
      </c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</row>
    <row r="44" spans="1:63" s="3" customFormat="1" ht="15" hidden="1">
      <c r="A44" s="140" t="s">
        <v>125</v>
      </c>
      <c r="B44" s="174"/>
      <c r="C44" s="174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>
        <v>0</v>
      </c>
      <c r="AE44" s="180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</row>
    <row r="45" spans="1:63" s="3" customFormat="1" ht="15" hidden="1">
      <c r="A45" s="141" t="s">
        <v>122</v>
      </c>
      <c r="B45" s="174"/>
      <c r="C45" s="174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>
        <v>18966.939269999999</v>
      </c>
      <c r="U45" s="180"/>
      <c r="V45" s="180">
        <v>18861.094150000001</v>
      </c>
      <c r="W45" s="180">
        <v>14138.007039999999</v>
      </c>
      <c r="X45" s="180">
        <v>9428.319489999998</v>
      </c>
      <c r="Y45" s="180">
        <v>4738.7957000000006</v>
      </c>
      <c r="Z45" s="180">
        <v>60.945</v>
      </c>
      <c r="AA45" s="180">
        <v>97.371729999999999</v>
      </c>
      <c r="AB45" s="180">
        <v>102.5719</v>
      </c>
      <c r="AC45" s="180">
        <v>128.69192999999999</v>
      </c>
      <c r="AD45" s="180">
        <v>0</v>
      </c>
      <c r="AE45" s="180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</row>
    <row r="46" spans="1:63" s="3" customFormat="1" ht="15" hidden="1">
      <c r="A46" s="141" t="s">
        <v>123</v>
      </c>
      <c r="B46" s="174"/>
      <c r="C46" s="174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>
        <v>21089.858390000001</v>
      </c>
      <c r="U46" s="180"/>
      <c r="V46" s="180">
        <v>288.54599000000002</v>
      </c>
      <c r="W46" s="180">
        <v>1859.58437</v>
      </c>
      <c r="X46" s="180">
        <v>275.82486</v>
      </c>
      <c r="Y46" s="180">
        <v>1871.0150100000001</v>
      </c>
      <c r="Z46" s="180">
        <v>267.03359</v>
      </c>
      <c r="AA46" s="180">
        <v>1767.7434099999998</v>
      </c>
      <c r="AB46" s="180">
        <v>240.36618999999999</v>
      </c>
      <c r="AC46" s="180">
        <v>1633.1223700000121</v>
      </c>
      <c r="AD46" s="180">
        <v>0</v>
      </c>
      <c r="AE46" s="180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</row>
    <row r="47" spans="1:63" s="3" customFormat="1" ht="15" hidden="1">
      <c r="A47" s="141" t="s">
        <v>126</v>
      </c>
      <c r="B47" s="174"/>
      <c r="C47" s="174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</row>
    <row r="48" spans="1:63" s="3" customFormat="1" ht="15" hidden="1">
      <c r="A48" s="140" t="s">
        <v>122</v>
      </c>
      <c r="B48" s="174"/>
      <c r="C48" s="174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>
        <v>40756.267540000001</v>
      </c>
      <c r="U48" s="180"/>
      <c r="V48" s="180">
        <v>1137.95767</v>
      </c>
      <c r="W48" s="180">
        <v>921.23085000000003</v>
      </c>
      <c r="X48" s="180">
        <v>574.46296999999993</v>
      </c>
      <c r="Y48" s="180">
        <v>0</v>
      </c>
      <c r="Z48" s="180">
        <v>0</v>
      </c>
      <c r="AA48" s="180"/>
      <c r="AB48" s="180"/>
      <c r="AC48" s="180"/>
      <c r="AD48" s="180"/>
      <c r="AE48" s="180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</row>
    <row r="49" spans="1:63" s="3" customFormat="1" ht="15" hidden="1">
      <c r="A49" s="140" t="s">
        <v>127</v>
      </c>
      <c r="B49" s="174"/>
      <c r="C49" s="174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</row>
    <row r="50" spans="1:63" s="3" customFormat="1" ht="15" hidden="1">
      <c r="A50" s="141" t="s">
        <v>122</v>
      </c>
      <c r="B50" s="174"/>
      <c r="C50" s="174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>
        <v>3267.37381</v>
      </c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</row>
    <row r="51" spans="1:63" s="3" customFormat="1" ht="15" hidden="1">
      <c r="A51" s="141" t="s">
        <v>123</v>
      </c>
      <c r="B51" s="174"/>
      <c r="C51" s="174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>
        <v>2427.5531499999997</v>
      </c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</row>
    <row r="52" spans="1:63" s="3" customFormat="1" ht="15" hidden="1">
      <c r="A52" s="140" t="s">
        <v>55</v>
      </c>
      <c r="B52" s="174"/>
      <c r="C52" s="174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 t="s">
        <v>0</v>
      </c>
      <c r="U52" s="180"/>
      <c r="V52" s="180">
        <v>0</v>
      </c>
      <c r="W52" s="180">
        <v>0</v>
      </c>
      <c r="X52" s="180">
        <v>0</v>
      </c>
      <c r="Y52" s="180">
        <v>0</v>
      </c>
      <c r="Z52" s="180">
        <v>0</v>
      </c>
      <c r="AA52" s="180">
        <v>0</v>
      </c>
      <c r="AB52" s="180">
        <v>0</v>
      </c>
      <c r="AC52" s="180">
        <v>0</v>
      </c>
      <c r="AD52" s="180">
        <v>0</v>
      </c>
      <c r="AE52" s="180">
        <v>0</v>
      </c>
      <c r="AF52" s="182">
        <v>0</v>
      </c>
      <c r="AG52" s="182">
        <v>2329.4423400000001</v>
      </c>
      <c r="AH52" s="182">
        <v>2195.0102899999997</v>
      </c>
      <c r="AI52" s="182">
        <v>2093</v>
      </c>
      <c r="AJ52" s="182">
        <v>1810</v>
      </c>
      <c r="AK52" s="182">
        <v>1176</v>
      </c>
      <c r="AL52" s="182">
        <v>914</v>
      </c>
      <c r="AM52" s="182">
        <v>786</v>
      </c>
      <c r="AN52" s="182">
        <v>367</v>
      </c>
      <c r="AO52" s="182">
        <v>0</v>
      </c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</row>
    <row r="53" spans="1:63" s="3" customFormat="1" ht="15" hidden="1">
      <c r="A53" s="140" t="s">
        <v>54</v>
      </c>
      <c r="B53" s="174"/>
      <c r="C53" s="174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 t="s">
        <v>0</v>
      </c>
      <c r="U53" s="180"/>
      <c r="V53" s="180">
        <v>0</v>
      </c>
      <c r="W53" s="180">
        <v>0</v>
      </c>
      <c r="X53" s="180">
        <v>0</v>
      </c>
      <c r="Y53" s="180">
        <v>0</v>
      </c>
      <c r="Z53" s="180">
        <v>0</v>
      </c>
      <c r="AA53" s="180">
        <v>0</v>
      </c>
      <c r="AB53" s="180">
        <v>0</v>
      </c>
      <c r="AC53" s="180">
        <v>0</v>
      </c>
      <c r="AD53" s="180">
        <v>0</v>
      </c>
      <c r="AE53" s="180">
        <v>0</v>
      </c>
      <c r="AF53" s="182">
        <v>0</v>
      </c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</row>
    <row r="54" spans="1:63" s="3" customFormat="1" ht="15" hidden="1">
      <c r="A54" s="140" t="s">
        <v>53</v>
      </c>
      <c r="B54" s="174"/>
      <c r="C54" s="174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 t="s">
        <v>0</v>
      </c>
      <c r="U54" s="180"/>
      <c r="V54" s="180">
        <v>0</v>
      </c>
      <c r="W54" s="180">
        <v>0</v>
      </c>
      <c r="X54" s="180">
        <v>0</v>
      </c>
      <c r="Y54" s="180">
        <v>0</v>
      </c>
      <c r="Z54" s="180">
        <v>0</v>
      </c>
      <c r="AA54" s="180">
        <v>0</v>
      </c>
      <c r="AB54" s="180">
        <v>0</v>
      </c>
      <c r="AC54" s="180">
        <v>0</v>
      </c>
      <c r="AD54" s="180">
        <v>0</v>
      </c>
      <c r="AE54" s="180">
        <v>0</v>
      </c>
      <c r="AF54" s="182">
        <v>0</v>
      </c>
      <c r="AG54" s="182">
        <v>0</v>
      </c>
      <c r="AH54" s="182">
        <v>0</v>
      </c>
      <c r="AI54" s="182">
        <v>0</v>
      </c>
      <c r="AJ54" s="182">
        <v>0</v>
      </c>
      <c r="AK54" s="182">
        <v>0</v>
      </c>
      <c r="AL54" s="182">
        <v>0</v>
      </c>
      <c r="AM54" s="182">
        <v>0</v>
      </c>
      <c r="AN54" s="182">
        <v>0</v>
      </c>
      <c r="AO54" s="182">
        <v>0</v>
      </c>
      <c r="AP54" s="182">
        <v>0</v>
      </c>
      <c r="AQ54" s="182">
        <v>0</v>
      </c>
      <c r="AR54" s="182">
        <v>0</v>
      </c>
      <c r="AS54" s="182">
        <v>0</v>
      </c>
      <c r="AT54" s="182">
        <v>0</v>
      </c>
      <c r="AU54" s="182">
        <v>0</v>
      </c>
      <c r="AV54" s="182">
        <v>0</v>
      </c>
      <c r="AW54" s="182">
        <v>0</v>
      </c>
      <c r="AX54" s="182">
        <v>0</v>
      </c>
      <c r="AY54" s="182">
        <v>0</v>
      </c>
      <c r="AZ54" s="182">
        <v>0</v>
      </c>
      <c r="BA54" s="182">
        <v>0</v>
      </c>
      <c r="BB54" s="182">
        <v>0</v>
      </c>
      <c r="BC54" s="182">
        <v>0</v>
      </c>
      <c r="BD54" s="182">
        <v>0</v>
      </c>
      <c r="BE54" s="182">
        <v>0</v>
      </c>
      <c r="BF54" s="182">
        <v>6817</v>
      </c>
      <c r="BG54" s="182">
        <v>13094</v>
      </c>
      <c r="BH54" s="182">
        <v>19228</v>
      </c>
      <c r="BI54" s="182">
        <v>25020</v>
      </c>
      <c r="BJ54" s="182">
        <v>24403</v>
      </c>
      <c r="BK54" s="182">
        <v>23870</v>
      </c>
    </row>
    <row r="55" spans="1:63" s="3" customFormat="1" ht="15" hidden="1">
      <c r="A55" s="140" t="s">
        <v>128</v>
      </c>
      <c r="B55" s="174"/>
      <c r="C55" s="174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 t="s">
        <v>0</v>
      </c>
      <c r="U55" s="180"/>
      <c r="V55" s="180">
        <v>2224.9320100000004</v>
      </c>
      <c r="W55" s="180">
        <v>3487.5745999999999</v>
      </c>
      <c r="X55" s="180">
        <v>4669.3251600000003</v>
      </c>
      <c r="Y55" s="180">
        <v>10401.44051</v>
      </c>
      <c r="Z55" s="180">
        <v>15597.160099999999</v>
      </c>
      <c r="AA55" s="180">
        <v>20841.677800000001</v>
      </c>
      <c r="AB55" s="180">
        <v>25561.332249999999</v>
      </c>
      <c r="AC55" s="180">
        <v>25179.436809999999</v>
      </c>
      <c r="AD55" s="180">
        <v>24857.157400000004</v>
      </c>
      <c r="AE55" s="180">
        <v>24209.394909999999</v>
      </c>
      <c r="AF55" s="182">
        <v>23748.058849999998</v>
      </c>
      <c r="AG55" s="182">
        <v>23385.7585</v>
      </c>
      <c r="AH55" s="182">
        <v>22741.991669999999</v>
      </c>
      <c r="AI55" s="182">
        <v>22361.4</v>
      </c>
      <c r="AJ55" s="182">
        <v>21986</v>
      </c>
      <c r="AK55" s="182">
        <v>21657</v>
      </c>
      <c r="AL55" s="182">
        <v>21455</v>
      </c>
      <c r="AM55" s="182">
        <v>21084</v>
      </c>
      <c r="AN55" s="182">
        <v>20685</v>
      </c>
      <c r="AO55" s="182">
        <v>20432</v>
      </c>
      <c r="AP55" s="182">
        <v>19915</v>
      </c>
      <c r="AQ55" s="182">
        <v>19319</v>
      </c>
      <c r="AR55" s="182">
        <v>18494</v>
      </c>
      <c r="AS55" s="182">
        <v>17918</v>
      </c>
      <c r="AT55" s="182">
        <v>17433</v>
      </c>
      <c r="AU55" s="182">
        <v>16715</v>
      </c>
      <c r="AV55" s="182">
        <v>16050</v>
      </c>
      <c r="AW55" s="182">
        <v>15689</v>
      </c>
      <c r="AX55" s="182">
        <v>15436</v>
      </c>
      <c r="AY55" s="182">
        <v>14957</v>
      </c>
      <c r="AZ55" s="182">
        <v>14342</v>
      </c>
      <c r="BA55" s="182">
        <v>14205</v>
      </c>
      <c r="BB55" s="182">
        <v>14021</v>
      </c>
      <c r="BC55" s="182">
        <v>13714</v>
      </c>
      <c r="BD55" s="182">
        <v>13256</v>
      </c>
      <c r="BE55" s="182">
        <v>12893</v>
      </c>
      <c r="BF55" s="182">
        <v>12628</v>
      </c>
      <c r="BG55" s="182">
        <v>12349</v>
      </c>
      <c r="BH55" s="182">
        <v>12074</v>
      </c>
      <c r="BI55" s="182">
        <v>12158</v>
      </c>
      <c r="BJ55" s="182">
        <v>11971</v>
      </c>
      <c r="BK55" s="182">
        <v>11049</v>
      </c>
    </row>
    <row r="56" spans="1:63" s="3" customFormat="1" ht="15" hidden="1">
      <c r="A56" s="141"/>
      <c r="B56" s="174"/>
      <c r="C56" s="174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</row>
    <row r="57" spans="1:63" s="54" customFormat="1" ht="15" hidden="1">
      <c r="A57" s="59" t="s">
        <v>129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>
        <v>734011.6913500001</v>
      </c>
      <c r="U57" s="173"/>
      <c r="V57" s="173">
        <v>628490.4032174754</v>
      </c>
      <c r="W57" s="173">
        <v>705906.57079000014</v>
      </c>
      <c r="X57" s="173">
        <v>530427.80163999996</v>
      </c>
      <c r="Y57" s="173">
        <v>504396.81639000011</v>
      </c>
      <c r="Z57" s="173">
        <v>277319.02495000005</v>
      </c>
      <c r="AA57" s="173">
        <v>344689.96538000001</v>
      </c>
      <c r="AB57" s="173">
        <v>360629.72643999988</v>
      </c>
      <c r="AC57" s="173">
        <v>355984.61443999998</v>
      </c>
      <c r="AD57" s="173">
        <v>392332.00789605104</v>
      </c>
      <c r="AE57" s="173">
        <v>516901.67751394911</v>
      </c>
      <c r="AF57" s="176">
        <v>588910.75656187488</v>
      </c>
      <c r="AG57" s="176">
        <v>557049.47317999986</v>
      </c>
      <c r="AH57" s="176">
        <v>712552.73632880556</v>
      </c>
      <c r="AI57" s="176">
        <v>577269.10000000009</v>
      </c>
      <c r="AJ57" s="176">
        <v>575182</v>
      </c>
      <c r="AK57" s="176">
        <v>562760</v>
      </c>
      <c r="AL57" s="176">
        <v>560882</v>
      </c>
      <c r="AM57" s="176">
        <v>531706</v>
      </c>
      <c r="AN57" s="176">
        <v>499567</v>
      </c>
      <c r="AO57" s="176">
        <v>453927</v>
      </c>
      <c r="AP57" s="176">
        <v>471156</v>
      </c>
      <c r="AQ57" s="176">
        <v>451236</v>
      </c>
      <c r="AR57" s="176">
        <v>460797</v>
      </c>
      <c r="AS57" s="176">
        <v>611656</v>
      </c>
      <c r="AT57" s="176">
        <v>624789</v>
      </c>
      <c r="AU57" s="176">
        <v>611378</v>
      </c>
      <c r="AV57" s="176">
        <v>598834</v>
      </c>
      <c r="AW57" s="176">
        <v>435123</v>
      </c>
      <c r="AX57" s="176">
        <v>446333</v>
      </c>
      <c r="AY57" s="176">
        <v>471284</v>
      </c>
      <c r="AZ57" s="176">
        <v>483858</v>
      </c>
      <c r="BA57" s="176">
        <v>484245</v>
      </c>
      <c r="BB57" s="176">
        <v>455817</v>
      </c>
      <c r="BC57" s="176">
        <v>437238</v>
      </c>
      <c r="BD57" s="176">
        <v>372600</v>
      </c>
      <c r="BE57" s="176">
        <v>348751</v>
      </c>
      <c r="BF57" s="176">
        <v>514203</v>
      </c>
      <c r="BG57" s="176">
        <v>580674</v>
      </c>
      <c r="BH57" s="176">
        <v>570265</v>
      </c>
      <c r="BI57" s="176">
        <v>551104.60199999996</v>
      </c>
      <c r="BJ57" s="176">
        <v>379275</v>
      </c>
      <c r="BK57" s="176">
        <v>294474.35600000003</v>
      </c>
    </row>
    <row r="58" spans="1:63" s="3" customFormat="1" ht="15" hidden="1">
      <c r="A58" s="142"/>
      <c r="B58" s="174"/>
      <c r="C58" s="174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</row>
    <row r="59" spans="1:63" s="4" customFormat="1" ht="15" hidden="1">
      <c r="A59" s="50" t="s">
        <v>130</v>
      </c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>
        <v>65972.203380000006</v>
      </c>
      <c r="W59" s="173">
        <v>75651.414499999999</v>
      </c>
      <c r="X59" s="173">
        <v>72308.772729999982</v>
      </c>
      <c r="Y59" s="173">
        <v>78169.076760000011</v>
      </c>
      <c r="Z59" s="173">
        <v>69996.755599999989</v>
      </c>
      <c r="AA59" s="173">
        <v>68226.436589999998</v>
      </c>
      <c r="AB59" s="173">
        <v>51622.737169999993</v>
      </c>
      <c r="AC59" s="173">
        <v>54284.762629999997</v>
      </c>
      <c r="AD59" s="173">
        <v>49663.048279999995</v>
      </c>
      <c r="AE59" s="173">
        <v>52330.944779999998</v>
      </c>
      <c r="AF59" s="176">
        <v>50569.565000000002</v>
      </c>
      <c r="AG59" s="176">
        <v>55737.785969999997</v>
      </c>
      <c r="AH59" s="176">
        <v>51200.805269999997</v>
      </c>
      <c r="AI59" s="176">
        <v>48573.2</v>
      </c>
      <c r="AJ59" s="176">
        <v>45096.493439999998</v>
      </c>
      <c r="AK59" s="176">
        <v>44602.008589999998</v>
      </c>
      <c r="AL59" s="176">
        <v>42918.984570000001</v>
      </c>
      <c r="AM59" s="176">
        <v>39797.535380000001</v>
      </c>
      <c r="AN59" s="176">
        <v>33028.466850000004</v>
      </c>
      <c r="AO59" s="176">
        <v>37523.903159999994</v>
      </c>
      <c r="AP59" s="176">
        <v>33843.573609999999</v>
      </c>
      <c r="AQ59" s="176">
        <v>47341.513540000007</v>
      </c>
      <c r="AR59" s="176">
        <v>47108.676790000005</v>
      </c>
      <c r="AS59" s="176">
        <v>46669.919979999999</v>
      </c>
      <c r="AT59" s="176">
        <v>33450.502840000001</v>
      </c>
      <c r="AU59" s="176">
        <v>32088.437099999999</v>
      </c>
      <c r="AV59" s="176">
        <v>25146</v>
      </c>
      <c r="AW59" s="176">
        <v>9685</v>
      </c>
      <c r="AX59" s="176">
        <v>7497.8</v>
      </c>
      <c r="AY59" s="176">
        <v>3119</v>
      </c>
      <c r="AZ59" s="176">
        <v>2008</v>
      </c>
      <c r="BA59" s="176">
        <v>4299</v>
      </c>
      <c r="BB59" s="176">
        <v>3675</v>
      </c>
      <c r="BC59" s="176">
        <v>4030</v>
      </c>
      <c r="BD59" s="176">
        <v>3660</v>
      </c>
      <c r="BE59" s="176">
        <v>4262</v>
      </c>
      <c r="BF59" s="176">
        <v>3656</v>
      </c>
      <c r="BG59" s="176">
        <v>5148</v>
      </c>
      <c r="BH59" s="176">
        <v>4719</v>
      </c>
      <c r="BI59" s="176">
        <v>6600</v>
      </c>
      <c r="BJ59" s="176">
        <v>5075</v>
      </c>
      <c r="BK59" s="176">
        <v>5840</v>
      </c>
    </row>
    <row r="60" spans="1:63" s="3" customFormat="1" ht="15" hidden="1">
      <c r="A60" s="143"/>
      <c r="B60" s="174"/>
      <c r="C60" s="174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</row>
    <row r="61" spans="1:63" s="3" customFormat="1" ht="15" hidden="1">
      <c r="A61" s="140" t="s">
        <v>131</v>
      </c>
      <c r="B61" s="174"/>
      <c r="C61" s="174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 t="s">
        <v>0</v>
      </c>
      <c r="U61" s="180"/>
      <c r="V61" s="180">
        <v>0</v>
      </c>
      <c r="W61" s="180">
        <v>0</v>
      </c>
      <c r="X61" s="180">
        <v>1302.7408300000002</v>
      </c>
      <c r="Y61" s="180">
        <v>3189.5060199999998</v>
      </c>
      <c r="Z61" s="180">
        <v>1463.23784</v>
      </c>
      <c r="AA61" s="180">
        <v>3116.5140799999999</v>
      </c>
      <c r="AB61" s="180">
        <v>1152.4535900000001</v>
      </c>
      <c r="AC61" s="180">
        <v>2489.3686699999998</v>
      </c>
      <c r="AD61" s="180">
        <v>1091.3189600000001</v>
      </c>
      <c r="AE61" s="180">
        <v>2292.85205</v>
      </c>
      <c r="AF61" s="182">
        <v>1087.40299</v>
      </c>
      <c r="AG61" s="182">
        <v>2369.0121600000002</v>
      </c>
      <c r="AH61" s="182">
        <v>995.57706999999994</v>
      </c>
      <c r="AI61" s="182">
        <v>1779.7</v>
      </c>
      <c r="AJ61" s="182">
        <v>846.41994</v>
      </c>
      <c r="AK61" s="182">
        <v>1680.6574499999999</v>
      </c>
      <c r="AL61" s="182">
        <v>833.00522000000001</v>
      </c>
      <c r="AM61" s="182">
        <v>837.74881999999991</v>
      </c>
      <c r="AN61" s="182">
        <v>794.73565000000008</v>
      </c>
      <c r="AO61" s="182">
        <v>1594.1544799999999</v>
      </c>
      <c r="AP61" s="182">
        <v>756.24361999999996</v>
      </c>
      <c r="AQ61" s="182">
        <v>1741.1551200000001</v>
      </c>
      <c r="AR61" s="182">
        <v>905.25725</v>
      </c>
      <c r="AS61" s="182">
        <v>1921.14319</v>
      </c>
      <c r="AT61" s="182">
        <v>710.42171999999994</v>
      </c>
      <c r="AU61" s="182">
        <v>1555.8945200000001</v>
      </c>
      <c r="AV61" s="182">
        <v>611</v>
      </c>
      <c r="AW61" s="182">
        <v>1184</v>
      </c>
      <c r="AX61" s="182">
        <v>505.14</v>
      </c>
      <c r="AY61" s="182">
        <v>2593</v>
      </c>
      <c r="AZ61" s="182">
        <v>2004</v>
      </c>
      <c r="BA61" s="182">
        <v>4027</v>
      </c>
      <c r="BB61" s="182">
        <v>3653</v>
      </c>
      <c r="BC61" s="182">
        <v>3930</v>
      </c>
      <c r="BD61" s="182">
        <v>3656</v>
      </c>
      <c r="BE61" s="182">
        <v>4256</v>
      </c>
      <c r="BF61" s="182">
        <v>3656</v>
      </c>
      <c r="BG61" s="182">
        <v>5148</v>
      </c>
      <c r="BH61" s="182">
        <v>4719</v>
      </c>
      <c r="BI61" s="182">
        <v>6600</v>
      </c>
      <c r="BJ61" s="182">
        <v>5075</v>
      </c>
      <c r="BK61" s="182">
        <v>5840</v>
      </c>
    </row>
    <row r="62" spans="1:63" s="3" customFormat="1" ht="15" hidden="1">
      <c r="A62" s="140" t="s">
        <v>132</v>
      </c>
      <c r="B62" s="174"/>
      <c r="C62" s="174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>
        <v>70346.211840000004</v>
      </c>
      <c r="U62" s="180"/>
      <c r="V62" s="180">
        <v>65971.64417</v>
      </c>
      <c r="W62" s="180">
        <v>75651.414499999999</v>
      </c>
      <c r="X62" s="180">
        <v>71006.031899999987</v>
      </c>
      <c r="Y62" s="180">
        <v>74979.57074000001</v>
      </c>
      <c r="Z62" s="180">
        <v>68533.517759999988</v>
      </c>
      <c r="AA62" s="180">
        <v>65109.922509999997</v>
      </c>
      <c r="AB62" s="180">
        <v>50470.283579999996</v>
      </c>
      <c r="AC62" s="180">
        <v>51795.393960000001</v>
      </c>
      <c r="AD62" s="180">
        <v>48571.729319999999</v>
      </c>
      <c r="AE62" s="180">
        <v>50038.092729999997</v>
      </c>
      <c r="AF62" s="182">
        <v>49482.16201</v>
      </c>
      <c r="AG62" s="182">
        <v>53368.773809999999</v>
      </c>
      <c r="AH62" s="182">
        <v>50205.228199999998</v>
      </c>
      <c r="AI62" s="182">
        <v>46793.5</v>
      </c>
      <c r="AJ62" s="182">
        <v>44250.073499999999</v>
      </c>
      <c r="AK62" s="182">
        <v>42921.351139999999</v>
      </c>
      <c r="AL62" s="182">
        <v>42085.979350000001</v>
      </c>
      <c r="AM62" s="182">
        <v>38959.78656</v>
      </c>
      <c r="AN62" s="182">
        <v>32233.731200000002</v>
      </c>
      <c r="AO62" s="182">
        <v>35929.748679999997</v>
      </c>
      <c r="AP62" s="182">
        <v>33087.329989999998</v>
      </c>
      <c r="AQ62" s="182">
        <v>45600.358420000004</v>
      </c>
      <c r="AR62" s="182">
        <v>46203.419540000003</v>
      </c>
      <c r="AS62" s="182">
        <v>44748.776789999996</v>
      </c>
      <c r="AT62" s="182">
        <v>32740.081120000003</v>
      </c>
      <c r="AU62" s="182">
        <v>30532.542579999998</v>
      </c>
      <c r="AV62" s="182">
        <v>24535</v>
      </c>
      <c r="AW62" s="182">
        <v>8501</v>
      </c>
      <c r="AX62" s="182">
        <v>6992.66</v>
      </c>
      <c r="AY62" s="182">
        <v>526</v>
      </c>
      <c r="AZ62" s="182">
        <v>4</v>
      </c>
      <c r="BA62" s="182">
        <v>272</v>
      </c>
      <c r="BB62" s="182">
        <v>22</v>
      </c>
      <c r="BC62" s="182">
        <v>100</v>
      </c>
      <c r="BD62" s="182">
        <v>4</v>
      </c>
      <c r="BE62" s="182">
        <v>6</v>
      </c>
      <c r="BF62" s="182">
        <v>0</v>
      </c>
      <c r="BG62" s="182">
        <v>0</v>
      </c>
      <c r="BH62" s="182">
        <v>0</v>
      </c>
      <c r="BI62" s="182">
        <v>0</v>
      </c>
      <c r="BJ62" s="182">
        <v>0</v>
      </c>
      <c r="BK62" s="182">
        <v>0</v>
      </c>
    </row>
    <row r="63" spans="1:63" s="3" customFormat="1" ht="15" hidden="1">
      <c r="A63" s="140" t="s">
        <v>133</v>
      </c>
      <c r="B63" s="174"/>
      <c r="C63" s="174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>
        <v>5.0146999999999995</v>
      </c>
      <c r="U63" s="180"/>
      <c r="V63" s="180">
        <v>0.55920999999999998</v>
      </c>
      <c r="W63" s="180">
        <v>0</v>
      </c>
      <c r="X63" s="180">
        <v>0</v>
      </c>
      <c r="Y63" s="180">
        <v>0</v>
      </c>
      <c r="Z63" s="180">
        <v>0</v>
      </c>
      <c r="AA63" s="180">
        <v>0</v>
      </c>
      <c r="AB63" s="180">
        <v>0</v>
      </c>
      <c r="AC63" s="180">
        <v>0</v>
      </c>
      <c r="AD63" s="180"/>
      <c r="AE63" s="180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</row>
    <row r="64" spans="1:63" s="3" customFormat="1" ht="15" hidden="1">
      <c r="A64" s="140"/>
      <c r="B64" s="174"/>
      <c r="C64" s="174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</row>
    <row r="65" spans="1:63" s="55" customFormat="1" ht="18" hidden="1" customHeight="1">
      <c r="A65" s="60" t="s">
        <v>134</v>
      </c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>
        <v>804362.91789000016</v>
      </c>
      <c r="U65" s="175"/>
      <c r="V65" s="175">
        <v>694462.60659747536</v>
      </c>
      <c r="W65" s="175">
        <v>781557.9852900001</v>
      </c>
      <c r="X65" s="175">
        <v>602736.57436999993</v>
      </c>
      <c r="Y65" s="175">
        <v>582565.89315000013</v>
      </c>
      <c r="Z65" s="175">
        <v>347315.78055000002</v>
      </c>
      <c r="AA65" s="175">
        <v>412916.40197000001</v>
      </c>
      <c r="AB65" s="175">
        <v>412252.46360999986</v>
      </c>
      <c r="AC65" s="175">
        <v>410269.37706999999</v>
      </c>
      <c r="AD65" s="175">
        <v>441995.05617605103</v>
      </c>
      <c r="AE65" s="175">
        <v>569232.62229394913</v>
      </c>
      <c r="AF65" s="175">
        <v>639480.32156187482</v>
      </c>
      <c r="AG65" s="175">
        <v>612787.25914999982</v>
      </c>
      <c r="AH65" s="175">
        <v>763753.54159880558</v>
      </c>
      <c r="AI65" s="175">
        <v>625842.30000000005</v>
      </c>
      <c r="AJ65" s="175">
        <v>620278.49343999999</v>
      </c>
      <c r="AK65" s="175">
        <v>607362.00858999998</v>
      </c>
      <c r="AL65" s="175">
        <v>603800.98456999997</v>
      </c>
      <c r="AM65" s="175">
        <v>571503.53538000002</v>
      </c>
      <c r="AN65" s="175">
        <v>532595.46684999997</v>
      </c>
      <c r="AO65" s="175">
        <v>491450.90315999999</v>
      </c>
      <c r="AP65" s="175">
        <v>504999.57361000002</v>
      </c>
      <c r="AQ65" s="175">
        <v>498577.51354000001</v>
      </c>
      <c r="AR65" s="175">
        <v>507905.67679</v>
      </c>
      <c r="AS65" s="175">
        <v>658325.91998000001</v>
      </c>
      <c r="AT65" s="175">
        <v>658239.50283999997</v>
      </c>
      <c r="AU65" s="175">
        <v>643466.43709999998</v>
      </c>
      <c r="AV65" s="175">
        <v>623980</v>
      </c>
      <c r="AW65" s="175">
        <v>444808</v>
      </c>
      <c r="AX65" s="175">
        <v>453830.8</v>
      </c>
      <c r="AY65" s="175">
        <v>474403</v>
      </c>
      <c r="AZ65" s="175">
        <v>485866</v>
      </c>
      <c r="BA65" s="175">
        <v>488544</v>
      </c>
      <c r="BB65" s="175">
        <v>459492</v>
      </c>
      <c r="BC65" s="175">
        <v>441268</v>
      </c>
      <c r="BD65" s="175">
        <v>376260</v>
      </c>
      <c r="BE65" s="175">
        <v>353013</v>
      </c>
      <c r="BF65" s="175">
        <v>517859</v>
      </c>
      <c r="BG65" s="175">
        <v>585822</v>
      </c>
      <c r="BH65" s="175">
        <v>574984</v>
      </c>
      <c r="BI65" s="175">
        <v>557704.60199999996</v>
      </c>
      <c r="BJ65" s="175">
        <v>384350</v>
      </c>
      <c r="BK65" s="175">
        <v>300314.35600000003</v>
      </c>
    </row>
    <row r="66" spans="1:63" s="3" customFormat="1" ht="15" hidden="1">
      <c r="A66" s="139"/>
      <c r="B66" s="174"/>
      <c r="C66" s="174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</row>
    <row r="67" spans="1:63" s="4" customFormat="1" ht="15" hidden="1">
      <c r="A67" s="59" t="s">
        <v>103</v>
      </c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</row>
    <row r="68" spans="1:63" s="54" customFormat="1" ht="15" hidden="1">
      <c r="A68" s="60" t="s">
        <v>68</v>
      </c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3"/>
      <c r="AC68" s="173"/>
      <c r="AD68" s="173"/>
      <c r="AE68" s="173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6"/>
      <c r="BF68" s="176"/>
      <c r="BG68" s="176"/>
      <c r="BH68" s="176"/>
      <c r="BI68" s="176"/>
      <c r="BJ68" s="176"/>
      <c r="BK68" s="176"/>
    </row>
    <row r="69" spans="1:63" s="3" customFormat="1" ht="15" hidden="1">
      <c r="A69" s="139"/>
      <c r="B69" s="174"/>
      <c r="C69" s="174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182"/>
      <c r="AT69" s="182"/>
      <c r="AU69" s="182"/>
      <c r="AV69" s="182"/>
      <c r="AW69" s="182"/>
      <c r="AX69" s="182"/>
      <c r="AY69" s="182"/>
      <c r="AZ69" s="182"/>
      <c r="BA69" s="182"/>
      <c r="BB69" s="182"/>
      <c r="BC69" s="182"/>
      <c r="BD69" s="182"/>
      <c r="BE69" s="182"/>
      <c r="BF69" s="182"/>
      <c r="BG69" s="182"/>
      <c r="BH69" s="182"/>
      <c r="BI69" s="182"/>
      <c r="BJ69" s="182"/>
      <c r="BK69" s="182"/>
    </row>
    <row r="70" spans="1:63" s="3" customFormat="1" ht="15" hidden="1">
      <c r="A70" s="144" t="s">
        <v>135</v>
      </c>
      <c r="B70" s="174"/>
      <c r="C70" s="174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>
        <v>648922.56460000004</v>
      </c>
      <c r="U70" s="180"/>
      <c r="V70" s="180">
        <v>653143.09571999998</v>
      </c>
      <c r="W70" s="180">
        <v>633436.13153999997</v>
      </c>
      <c r="X70" s="180">
        <v>636575.27405999997</v>
      </c>
      <c r="Y70" s="180">
        <v>637701.63305999991</v>
      </c>
      <c r="Z70" s="180">
        <v>632974.16112000006</v>
      </c>
      <c r="AA70" s="180">
        <v>633992.65477999998</v>
      </c>
      <c r="AB70" s="180">
        <v>635486.46897000005</v>
      </c>
      <c r="AC70" s="180">
        <v>632061.70495000004</v>
      </c>
      <c r="AD70" s="180">
        <v>628749.55105999997</v>
      </c>
      <c r="AE70" s="180">
        <v>622278.98920000007</v>
      </c>
      <c r="AF70" s="182">
        <v>620868.36072</v>
      </c>
      <c r="AG70" s="182">
        <v>607828.27982000005</v>
      </c>
      <c r="AH70" s="182">
        <v>607701.35173000011</v>
      </c>
      <c r="AI70" s="182">
        <v>598516.1</v>
      </c>
      <c r="AJ70" s="182">
        <v>588820</v>
      </c>
      <c r="AK70" s="182">
        <v>569482</v>
      </c>
      <c r="AL70" s="182">
        <v>554133</v>
      </c>
      <c r="AM70" s="182">
        <v>531301</v>
      </c>
      <c r="AN70" s="182">
        <v>515792</v>
      </c>
      <c r="AO70" s="182">
        <v>492980</v>
      </c>
      <c r="AP70" s="182">
        <v>470166</v>
      </c>
      <c r="AQ70" s="182">
        <v>445936</v>
      </c>
      <c r="AR70" s="182">
        <v>429914</v>
      </c>
      <c r="AS70" s="182">
        <v>415923</v>
      </c>
      <c r="AT70" s="182">
        <v>403100</v>
      </c>
      <c r="AU70" s="182">
        <v>409812</v>
      </c>
      <c r="AV70" s="182">
        <v>414603</v>
      </c>
      <c r="AW70" s="182">
        <v>407506</v>
      </c>
      <c r="AX70" s="182">
        <v>406004</v>
      </c>
      <c r="AY70" s="182">
        <v>498731</v>
      </c>
      <c r="AZ70" s="182">
        <v>508499</v>
      </c>
      <c r="BA70" s="182">
        <v>500335</v>
      </c>
      <c r="BB70" s="182">
        <v>504746</v>
      </c>
      <c r="BC70" s="182">
        <v>522760</v>
      </c>
      <c r="BD70" s="182">
        <v>540874</v>
      </c>
      <c r="BE70" s="182">
        <v>556360</v>
      </c>
      <c r="BF70" s="182">
        <v>572139</v>
      </c>
      <c r="BG70" s="182">
        <v>588704</v>
      </c>
      <c r="BH70" s="182">
        <v>607042</v>
      </c>
      <c r="BI70" s="182">
        <v>626236</v>
      </c>
      <c r="BJ70" s="182">
        <v>638946</v>
      </c>
      <c r="BK70" s="182">
        <v>645207</v>
      </c>
    </row>
    <row r="71" spans="1:63" s="3" customFormat="1" ht="15" hidden="1">
      <c r="A71" s="144" t="s">
        <v>136</v>
      </c>
      <c r="B71" s="174"/>
      <c r="C71" s="174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>
        <v>7495.8094700000011</v>
      </c>
      <c r="U71" s="180"/>
      <c r="V71" s="180">
        <v>13614.425660000001</v>
      </c>
      <c r="W71" s="180">
        <v>16782.60065</v>
      </c>
      <c r="X71" s="180">
        <v>19959.428059999998</v>
      </c>
      <c r="Y71" s="180">
        <v>23136.25547</v>
      </c>
      <c r="Z71" s="180">
        <v>26527.27592</v>
      </c>
      <c r="AA71" s="180">
        <v>30090.016960000001</v>
      </c>
      <c r="AB71" s="180">
        <v>33674.608</v>
      </c>
      <c r="AC71" s="180">
        <v>37733.230040000002</v>
      </c>
      <c r="AD71" s="180">
        <v>41828.106079999998</v>
      </c>
      <c r="AE71" s="180">
        <v>45922.982120000001</v>
      </c>
      <c r="AF71" s="182">
        <v>50017.858159999996</v>
      </c>
      <c r="AG71" s="182">
        <v>54112.933960000002</v>
      </c>
      <c r="AH71" s="182">
        <v>58207.755520000006</v>
      </c>
      <c r="AI71" s="182">
        <v>62302.6</v>
      </c>
      <c r="AJ71" s="182">
        <v>66471</v>
      </c>
      <c r="AK71" s="182">
        <v>71010</v>
      </c>
      <c r="AL71" s="182">
        <v>75998</v>
      </c>
      <c r="AM71" s="182">
        <v>80986</v>
      </c>
      <c r="AN71" s="182">
        <v>85975</v>
      </c>
      <c r="AO71" s="182">
        <v>90963</v>
      </c>
      <c r="AP71" s="182">
        <v>95951</v>
      </c>
      <c r="AQ71" s="182">
        <v>100940</v>
      </c>
      <c r="AR71" s="182">
        <v>105604</v>
      </c>
      <c r="AS71" s="182">
        <v>109617</v>
      </c>
      <c r="AT71" s="182">
        <v>113854</v>
      </c>
      <c r="AU71" s="182">
        <v>118091</v>
      </c>
      <c r="AV71" s="182">
        <v>96515</v>
      </c>
      <c r="AW71" s="182">
        <v>89670</v>
      </c>
      <c r="AX71" s="182">
        <v>92634</v>
      </c>
      <c r="AY71" s="182">
        <v>84053</v>
      </c>
      <c r="AZ71" s="182">
        <v>72042</v>
      </c>
      <c r="BA71" s="182">
        <v>59287</v>
      </c>
      <c r="BB71" s="182">
        <v>50938</v>
      </c>
      <c r="BC71" s="182">
        <v>20492</v>
      </c>
      <c r="BD71" s="182">
        <v>13278</v>
      </c>
      <c r="BE71" s="182">
        <v>0</v>
      </c>
      <c r="BF71" s="182">
        <v>0</v>
      </c>
      <c r="BG71" s="182">
        <v>0</v>
      </c>
      <c r="BH71" s="182">
        <v>0</v>
      </c>
      <c r="BI71" s="182">
        <v>0</v>
      </c>
      <c r="BJ71" s="182">
        <v>0</v>
      </c>
      <c r="BK71" s="182">
        <v>0</v>
      </c>
    </row>
    <row r="72" spans="1:63" s="3" customFormat="1" ht="15" hidden="1">
      <c r="A72" s="144" t="s">
        <v>67</v>
      </c>
      <c r="B72" s="174"/>
      <c r="C72" s="174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 t="s">
        <v>0</v>
      </c>
      <c r="U72" s="180"/>
      <c r="V72" s="180">
        <v>0</v>
      </c>
      <c r="W72" s="180">
        <v>0</v>
      </c>
      <c r="X72" s="180">
        <v>0</v>
      </c>
      <c r="Y72" s="180">
        <v>0</v>
      </c>
      <c r="Z72" s="180">
        <v>0</v>
      </c>
      <c r="AA72" s="180">
        <v>0</v>
      </c>
      <c r="AB72" s="180">
        <v>0</v>
      </c>
      <c r="AC72" s="180">
        <v>0</v>
      </c>
      <c r="AD72" s="180">
        <v>0</v>
      </c>
      <c r="AE72" s="180">
        <v>0</v>
      </c>
      <c r="AF72" s="182">
        <v>0</v>
      </c>
      <c r="AG72" s="182">
        <v>0</v>
      </c>
      <c r="AH72" s="182">
        <v>0</v>
      </c>
      <c r="AI72" s="182">
        <v>0</v>
      </c>
      <c r="AJ72" s="182">
        <v>0</v>
      </c>
      <c r="AK72" s="182">
        <v>0</v>
      </c>
      <c r="AL72" s="182">
        <v>0</v>
      </c>
      <c r="AM72" s="182">
        <v>0</v>
      </c>
      <c r="AN72" s="182">
        <v>0</v>
      </c>
      <c r="AO72" s="182">
        <v>0</v>
      </c>
      <c r="AP72" s="182">
        <v>0</v>
      </c>
      <c r="AQ72" s="182">
        <v>0</v>
      </c>
      <c r="AR72" s="182">
        <v>0</v>
      </c>
      <c r="AS72" s="182">
        <v>0</v>
      </c>
      <c r="AT72" s="182">
        <v>0</v>
      </c>
      <c r="AU72" s="182">
        <v>0</v>
      </c>
      <c r="AV72" s="182">
        <v>0</v>
      </c>
      <c r="AW72" s="182">
        <v>0</v>
      </c>
      <c r="AX72" s="182">
        <v>0</v>
      </c>
      <c r="AY72" s="182">
        <v>0</v>
      </c>
      <c r="AZ72" s="182">
        <v>1032</v>
      </c>
      <c r="BA72" s="182">
        <v>1482</v>
      </c>
      <c r="BB72" s="182">
        <v>2593</v>
      </c>
      <c r="BC72" s="182">
        <v>2917</v>
      </c>
      <c r="BD72" s="182">
        <v>3726</v>
      </c>
      <c r="BE72" s="182">
        <v>6024</v>
      </c>
      <c r="BF72" s="182">
        <v>6876</v>
      </c>
      <c r="BG72" s="182">
        <v>7026</v>
      </c>
      <c r="BH72" s="182">
        <v>7756</v>
      </c>
      <c r="BI72" s="182">
        <v>9836</v>
      </c>
      <c r="BJ72" s="182">
        <v>10759</v>
      </c>
      <c r="BK72" s="182">
        <v>10996</v>
      </c>
    </row>
    <row r="73" spans="1:63" s="3" customFormat="1" ht="15" hidden="1">
      <c r="A73" s="144" t="s">
        <v>66</v>
      </c>
      <c r="B73" s="174"/>
      <c r="C73" s="174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 t="s">
        <v>0</v>
      </c>
      <c r="U73" s="180"/>
      <c r="V73" s="180">
        <v>0</v>
      </c>
      <c r="W73" s="180">
        <v>0</v>
      </c>
      <c r="X73" s="180">
        <v>0</v>
      </c>
      <c r="Y73" s="180">
        <v>0</v>
      </c>
      <c r="Z73" s="180">
        <v>0</v>
      </c>
      <c r="AA73" s="180">
        <v>0</v>
      </c>
      <c r="AB73" s="180">
        <v>0</v>
      </c>
      <c r="AC73" s="180">
        <v>0</v>
      </c>
      <c r="AD73" s="180">
        <v>0</v>
      </c>
      <c r="AE73" s="180">
        <v>0</v>
      </c>
      <c r="AF73" s="182">
        <v>0</v>
      </c>
      <c r="AG73" s="182">
        <v>0</v>
      </c>
      <c r="AH73" s="182">
        <v>0</v>
      </c>
      <c r="AI73" s="182">
        <v>0</v>
      </c>
      <c r="AJ73" s="182">
        <v>0</v>
      </c>
      <c r="AK73" s="182">
        <v>0</v>
      </c>
      <c r="AL73" s="182">
        <v>0</v>
      </c>
      <c r="AM73" s="182">
        <v>0</v>
      </c>
      <c r="AN73" s="182">
        <v>0</v>
      </c>
      <c r="AO73" s="182">
        <v>0</v>
      </c>
      <c r="AP73" s="182">
        <v>0</v>
      </c>
      <c r="AQ73" s="182">
        <v>0</v>
      </c>
      <c r="AR73" s="182">
        <v>0</v>
      </c>
      <c r="AS73" s="182">
        <v>0</v>
      </c>
      <c r="AT73" s="182">
        <v>0</v>
      </c>
      <c r="AU73" s="182">
        <v>0</v>
      </c>
      <c r="AV73" s="182">
        <v>0</v>
      </c>
      <c r="AW73" s="182">
        <v>0</v>
      </c>
      <c r="AX73" s="182">
        <v>0</v>
      </c>
      <c r="AY73" s="182">
        <v>0</v>
      </c>
      <c r="AZ73" s="182">
        <v>0</v>
      </c>
      <c r="BA73" s="182">
        <v>0</v>
      </c>
      <c r="BB73" s="182">
        <v>0</v>
      </c>
      <c r="BC73" s="182">
        <v>0</v>
      </c>
      <c r="BD73" s="182">
        <v>3311</v>
      </c>
      <c r="BE73" s="182">
        <v>13156</v>
      </c>
      <c r="BF73" s="182">
        <v>22867</v>
      </c>
      <c r="BG73" s="182">
        <v>32432</v>
      </c>
      <c r="BH73" s="182">
        <v>41806</v>
      </c>
      <c r="BI73" s="182">
        <v>51005</v>
      </c>
      <c r="BJ73" s="182">
        <v>59917</v>
      </c>
      <c r="BK73" s="182">
        <v>68720</v>
      </c>
    </row>
    <row r="74" spans="1:63" s="3" customFormat="1" ht="15" hidden="1">
      <c r="A74" s="144" t="s">
        <v>65</v>
      </c>
      <c r="B74" s="174"/>
      <c r="C74" s="174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 t="s">
        <v>0</v>
      </c>
      <c r="U74" s="180"/>
      <c r="V74" s="180">
        <v>0</v>
      </c>
      <c r="W74" s="180">
        <v>0</v>
      </c>
      <c r="X74" s="180">
        <v>0</v>
      </c>
      <c r="Y74" s="180">
        <v>0</v>
      </c>
      <c r="Z74" s="180">
        <v>0</v>
      </c>
      <c r="AA74" s="180">
        <v>0</v>
      </c>
      <c r="AB74" s="180">
        <v>0</v>
      </c>
      <c r="AC74" s="180">
        <v>0</v>
      </c>
      <c r="AD74" s="180">
        <v>0</v>
      </c>
      <c r="AE74" s="180">
        <v>0</v>
      </c>
      <c r="AF74" s="182">
        <v>0</v>
      </c>
      <c r="AG74" s="182">
        <v>0</v>
      </c>
      <c r="AH74" s="182">
        <v>0</v>
      </c>
      <c r="AI74" s="182">
        <v>0</v>
      </c>
      <c r="AJ74" s="182">
        <v>0</v>
      </c>
      <c r="AK74" s="182">
        <v>0</v>
      </c>
      <c r="AL74" s="182">
        <v>0</v>
      </c>
      <c r="AM74" s="182">
        <v>0</v>
      </c>
      <c r="AN74" s="182">
        <v>0</v>
      </c>
      <c r="AO74" s="182">
        <v>0</v>
      </c>
      <c r="AP74" s="182">
        <v>0</v>
      </c>
      <c r="AQ74" s="182">
        <v>0</v>
      </c>
      <c r="AR74" s="182">
        <v>0</v>
      </c>
      <c r="AS74" s="182">
        <v>0</v>
      </c>
      <c r="AT74" s="182">
        <v>0</v>
      </c>
      <c r="AU74" s="182">
        <v>0</v>
      </c>
      <c r="AV74" s="182">
        <v>0</v>
      </c>
      <c r="AW74" s="182">
        <v>0</v>
      </c>
      <c r="AX74" s="182">
        <v>0</v>
      </c>
      <c r="AY74" s="182">
        <v>0</v>
      </c>
      <c r="AZ74" s="182">
        <v>0</v>
      </c>
      <c r="BA74" s="182">
        <v>0</v>
      </c>
      <c r="BB74" s="182">
        <v>0</v>
      </c>
      <c r="BC74" s="182">
        <v>0</v>
      </c>
      <c r="BD74" s="182">
        <v>0</v>
      </c>
      <c r="BE74" s="182">
        <v>0</v>
      </c>
      <c r="BF74" s="182">
        <v>0</v>
      </c>
      <c r="BG74" s="182">
        <v>0</v>
      </c>
      <c r="BH74" s="182">
        <v>0</v>
      </c>
      <c r="BI74" s="182">
        <v>0</v>
      </c>
      <c r="BJ74" s="182">
        <v>0</v>
      </c>
      <c r="BK74" s="182">
        <v>0</v>
      </c>
    </row>
    <row r="75" spans="1:63" s="3" customFormat="1" ht="15" hidden="1">
      <c r="A75" s="144" t="s">
        <v>108</v>
      </c>
      <c r="B75" s="174"/>
      <c r="C75" s="174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>
        <v>57393.365040000004</v>
      </c>
      <c r="U75" s="180"/>
      <c r="V75" s="180">
        <v>92007.11361</v>
      </c>
      <c r="W75" s="180">
        <v>126379.87706</v>
      </c>
      <c r="X75" s="180">
        <v>146611.79453000001</v>
      </c>
      <c r="Y75" s="180">
        <v>166843.712</v>
      </c>
      <c r="Z75" s="180">
        <v>184117.25834</v>
      </c>
      <c r="AA75" s="180">
        <v>172944.39374</v>
      </c>
      <c r="AB75" s="180">
        <v>189708.99728000001</v>
      </c>
      <c r="AC75" s="180">
        <v>206473.60086000001</v>
      </c>
      <c r="AD75" s="180">
        <v>223236.02828999999</v>
      </c>
      <c r="AE75" s="180">
        <v>241167.68928999998</v>
      </c>
      <c r="AF75" s="182">
        <v>259388.60887999999</v>
      </c>
      <c r="AG75" s="182">
        <v>278021.28723000002</v>
      </c>
      <c r="AH75" s="182">
        <v>274425.77779000002</v>
      </c>
      <c r="AI75" s="182">
        <v>291850.59999999998</v>
      </c>
      <c r="AJ75" s="182">
        <v>309118</v>
      </c>
      <c r="AK75" s="182">
        <v>326120</v>
      </c>
      <c r="AL75" s="182">
        <v>343036</v>
      </c>
      <c r="AM75" s="182">
        <v>359870</v>
      </c>
      <c r="AN75" s="182">
        <v>376202</v>
      </c>
      <c r="AO75" s="182">
        <v>392393</v>
      </c>
      <c r="AP75" s="182">
        <v>408458</v>
      </c>
      <c r="AQ75" s="182">
        <v>424413</v>
      </c>
      <c r="AR75" s="182">
        <v>440262</v>
      </c>
      <c r="AS75" s="182">
        <v>451542</v>
      </c>
      <c r="AT75" s="182">
        <v>468142</v>
      </c>
      <c r="AU75" s="182">
        <v>482528</v>
      </c>
      <c r="AV75" s="182">
        <v>490745</v>
      </c>
      <c r="AW75" s="182">
        <v>478240</v>
      </c>
      <c r="AX75" s="182">
        <v>470575</v>
      </c>
      <c r="AY75" s="182">
        <v>470852</v>
      </c>
      <c r="AZ75" s="182">
        <v>485572</v>
      </c>
      <c r="BA75" s="182">
        <v>500293</v>
      </c>
      <c r="BB75" s="182">
        <v>515014</v>
      </c>
      <c r="BC75" s="182">
        <v>518556</v>
      </c>
      <c r="BD75" s="182">
        <v>532976</v>
      </c>
      <c r="BE75" s="182">
        <v>533605</v>
      </c>
      <c r="BF75" s="182">
        <v>535748</v>
      </c>
      <c r="BG75" s="182">
        <v>535608</v>
      </c>
      <c r="BH75" s="182">
        <v>533973</v>
      </c>
      <c r="BI75" s="182">
        <v>495693</v>
      </c>
      <c r="BJ75" s="182">
        <v>493082</v>
      </c>
      <c r="BK75" s="182">
        <v>402213</v>
      </c>
    </row>
    <row r="76" spans="1:63" s="3" customFormat="1" ht="15" hidden="1">
      <c r="A76" s="144" t="s">
        <v>64</v>
      </c>
      <c r="B76" s="174"/>
      <c r="C76" s="174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 t="s">
        <v>0</v>
      </c>
      <c r="U76" s="180"/>
      <c r="V76" s="180">
        <v>0</v>
      </c>
      <c r="W76" s="180">
        <v>0</v>
      </c>
      <c r="X76" s="180">
        <v>0</v>
      </c>
      <c r="Y76" s="180">
        <v>0</v>
      </c>
      <c r="Z76" s="180">
        <v>0</v>
      </c>
      <c r="AA76" s="180">
        <v>0</v>
      </c>
      <c r="AB76" s="180">
        <v>0</v>
      </c>
      <c r="AC76" s="180">
        <v>0</v>
      </c>
      <c r="AD76" s="180">
        <v>0</v>
      </c>
      <c r="AE76" s="180">
        <v>0</v>
      </c>
      <c r="AF76" s="182">
        <v>0</v>
      </c>
      <c r="AG76" s="182">
        <v>0</v>
      </c>
      <c r="AH76" s="182">
        <v>0</v>
      </c>
      <c r="AI76" s="182">
        <v>0</v>
      </c>
      <c r="AJ76" s="182">
        <v>0</v>
      </c>
      <c r="AK76" s="182">
        <v>0</v>
      </c>
      <c r="AL76" s="182">
        <v>0</v>
      </c>
      <c r="AM76" s="182">
        <v>0</v>
      </c>
      <c r="AN76" s="182">
        <v>0</v>
      </c>
      <c r="AO76" s="182">
        <v>0</v>
      </c>
      <c r="AP76" s="182">
        <v>0</v>
      </c>
      <c r="AQ76" s="182">
        <v>0</v>
      </c>
      <c r="AR76" s="182">
        <v>0</v>
      </c>
      <c r="AS76" s="182">
        <v>0</v>
      </c>
      <c r="AT76" s="182">
        <v>0</v>
      </c>
      <c r="AU76" s="182">
        <v>0</v>
      </c>
      <c r="AV76" s="182">
        <v>0</v>
      </c>
      <c r="AW76" s="182">
        <v>0</v>
      </c>
      <c r="AX76" s="182">
        <v>0</v>
      </c>
      <c r="AY76" s="182">
        <v>0</v>
      </c>
      <c r="AZ76" s="182">
        <v>0</v>
      </c>
      <c r="BA76" s="182">
        <v>0</v>
      </c>
      <c r="BB76" s="182">
        <v>3867</v>
      </c>
      <c r="BC76" s="182">
        <v>15467</v>
      </c>
      <c r="BD76" s="182">
        <v>27067</v>
      </c>
      <c r="BE76" s="182">
        <v>38667</v>
      </c>
      <c r="BF76" s="182">
        <v>50267</v>
      </c>
      <c r="BG76" s="182">
        <v>61867</v>
      </c>
      <c r="BH76" s="182">
        <v>73467</v>
      </c>
      <c r="BI76" s="182">
        <v>85068</v>
      </c>
      <c r="BJ76" s="182">
        <v>96668</v>
      </c>
      <c r="BK76" s="182">
        <v>108268</v>
      </c>
    </row>
    <row r="77" spans="1:63" s="3" customFormat="1" ht="15" hidden="1">
      <c r="A77" s="144" t="s">
        <v>63</v>
      </c>
      <c r="B77" s="174"/>
      <c r="C77" s="174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 t="s">
        <v>0</v>
      </c>
      <c r="U77" s="180"/>
      <c r="V77" s="180">
        <v>0</v>
      </c>
      <c r="W77" s="180">
        <v>0</v>
      </c>
      <c r="X77" s="180">
        <v>0</v>
      </c>
      <c r="Y77" s="180">
        <v>0</v>
      </c>
      <c r="Z77" s="180">
        <v>0</v>
      </c>
      <c r="AA77" s="180">
        <v>0</v>
      </c>
      <c r="AB77" s="180">
        <v>0</v>
      </c>
      <c r="AC77" s="180">
        <v>0</v>
      </c>
      <c r="AD77" s="180">
        <v>0</v>
      </c>
      <c r="AE77" s="180">
        <v>0</v>
      </c>
      <c r="AF77" s="182">
        <v>0</v>
      </c>
      <c r="AG77" s="182">
        <v>0</v>
      </c>
      <c r="AH77" s="182">
        <v>0</v>
      </c>
      <c r="AI77" s="182">
        <v>0</v>
      </c>
      <c r="AJ77" s="182">
        <v>0</v>
      </c>
      <c r="AK77" s="182">
        <v>0</v>
      </c>
      <c r="AL77" s="182">
        <v>0</v>
      </c>
      <c r="AM77" s="182">
        <v>0</v>
      </c>
      <c r="AN77" s="182">
        <v>0</v>
      </c>
      <c r="AO77" s="182">
        <v>0</v>
      </c>
      <c r="AP77" s="182">
        <v>0</v>
      </c>
      <c r="AQ77" s="182">
        <v>0</v>
      </c>
      <c r="AR77" s="182">
        <v>0</v>
      </c>
      <c r="AS77" s="182">
        <v>0</v>
      </c>
      <c r="AT77" s="182">
        <v>0</v>
      </c>
      <c r="AU77" s="182">
        <v>0</v>
      </c>
      <c r="AV77" s="182">
        <v>0</v>
      </c>
      <c r="AW77" s="182">
        <v>0</v>
      </c>
      <c r="AX77" s="182">
        <v>0</v>
      </c>
      <c r="AY77" s="182">
        <v>0</v>
      </c>
      <c r="AZ77" s="182">
        <v>0</v>
      </c>
      <c r="BA77" s="182">
        <v>0</v>
      </c>
      <c r="BB77" s="182">
        <v>0</v>
      </c>
      <c r="BC77" s="182">
        <v>0</v>
      </c>
      <c r="BD77" s="182">
        <v>0</v>
      </c>
      <c r="BE77" s="182">
        <v>0</v>
      </c>
      <c r="BF77" s="182">
        <v>0</v>
      </c>
      <c r="BG77" s="182">
        <v>68751</v>
      </c>
      <c r="BH77" s="182">
        <v>65293</v>
      </c>
      <c r="BI77" s="182">
        <v>68771</v>
      </c>
      <c r="BJ77" s="182">
        <v>66771</v>
      </c>
      <c r="BK77" s="182">
        <v>133914.75599999999</v>
      </c>
    </row>
    <row r="78" spans="1:63" s="3" customFormat="1" ht="15" hidden="1">
      <c r="A78" s="144" t="s">
        <v>62</v>
      </c>
      <c r="B78" s="174"/>
      <c r="C78" s="174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 t="s">
        <v>0</v>
      </c>
      <c r="U78" s="180"/>
      <c r="V78" s="180">
        <v>0</v>
      </c>
      <c r="W78" s="180">
        <v>0</v>
      </c>
      <c r="X78" s="180">
        <v>0</v>
      </c>
      <c r="Y78" s="180">
        <v>0</v>
      </c>
      <c r="Z78" s="180">
        <v>0</v>
      </c>
      <c r="AA78" s="180">
        <v>0</v>
      </c>
      <c r="AB78" s="180">
        <v>0</v>
      </c>
      <c r="AC78" s="180">
        <v>0</v>
      </c>
      <c r="AD78" s="180">
        <v>0</v>
      </c>
      <c r="AE78" s="180">
        <v>0</v>
      </c>
      <c r="AF78" s="182">
        <v>0</v>
      </c>
      <c r="AG78" s="182">
        <v>13755.409952342217</v>
      </c>
      <c r="AH78" s="182">
        <v>28371.91170446726</v>
      </c>
      <c r="AI78" s="182">
        <v>40549.4</v>
      </c>
      <c r="AJ78" s="182">
        <v>49074</v>
      </c>
      <c r="AK78" s="182">
        <v>61135</v>
      </c>
      <c r="AL78" s="182">
        <v>73109</v>
      </c>
      <c r="AM78" s="182">
        <v>85012</v>
      </c>
      <c r="AN78" s="182">
        <v>96810</v>
      </c>
      <c r="AO78" s="182">
        <v>108523</v>
      </c>
      <c r="AP78" s="182">
        <v>120774</v>
      </c>
      <c r="AQ78" s="182">
        <v>132139</v>
      </c>
      <c r="AR78" s="182">
        <v>143158</v>
      </c>
      <c r="AS78" s="182">
        <v>154716</v>
      </c>
      <c r="AT78" s="182">
        <v>166417</v>
      </c>
      <c r="AU78" s="182">
        <v>178304</v>
      </c>
      <c r="AV78" s="182">
        <v>190191</v>
      </c>
      <c r="AW78" s="182">
        <v>202078</v>
      </c>
      <c r="AX78" s="182">
        <v>213965</v>
      </c>
      <c r="AY78" s="182">
        <v>225852</v>
      </c>
      <c r="AZ78" s="182">
        <v>237739</v>
      </c>
      <c r="BA78" s="182">
        <v>249626</v>
      </c>
      <c r="BB78" s="182">
        <v>261513</v>
      </c>
      <c r="BC78" s="182">
        <v>273400</v>
      </c>
      <c r="BD78" s="182">
        <v>285287</v>
      </c>
      <c r="BE78" s="182">
        <v>297174</v>
      </c>
      <c r="BF78" s="182">
        <v>309061</v>
      </c>
      <c r="BG78" s="182">
        <v>320948</v>
      </c>
      <c r="BH78" s="182">
        <v>332835</v>
      </c>
      <c r="BI78" s="182">
        <v>344722</v>
      </c>
      <c r="BJ78" s="182">
        <v>356609</v>
      </c>
      <c r="BK78" s="182">
        <v>368496</v>
      </c>
    </row>
    <row r="79" spans="1:63" s="3" customFormat="1" ht="15" hidden="1">
      <c r="A79" s="144" t="s">
        <v>61</v>
      </c>
      <c r="B79" s="174"/>
      <c r="C79" s="174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>
        <v>0</v>
      </c>
      <c r="AA79" s="180"/>
      <c r="AB79" s="180"/>
      <c r="AC79" s="180"/>
      <c r="AD79" s="180"/>
      <c r="AE79" s="180">
        <v>0</v>
      </c>
      <c r="AF79" s="182">
        <v>0</v>
      </c>
      <c r="AG79" s="182">
        <v>0</v>
      </c>
      <c r="AH79" s="182">
        <v>0</v>
      </c>
      <c r="AI79" s="182">
        <v>0</v>
      </c>
      <c r="AJ79" s="182">
        <v>0</v>
      </c>
      <c r="AK79" s="182">
        <v>0</v>
      </c>
      <c r="AL79" s="182">
        <v>0</v>
      </c>
      <c r="AM79" s="182">
        <v>0</v>
      </c>
      <c r="AN79" s="182">
        <v>0</v>
      </c>
      <c r="AO79" s="182">
        <v>0</v>
      </c>
      <c r="AP79" s="182">
        <v>0</v>
      </c>
      <c r="AQ79" s="182">
        <v>0</v>
      </c>
      <c r="AR79" s="182">
        <v>0</v>
      </c>
      <c r="AS79" s="182">
        <v>0</v>
      </c>
      <c r="AT79" s="182">
        <v>0</v>
      </c>
      <c r="AU79" s="182">
        <v>0</v>
      </c>
      <c r="AV79" s="182">
        <v>0</v>
      </c>
      <c r="AW79" s="182">
        <v>0</v>
      </c>
      <c r="AX79" s="182">
        <v>0</v>
      </c>
      <c r="AY79" s="182">
        <v>0</v>
      </c>
      <c r="AZ79" s="182">
        <v>0</v>
      </c>
      <c r="BA79" s="182">
        <v>0</v>
      </c>
      <c r="BB79" s="182">
        <v>0</v>
      </c>
      <c r="BC79" s="182">
        <v>0</v>
      </c>
      <c r="BD79" s="182">
        <v>0</v>
      </c>
      <c r="BE79" s="182">
        <v>0</v>
      </c>
      <c r="BF79" s="182">
        <v>0</v>
      </c>
      <c r="BG79" s="182">
        <v>0</v>
      </c>
      <c r="BH79" s="182">
        <v>0</v>
      </c>
      <c r="BI79" s="182">
        <v>0</v>
      </c>
      <c r="BJ79" s="182">
        <v>0</v>
      </c>
      <c r="BK79" s="182">
        <v>0</v>
      </c>
    </row>
    <row r="80" spans="1:63" s="3" customFormat="1" ht="15" hidden="1">
      <c r="A80" s="141" t="s">
        <v>119</v>
      </c>
      <c r="B80" s="174"/>
      <c r="C80" s="174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 t="s">
        <v>0</v>
      </c>
      <c r="U80" s="180"/>
      <c r="V80" s="180">
        <v>2207.3812100000009</v>
      </c>
      <c r="W80" s="180">
        <v>11352.246139999999</v>
      </c>
      <c r="X80" s="180">
        <v>19866.430770000003</v>
      </c>
      <c r="Y80" s="180">
        <v>28236.666519999995</v>
      </c>
      <c r="Z80" s="180">
        <v>36124.678719999996</v>
      </c>
      <c r="AA80" s="180">
        <v>34214.400240000003</v>
      </c>
      <c r="AB80" s="180">
        <v>40629.600380000003</v>
      </c>
      <c r="AC80" s="180">
        <v>47044.800519999997</v>
      </c>
      <c r="AD80" s="180">
        <v>53459.479480000002</v>
      </c>
      <c r="AE80" s="180">
        <v>59836.405510000004</v>
      </c>
      <c r="AF80" s="182">
        <v>66087.512530000007</v>
      </c>
      <c r="AG80" s="182">
        <v>73058.114475508119</v>
      </c>
      <c r="AH80" s="182">
        <v>80558.542960197359</v>
      </c>
      <c r="AI80" s="182">
        <v>86787.6</v>
      </c>
      <c r="AJ80" s="182">
        <v>91097</v>
      </c>
      <c r="AK80" s="182">
        <v>97230</v>
      </c>
      <c r="AL80" s="182">
        <v>103294</v>
      </c>
      <c r="AM80" s="182">
        <v>109305</v>
      </c>
      <c r="AN80" s="182">
        <v>115203</v>
      </c>
      <c r="AO80" s="182">
        <v>121053</v>
      </c>
      <c r="AP80" s="182">
        <v>126723</v>
      </c>
      <c r="AQ80" s="182">
        <v>132699</v>
      </c>
      <c r="AR80" s="182">
        <v>138350</v>
      </c>
      <c r="AS80" s="182">
        <v>144198</v>
      </c>
      <c r="AT80" s="182">
        <v>150198</v>
      </c>
      <c r="AU80" s="182">
        <v>156370</v>
      </c>
      <c r="AV80" s="182">
        <v>162543</v>
      </c>
      <c r="AW80" s="182">
        <v>168715</v>
      </c>
      <c r="AX80" s="182">
        <v>250337</v>
      </c>
      <c r="AY80" s="182">
        <v>245276</v>
      </c>
      <c r="AZ80" s="182">
        <v>240054</v>
      </c>
      <c r="BA80" s="182">
        <v>236584</v>
      </c>
      <c r="BB80" s="182">
        <v>264751</v>
      </c>
      <c r="BC80" s="182">
        <v>261105</v>
      </c>
      <c r="BD80" s="182">
        <v>211922</v>
      </c>
      <c r="BE80" s="182">
        <v>250876</v>
      </c>
      <c r="BF80" s="182">
        <v>70432</v>
      </c>
      <c r="BG80" s="182">
        <v>222210</v>
      </c>
      <c r="BH80" s="182">
        <v>222210</v>
      </c>
      <c r="BI80" s="182">
        <v>183693</v>
      </c>
      <c r="BJ80" s="182">
        <v>139251</v>
      </c>
      <c r="BK80" s="182">
        <v>97032</v>
      </c>
    </row>
    <row r="81" spans="1:63" s="3" customFormat="1" ht="15" hidden="1">
      <c r="A81" s="141" t="s">
        <v>120</v>
      </c>
      <c r="B81" s="174"/>
      <c r="C81" s="174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 t="s">
        <v>0</v>
      </c>
      <c r="U81" s="180"/>
      <c r="V81" s="180">
        <v>49636.187189764707</v>
      </c>
      <c r="W81" s="180">
        <v>73015.410119999986</v>
      </c>
      <c r="X81" s="180">
        <v>71250.421599999987</v>
      </c>
      <c r="Y81" s="180">
        <v>69574.39026</v>
      </c>
      <c r="Z81" s="180">
        <v>126190.24338999999</v>
      </c>
      <c r="AA81" s="180">
        <v>84547.932159999997</v>
      </c>
      <c r="AB81" s="180">
        <v>83203.485970000009</v>
      </c>
      <c r="AC81" s="180">
        <v>82731.608919999999</v>
      </c>
      <c r="AD81" s="180">
        <v>123869.6691</v>
      </c>
      <c r="AE81" s="180">
        <v>122092.01679000001</v>
      </c>
      <c r="AF81" s="182">
        <v>121000.08679</v>
      </c>
      <c r="AG81" s="182">
        <v>115520.94463070865</v>
      </c>
      <c r="AH81" s="182">
        <v>160893.92886148015</v>
      </c>
      <c r="AI81" s="182">
        <v>159592.6</v>
      </c>
      <c r="AJ81" s="182">
        <v>157685</v>
      </c>
      <c r="AK81" s="182">
        <v>156401</v>
      </c>
      <c r="AL81" s="182">
        <v>192332</v>
      </c>
      <c r="AM81" s="182">
        <v>190889</v>
      </c>
      <c r="AN81" s="182">
        <v>188722</v>
      </c>
      <c r="AO81" s="182">
        <v>187744</v>
      </c>
      <c r="AP81" s="182">
        <v>222184</v>
      </c>
      <c r="AQ81" s="182">
        <v>218190</v>
      </c>
      <c r="AR81" s="182">
        <v>211502</v>
      </c>
      <c r="AS81" s="182">
        <v>206569</v>
      </c>
      <c r="AT81" s="182">
        <v>237604</v>
      </c>
      <c r="AU81" s="182">
        <v>231145</v>
      </c>
      <c r="AV81" s="182">
        <v>223817</v>
      </c>
      <c r="AW81" s="182">
        <v>220493</v>
      </c>
      <c r="AX81" s="182">
        <v>174887</v>
      </c>
      <c r="AY81" s="182">
        <v>181060</v>
      </c>
      <c r="AZ81" s="182">
        <v>187232</v>
      </c>
      <c r="BA81" s="182">
        <v>193405</v>
      </c>
      <c r="BB81" s="182">
        <v>199577</v>
      </c>
      <c r="BC81" s="182">
        <v>205750</v>
      </c>
      <c r="BD81" s="182">
        <v>255318</v>
      </c>
      <c r="BE81" s="182">
        <v>218095</v>
      </c>
      <c r="BF81" s="182">
        <v>222210</v>
      </c>
      <c r="BG81" s="182">
        <v>69587</v>
      </c>
      <c r="BH81" s="182">
        <v>36102</v>
      </c>
      <c r="BI81" s="182">
        <v>0</v>
      </c>
      <c r="BJ81" s="182">
        <v>0</v>
      </c>
      <c r="BK81" s="182">
        <v>0</v>
      </c>
    </row>
    <row r="82" spans="1:63" s="3" customFormat="1" ht="15" hidden="1">
      <c r="A82" s="141" t="s">
        <v>124</v>
      </c>
      <c r="B82" s="174"/>
      <c r="C82" s="174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 t="s">
        <v>0</v>
      </c>
      <c r="U82" s="180"/>
      <c r="V82" s="180">
        <v>2922.5726899999977</v>
      </c>
      <c r="W82" s="180">
        <v>15030.373880000001</v>
      </c>
      <c r="X82" s="180">
        <v>26303.154320000001</v>
      </c>
      <c r="Y82" s="180">
        <v>37385.345970000002</v>
      </c>
      <c r="Z82" s="180">
        <v>47829.074540000001</v>
      </c>
      <c r="AA82" s="180">
        <v>45299.866320000008</v>
      </c>
      <c r="AB82" s="180">
        <v>53793.591280000001</v>
      </c>
      <c r="AC82" s="180">
        <v>62287.316240000007</v>
      </c>
      <c r="AD82" s="180">
        <v>70780.351349999997</v>
      </c>
      <c r="AE82" s="180">
        <v>79223.376780000021</v>
      </c>
      <c r="AF82" s="182">
        <v>87499.832090000011</v>
      </c>
      <c r="AG82" s="182">
        <v>96728.942999528954</v>
      </c>
      <c r="AH82" s="182">
        <v>106659.51029512045</v>
      </c>
      <c r="AI82" s="182">
        <v>114906.7</v>
      </c>
      <c r="AJ82" s="182">
        <v>120612</v>
      </c>
      <c r="AK82" s="182">
        <v>128732</v>
      </c>
      <c r="AL82" s="182">
        <v>136761</v>
      </c>
      <c r="AM82" s="182">
        <v>144720</v>
      </c>
      <c r="AN82" s="182">
        <v>152528</v>
      </c>
      <c r="AO82" s="182">
        <v>160274</v>
      </c>
      <c r="AP82" s="182">
        <v>167960</v>
      </c>
      <c r="AQ82" s="182">
        <v>175693</v>
      </c>
      <c r="AR82" s="182">
        <v>183175</v>
      </c>
      <c r="AS82" s="182">
        <v>190918</v>
      </c>
      <c r="AT82" s="182">
        <v>198861</v>
      </c>
      <c r="AU82" s="182">
        <v>207034</v>
      </c>
      <c r="AV82" s="182">
        <v>215206</v>
      </c>
      <c r="AW82" s="182">
        <v>200883</v>
      </c>
      <c r="AX82" s="182">
        <v>198322</v>
      </c>
      <c r="AY82" s="182">
        <v>205322</v>
      </c>
      <c r="AZ82" s="182">
        <v>212324</v>
      </c>
      <c r="BA82" s="182">
        <v>88515</v>
      </c>
      <c r="BB82" s="182">
        <v>91340</v>
      </c>
      <c r="BC82" s="182">
        <v>65086</v>
      </c>
      <c r="BD82" s="182">
        <v>67038</v>
      </c>
      <c r="BE82" s="182">
        <v>0</v>
      </c>
      <c r="BF82" s="182">
        <v>0</v>
      </c>
      <c r="BG82" s="182">
        <v>0</v>
      </c>
      <c r="BH82" s="182">
        <v>0</v>
      </c>
      <c r="BI82" s="182">
        <v>0</v>
      </c>
      <c r="BJ82" s="182">
        <v>0</v>
      </c>
      <c r="BK82" s="182">
        <v>0</v>
      </c>
    </row>
    <row r="83" spans="1:63" s="3" customFormat="1" ht="15" hidden="1">
      <c r="A83" s="144" t="s">
        <v>112</v>
      </c>
      <c r="B83" s="174"/>
      <c r="C83" s="174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>
        <v>152740.80022</v>
      </c>
      <c r="U83" s="180"/>
      <c r="V83" s="180">
        <v>161467.20022</v>
      </c>
      <c r="W83" s="180">
        <v>165830.40022000001</v>
      </c>
      <c r="X83" s="180">
        <v>170193.60021999999</v>
      </c>
      <c r="Y83" s="180">
        <v>174556.8002</v>
      </c>
      <c r="Z83" s="180">
        <v>178920.00021999999</v>
      </c>
      <c r="AA83" s="180">
        <v>183283.20022</v>
      </c>
      <c r="AB83" s="180">
        <v>187646.40022000001</v>
      </c>
      <c r="AC83" s="180">
        <v>192009.60021999999</v>
      </c>
      <c r="AD83" s="180">
        <v>196372.80022</v>
      </c>
      <c r="AE83" s="180">
        <v>200736.21418000001</v>
      </c>
      <c r="AF83" s="182">
        <v>205099.41418000002</v>
      </c>
      <c r="AG83" s="182">
        <v>198997.2847389204</v>
      </c>
      <c r="AH83" s="182">
        <v>204213.34741025619</v>
      </c>
      <c r="AI83" s="182">
        <v>209189.4</v>
      </c>
      <c r="AJ83" s="182">
        <v>222552</v>
      </c>
      <c r="AK83" s="182">
        <v>226915</v>
      </c>
      <c r="AL83" s="182">
        <v>231278</v>
      </c>
      <c r="AM83" s="182">
        <v>235607</v>
      </c>
      <c r="AN83" s="182">
        <v>240005</v>
      </c>
      <c r="AO83" s="182">
        <v>244368</v>
      </c>
      <c r="AP83" s="182">
        <v>248731</v>
      </c>
      <c r="AQ83" s="182">
        <v>253094</v>
      </c>
      <c r="AR83" s="182">
        <v>257458</v>
      </c>
      <c r="AS83" s="182">
        <v>261821</v>
      </c>
      <c r="AT83" s="182">
        <v>266184</v>
      </c>
      <c r="AU83" s="182">
        <v>270547</v>
      </c>
      <c r="AV83" s="182">
        <v>274910</v>
      </c>
      <c r="AW83" s="182">
        <v>279274</v>
      </c>
      <c r="AX83" s="182">
        <v>283637</v>
      </c>
      <c r="AY83" s="182">
        <v>288000</v>
      </c>
      <c r="AZ83" s="182">
        <v>288000</v>
      </c>
      <c r="BA83" s="182">
        <v>288000</v>
      </c>
      <c r="BB83" s="182">
        <v>288000</v>
      </c>
      <c r="BC83" s="182">
        <v>288000</v>
      </c>
      <c r="BD83" s="182">
        <v>288000</v>
      </c>
      <c r="BE83" s="182">
        <v>288000</v>
      </c>
      <c r="BF83" s="182">
        <v>288000</v>
      </c>
      <c r="BG83" s="182">
        <v>288000</v>
      </c>
      <c r="BH83" s="182">
        <v>288000</v>
      </c>
      <c r="BI83" s="182">
        <v>0</v>
      </c>
      <c r="BJ83" s="182">
        <v>0</v>
      </c>
      <c r="BK83" s="182">
        <v>0</v>
      </c>
    </row>
    <row r="84" spans="1:63" s="3" customFormat="1" ht="15" hidden="1">
      <c r="A84" s="144" t="s">
        <v>137</v>
      </c>
      <c r="B84" s="174"/>
      <c r="C84" s="174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>
        <v>0</v>
      </c>
      <c r="AF84" s="182">
        <v>0</v>
      </c>
      <c r="AG84" s="182">
        <v>0</v>
      </c>
      <c r="AH84" s="182">
        <v>0</v>
      </c>
      <c r="AI84" s="182">
        <v>0</v>
      </c>
      <c r="AJ84" s="182">
        <v>0</v>
      </c>
      <c r="AK84" s="182">
        <v>0</v>
      </c>
      <c r="AL84" s="182">
        <v>0</v>
      </c>
      <c r="AM84" s="182">
        <v>0</v>
      </c>
      <c r="AN84" s="182">
        <v>0</v>
      </c>
      <c r="AO84" s="182">
        <v>0</v>
      </c>
      <c r="AP84" s="182">
        <v>0</v>
      </c>
      <c r="AQ84" s="182">
        <v>0</v>
      </c>
      <c r="AR84" s="182">
        <v>0</v>
      </c>
      <c r="AS84" s="182">
        <v>0</v>
      </c>
      <c r="AT84" s="182">
        <v>0</v>
      </c>
      <c r="AU84" s="182">
        <v>0</v>
      </c>
      <c r="AV84" s="182">
        <v>0</v>
      </c>
      <c r="AW84" s="182">
        <v>0</v>
      </c>
      <c r="AX84" s="182">
        <v>0</v>
      </c>
      <c r="AY84" s="182">
        <v>0</v>
      </c>
      <c r="AZ84" s="182">
        <v>0</v>
      </c>
      <c r="BA84" s="182">
        <v>0</v>
      </c>
      <c r="BB84" s="182">
        <v>0</v>
      </c>
      <c r="BC84" s="182">
        <v>0</v>
      </c>
      <c r="BD84" s="182">
        <v>0</v>
      </c>
      <c r="BE84" s="182">
        <v>0</v>
      </c>
      <c r="BF84" s="182">
        <v>0</v>
      </c>
      <c r="BG84" s="182">
        <v>0</v>
      </c>
      <c r="BH84" s="182">
        <v>0</v>
      </c>
      <c r="BI84" s="182">
        <v>0</v>
      </c>
      <c r="BJ84" s="182">
        <v>0</v>
      </c>
      <c r="BK84" s="182">
        <v>0</v>
      </c>
    </row>
    <row r="85" spans="1:63" s="3" customFormat="1" ht="15" hidden="1">
      <c r="A85" s="141" t="s">
        <v>119</v>
      </c>
      <c r="B85" s="174"/>
      <c r="C85" s="174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 t="s">
        <v>0</v>
      </c>
      <c r="U85" s="180"/>
      <c r="V85" s="180">
        <v>0</v>
      </c>
      <c r="W85" s="180">
        <v>0</v>
      </c>
      <c r="X85" s="180">
        <v>0</v>
      </c>
      <c r="Y85" s="180">
        <v>0</v>
      </c>
      <c r="Z85" s="180">
        <v>0</v>
      </c>
      <c r="AA85" s="180">
        <v>0</v>
      </c>
      <c r="AB85" s="180">
        <v>0</v>
      </c>
      <c r="AC85" s="180">
        <v>0</v>
      </c>
      <c r="AD85" s="180">
        <v>0</v>
      </c>
      <c r="AE85" s="180">
        <v>0</v>
      </c>
      <c r="AF85" s="182">
        <v>0</v>
      </c>
      <c r="AG85" s="182">
        <v>0</v>
      </c>
      <c r="AH85" s="182">
        <v>0</v>
      </c>
      <c r="AI85" s="182">
        <v>0</v>
      </c>
      <c r="AJ85" s="182">
        <v>0</v>
      </c>
      <c r="AK85" s="182">
        <v>0</v>
      </c>
      <c r="AL85" s="182">
        <v>0</v>
      </c>
      <c r="AM85" s="182">
        <v>0</v>
      </c>
      <c r="AN85" s="182">
        <v>0</v>
      </c>
      <c r="AO85" s="182">
        <v>0</v>
      </c>
      <c r="AP85" s="182">
        <v>0</v>
      </c>
      <c r="AQ85" s="182">
        <v>0</v>
      </c>
      <c r="AR85" s="182">
        <v>28520</v>
      </c>
      <c r="AS85" s="182">
        <v>28520</v>
      </c>
      <c r="AT85" s="182">
        <v>57100</v>
      </c>
      <c r="AU85" s="182">
        <v>57100</v>
      </c>
      <c r="AV85" s="182">
        <v>85680</v>
      </c>
      <c r="AW85" s="182">
        <v>85680</v>
      </c>
      <c r="AX85" s="182">
        <v>114260</v>
      </c>
      <c r="AY85" s="182">
        <v>114260</v>
      </c>
      <c r="AZ85" s="182">
        <v>142840</v>
      </c>
      <c r="BA85" s="182">
        <v>142840</v>
      </c>
      <c r="BB85" s="182">
        <v>171420</v>
      </c>
      <c r="BC85" s="182">
        <v>171420</v>
      </c>
      <c r="BD85" s="182">
        <v>200000</v>
      </c>
      <c r="BE85" s="182">
        <v>200000</v>
      </c>
      <c r="BF85" s="182">
        <v>200000</v>
      </c>
      <c r="BG85" s="182">
        <v>200000</v>
      </c>
      <c r="BH85" s="182">
        <v>0</v>
      </c>
      <c r="BI85" s="182">
        <v>0</v>
      </c>
      <c r="BJ85" s="182">
        <v>0</v>
      </c>
      <c r="BK85" s="182">
        <v>0</v>
      </c>
    </row>
    <row r="86" spans="1:63" s="3" customFormat="1" ht="15" hidden="1">
      <c r="A86" s="141" t="s">
        <v>120</v>
      </c>
      <c r="B86" s="174"/>
      <c r="C86" s="174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 t="s">
        <v>0</v>
      </c>
      <c r="U86" s="180"/>
      <c r="V86" s="180">
        <v>0</v>
      </c>
      <c r="W86" s="180">
        <v>0</v>
      </c>
      <c r="X86" s="180">
        <v>0</v>
      </c>
      <c r="Y86" s="180">
        <v>0</v>
      </c>
      <c r="Z86" s="180">
        <v>0</v>
      </c>
      <c r="AA86" s="180">
        <v>0</v>
      </c>
      <c r="AB86" s="180">
        <v>0</v>
      </c>
      <c r="AC86" s="180">
        <v>0</v>
      </c>
      <c r="AD86" s="180">
        <v>0</v>
      </c>
      <c r="AE86" s="180">
        <v>0</v>
      </c>
      <c r="AF86" s="182">
        <v>0</v>
      </c>
      <c r="AG86" s="182">
        <v>14319.038561053332</v>
      </c>
      <c r="AH86" s="182">
        <v>13834.051684188122</v>
      </c>
      <c r="AI86" s="182">
        <v>13607.1</v>
      </c>
      <c r="AJ86" s="182">
        <v>46849</v>
      </c>
      <c r="AK86" s="182">
        <v>46288</v>
      </c>
      <c r="AL86" s="182">
        <v>46136</v>
      </c>
      <c r="AM86" s="182">
        <v>46384</v>
      </c>
      <c r="AN86" s="182">
        <v>92702</v>
      </c>
      <c r="AO86" s="182">
        <v>92595</v>
      </c>
      <c r="AP86" s="182">
        <v>91024</v>
      </c>
      <c r="AQ86" s="182">
        <v>89388</v>
      </c>
      <c r="AR86" s="182">
        <v>129998</v>
      </c>
      <c r="AS86" s="182">
        <v>126966</v>
      </c>
      <c r="AT86" s="182">
        <v>124920</v>
      </c>
      <c r="AU86" s="182">
        <v>121524</v>
      </c>
      <c r="AV86" s="182">
        <v>156910</v>
      </c>
      <c r="AW86" s="182">
        <v>154580</v>
      </c>
      <c r="AX86" s="182">
        <v>153565</v>
      </c>
      <c r="AY86" s="182">
        <v>150460</v>
      </c>
      <c r="AZ86" s="182">
        <v>184083</v>
      </c>
      <c r="BA86" s="182">
        <v>181421</v>
      </c>
      <c r="BB86" s="182">
        <v>180463</v>
      </c>
      <c r="BC86" s="182">
        <v>177978</v>
      </c>
      <c r="BD86" s="182">
        <v>208848</v>
      </c>
      <c r="BE86" s="182">
        <v>205215</v>
      </c>
      <c r="BF86" s="182">
        <v>203339</v>
      </c>
      <c r="BG86" s="182">
        <v>200900</v>
      </c>
      <c r="BH86" s="182">
        <v>0</v>
      </c>
      <c r="BI86" s="182">
        <v>0</v>
      </c>
      <c r="BJ86" s="182">
        <v>0</v>
      </c>
      <c r="BK86" s="182">
        <v>0</v>
      </c>
    </row>
    <row r="87" spans="1:63" s="3" customFormat="1" ht="15" hidden="1">
      <c r="A87" s="144" t="s">
        <v>60</v>
      </c>
      <c r="B87" s="174"/>
      <c r="C87" s="174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>
        <v>0</v>
      </c>
      <c r="AF87" s="182">
        <v>0</v>
      </c>
      <c r="AG87" s="182">
        <v>0</v>
      </c>
      <c r="AH87" s="182">
        <v>0</v>
      </c>
      <c r="AI87" s="182">
        <v>0</v>
      </c>
      <c r="AJ87" s="182">
        <v>0</v>
      </c>
      <c r="AK87" s="182">
        <v>0</v>
      </c>
      <c r="AL87" s="182">
        <v>0</v>
      </c>
      <c r="AM87" s="182">
        <v>0</v>
      </c>
      <c r="AN87" s="182">
        <v>0</v>
      </c>
      <c r="AO87" s="182">
        <v>0</v>
      </c>
      <c r="AP87" s="182">
        <v>0</v>
      </c>
      <c r="AQ87" s="182">
        <v>0</v>
      </c>
      <c r="AR87" s="182">
        <v>0</v>
      </c>
      <c r="AS87" s="182">
        <v>0</v>
      </c>
      <c r="AT87" s="182">
        <v>0</v>
      </c>
      <c r="AU87" s="182">
        <v>0</v>
      </c>
      <c r="AV87" s="182">
        <v>0</v>
      </c>
      <c r="AW87" s="182">
        <v>0</v>
      </c>
      <c r="AX87" s="182">
        <v>0</v>
      </c>
      <c r="AY87" s="182">
        <v>0</v>
      </c>
      <c r="AZ87" s="182">
        <v>0</v>
      </c>
      <c r="BA87" s="182">
        <v>0</v>
      </c>
      <c r="BB87" s="182">
        <v>0</v>
      </c>
      <c r="BC87" s="182">
        <v>0</v>
      </c>
      <c r="BD87" s="182">
        <v>0</v>
      </c>
      <c r="BE87" s="182">
        <v>0</v>
      </c>
      <c r="BF87" s="182">
        <v>0</v>
      </c>
      <c r="BG87" s="182">
        <v>0</v>
      </c>
      <c r="BH87" s="182">
        <v>0</v>
      </c>
      <c r="BI87" s="182">
        <v>0</v>
      </c>
      <c r="BJ87" s="182">
        <v>0</v>
      </c>
      <c r="BK87" s="182">
        <v>0</v>
      </c>
    </row>
    <row r="88" spans="1:63" s="3" customFormat="1" ht="15" hidden="1">
      <c r="A88" s="141" t="s">
        <v>119</v>
      </c>
      <c r="B88" s="174"/>
      <c r="C88" s="174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 t="s">
        <v>0</v>
      </c>
      <c r="U88" s="180"/>
      <c r="V88" s="180">
        <v>0</v>
      </c>
      <c r="W88" s="180">
        <v>0</v>
      </c>
      <c r="X88" s="180">
        <v>0</v>
      </c>
      <c r="Y88" s="180">
        <v>0</v>
      </c>
      <c r="Z88" s="180">
        <v>0</v>
      </c>
      <c r="AA88" s="180">
        <v>0</v>
      </c>
      <c r="AB88" s="180">
        <v>0</v>
      </c>
      <c r="AC88" s="180">
        <v>0</v>
      </c>
      <c r="AD88" s="180">
        <v>0</v>
      </c>
      <c r="AE88" s="180">
        <v>0</v>
      </c>
      <c r="AF88" s="182">
        <v>0</v>
      </c>
      <c r="AG88" s="182">
        <v>0</v>
      </c>
      <c r="AH88" s="182">
        <v>0</v>
      </c>
      <c r="AI88" s="182">
        <v>130000</v>
      </c>
      <c r="AJ88" s="182">
        <v>130000</v>
      </c>
      <c r="AK88" s="182">
        <v>130000</v>
      </c>
      <c r="AL88" s="182">
        <v>130000</v>
      </c>
      <c r="AM88" s="182">
        <v>130000</v>
      </c>
      <c r="AN88" s="182">
        <v>130000</v>
      </c>
      <c r="AO88" s="182">
        <v>130000</v>
      </c>
      <c r="AP88" s="182">
        <v>130000</v>
      </c>
      <c r="AQ88" s="182">
        <v>130000</v>
      </c>
      <c r="AR88" s="182">
        <v>130000</v>
      </c>
      <c r="AS88" s="182">
        <v>130000</v>
      </c>
      <c r="AT88" s="182">
        <v>130000</v>
      </c>
      <c r="AU88" s="182">
        <v>130000</v>
      </c>
      <c r="AV88" s="182">
        <v>130000</v>
      </c>
      <c r="AW88" s="182">
        <v>130000</v>
      </c>
      <c r="AX88" s="182">
        <v>130000</v>
      </c>
      <c r="AY88" s="182">
        <v>0</v>
      </c>
      <c r="AZ88" s="182">
        <v>0</v>
      </c>
      <c r="BA88" s="182">
        <v>0</v>
      </c>
      <c r="BB88" s="182">
        <v>0</v>
      </c>
      <c r="BC88" s="182">
        <v>0</v>
      </c>
      <c r="BD88" s="182">
        <v>0</v>
      </c>
      <c r="BE88" s="182">
        <v>0</v>
      </c>
      <c r="BF88" s="182">
        <v>0</v>
      </c>
      <c r="BG88" s="182">
        <v>0</v>
      </c>
      <c r="BH88" s="182">
        <v>0</v>
      </c>
      <c r="BI88" s="182">
        <v>0</v>
      </c>
      <c r="BJ88" s="182">
        <v>0</v>
      </c>
      <c r="BK88" s="182">
        <v>0</v>
      </c>
    </row>
    <row r="89" spans="1:63" s="3" customFormat="1" ht="15" hidden="1">
      <c r="A89" s="141" t="s">
        <v>120</v>
      </c>
      <c r="B89" s="174"/>
      <c r="C89" s="174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 t="s">
        <v>0</v>
      </c>
      <c r="U89" s="180"/>
      <c r="V89" s="180">
        <v>0</v>
      </c>
      <c r="W89" s="180">
        <v>0</v>
      </c>
      <c r="X89" s="180">
        <v>0</v>
      </c>
      <c r="Y89" s="180">
        <v>0</v>
      </c>
      <c r="Z89" s="180">
        <v>0</v>
      </c>
      <c r="AA89" s="180">
        <v>33106.0147</v>
      </c>
      <c r="AB89" s="180">
        <v>32579.576560000001</v>
      </c>
      <c r="AC89" s="180">
        <v>32394.80601</v>
      </c>
      <c r="AD89" s="180">
        <v>32294.585170000002</v>
      </c>
      <c r="AE89" s="180">
        <v>63329.820910000002</v>
      </c>
      <c r="AF89" s="182">
        <v>62763.431230000002</v>
      </c>
      <c r="AG89" s="182">
        <v>63071.649037542957</v>
      </c>
      <c r="AH89" s="182">
        <v>61838.156360001252</v>
      </c>
      <c r="AI89" s="182">
        <v>91714.1</v>
      </c>
      <c r="AJ89" s="182">
        <v>90550</v>
      </c>
      <c r="AK89" s="182">
        <v>89765</v>
      </c>
      <c r="AL89" s="182">
        <v>89553</v>
      </c>
      <c r="AM89" s="182">
        <v>118639</v>
      </c>
      <c r="AN89" s="182">
        <v>117253</v>
      </c>
      <c r="AO89" s="182">
        <v>116272</v>
      </c>
      <c r="AP89" s="182">
        <v>114505</v>
      </c>
      <c r="AQ89" s="182">
        <v>141326</v>
      </c>
      <c r="AR89" s="182">
        <v>136994</v>
      </c>
      <c r="AS89" s="182">
        <v>133799</v>
      </c>
      <c r="AT89" s="182">
        <v>131642</v>
      </c>
      <c r="AU89" s="182">
        <v>128064</v>
      </c>
      <c r="AV89" s="182">
        <v>124004</v>
      </c>
      <c r="AW89" s="182">
        <v>122162</v>
      </c>
      <c r="AX89" s="182">
        <v>121360</v>
      </c>
      <c r="AY89" s="182">
        <v>0</v>
      </c>
      <c r="AZ89" s="182">
        <v>0</v>
      </c>
      <c r="BA89" s="182">
        <v>0</v>
      </c>
      <c r="BB89" s="182">
        <v>0</v>
      </c>
      <c r="BC89" s="182">
        <v>0</v>
      </c>
      <c r="BD89" s="182">
        <v>0</v>
      </c>
      <c r="BE89" s="182">
        <v>0</v>
      </c>
      <c r="BF89" s="182">
        <v>0</v>
      </c>
      <c r="BG89" s="182">
        <v>0</v>
      </c>
      <c r="BH89" s="182">
        <v>0</v>
      </c>
      <c r="BI89" s="182">
        <v>0</v>
      </c>
      <c r="BJ89" s="182">
        <v>0</v>
      </c>
      <c r="BK89" s="182">
        <v>0</v>
      </c>
    </row>
    <row r="90" spans="1:63" s="3" customFormat="1" ht="15" hidden="1">
      <c r="A90" s="144"/>
      <c r="B90" s="174"/>
      <c r="C90" s="174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0"/>
      <c r="AF90" s="180"/>
      <c r="AG90" s="180"/>
      <c r="AH90" s="180"/>
      <c r="AI90" s="180"/>
      <c r="AJ90" s="180"/>
      <c r="AK90" s="180"/>
      <c r="AL90" s="180"/>
      <c r="AM90" s="180"/>
      <c r="AN90" s="180"/>
      <c r="AO90" s="180"/>
      <c r="AP90" s="180"/>
      <c r="AQ90" s="180"/>
      <c r="AR90" s="180"/>
      <c r="AS90" s="180"/>
      <c r="AT90" s="180"/>
      <c r="AU90" s="180"/>
      <c r="AV90" s="180"/>
      <c r="AW90" s="180"/>
      <c r="AX90" s="180"/>
      <c r="AY90" s="180"/>
      <c r="AZ90" s="180"/>
      <c r="BA90" s="180"/>
      <c r="BB90" s="180"/>
      <c r="BC90" s="180"/>
      <c r="BD90" s="180"/>
      <c r="BE90" s="180"/>
      <c r="BF90" s="180"/>
      <c r="BG90" s="180"/>
      <c r="BH90" s="180"/>
      <c r="BI90" s="180"/>
      <c r="BJ90" s="180"/>
      <c r="BK90" s="180"/>
    </row>
    <row r="91" spans="1:63" s="3" customFormat="1" ht="15" hidden="1">
      <c r="A91" s="141" t="s">
        <v>119</v>
      </c>
      <c r="B91" s="174"/>
      <c r="C91" s="174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>
        <v>44813.53931</v>
      </c>
      <c r="U91" s="180"/>
      <c r="V91" s="180">
        <v>48887.497440000065</v>
      </c>
      <c r="W91" s="180">
        <v>54245.638060000005</v>
      </c>
      <c r="X91" s="180">
        <v>56415.463590000007</v>
      </c>
      <c r="Y91" s="180">
        <v>58273.521070000003</v>
      </c>
      <c r="Z91" s="180">
        <v>59426.54004</v>
      </c>
      <c r="AA91" s="180">
        <v>57139.200939999995</v>
      </c>
      <c r="AB91" s="180">
        <v>59109.517120000004</v>
      </c>
      <c r="AC91" s="180">
        <v>54696.911519999994</v>
      </c>
      <c r="AD91" s="180">
        <v>56460.778010000002</v>
      </c>
      <c r="AE91" s="180">
        <v>58187.999450000003</v>
      </c>
      <c r="AF91" s="182">
        <v>59806.537990000004</v>
      </c>
      <c r="AG91" s="182">
        <v>59851.197114054972</v>
      </c>
      <c r="AH91" s="182">
        <v>61857.760055902734</v>
      </c>
      <c r="AI91" s="182">
        <v>63511.5</v>
      </c>
      <c r="AJ91" s="182">
        <v>64623</v>
      </c>
      <c r="AK91" s="182">
        <v>66228</v>
      </c>
      <c r="AL91" s="182">
        <v>58335</v>
      </c>
      <c r="AM91" s="182">
        <v>59633</v>
      </c>
      <c r="AN91" s="182">
        <v>60872</v>
      </c>
      <c r="AO91" s="182">
        <v>62099</v>
      </c>
      <c r="AP91" s="182">
        <v>63315</v>
      </c>
      <c r="AQ91" s="182">
        <v>64528</v>
      </c>
      <c r="AR91" s="182">
        <v>37062</v>
      </c>
      <c r="AS91" s="182">
        <v>0</v>
      </c>
      <c r="AT91" s="182">
        <v>0</v>
      </c>
      <c r="AU91" s="182">
        <v>0</v>
      </c>
      <c r="AV91" s="182">
        <v>0</v>
      </c>
      <c r="AW91" s="182">
        <v>0</v>
      </c>
      <c r="AX91" s="182">
        <v>0</v>
      </c>
      <c r="AY91" s="182">
        <v>0</v>
      </c>
      <c r="AZ91" s="182">
        <v>0</v>
      </c>
      <c r="BA91" s="182">
        <v>0</v>
      </c>
      <c r="BB91" s="182">
        <v>0</v>
      </c>
      <c r="BC91" s="182">
        <v>0</v>
      </c>
      <c r="BD91" s="182">
        <v>0</v>
      </c>
      <c r="BE91" s="182">
        <v>0</v>
      </c>
      <c r="BF91" s="182">
        <v>0</v>
      </c>
      <c r="BG91" s="182">
        <v>0</v>
      </c>
      <c r="BH91" s="182">
        <v>0</v>
      </c>
      <c r="BI91" s="182">
        <v>0</v>
      </c>
      <c r="BJ91" s="182">
        <v>0</v>
      </c>
      <c r="BK91" s="182">
        <v>0</v>
      </c>
    </row>
    <row r="92" spans="1:63" s="3" customFormat="1" ht="15" hidden="1">
      <c r="A92" s="141" t="s">
        <v>120</v>
      </c>
      <c r="B92" s="174"/>
      <c r="C92" s="174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>
        <v>25419.458859999999</v>
      </c>
      <c r="U92" s="180"/>
      <c r="V92" s="180">
        <v>26196.173612872226</v>
      </c>
      <c r="W92" s="180">
        <v>28432.374840000004</v>
      </c>
      <c r="X92" s="180">
        <v>28854.887579999999</v>
      </c>
      <c r="Y92" s="180">
        <v>29068.742019999998</v>
      </c>
      <c r="Z92" s="180">
        <v>29287.56265</v>
      </c>
      <c r="AA92" s="180">
        <v>28301.593129999994</v>
      </c>
      <c r="AB92" s="180">
        <v>28811.481970000001</v>
      </c>
      <c r="AC92" s="180">
        <v>26130.54448</v>
      </c>
      <c r="AD92" s="180">
        <v>26890.016820000001</v>
      </c>
      <c r="AE92" s="180">
        <v>27427.896619999996</v>
      </c>
      <c r="AF92" s="182">
        <v>28003.441909999998</v>
      </c>
      <c r="AG92" s="182">
        <v>26956.870929271907</v>
      </c>
      <c r="AH92" s="182">
        <v>28467.452857916109</v>
      </c>
      <c r="AI92" s="182">
        <v>29046.7</v>
      </c>
      <c r="AJ92" s="182">
        <v>29274</v>
      </c>
      <c r="AK92" s="182">
        <v>29833</v>
      </c>
      <c r="AL92" s="182">
        <v>26513</v>
      </c>
      <c r="AM92" s="182">
        <v>26974</v>
      </c>
      <c r="AN92" s="182">
        <v>27344</v>
      </c>
      <c r="AO92" s="182">
        <v>27853</v>
      </c>
      <c r="AP92" s="182">
        <v>28269</v>
      </c>
      <c r="AQ92" s="182">
        <v>28259</v>
      </c>
      <c r="AR92" s="182">
        <v>15578</v>
      </c>
      <c r="AS92" s="182">
        <v>0</v>
      </c>
      <c r="AT92" s="182">
        <v>0</v>
      </c>
      <c r="AU92" s="182">
        <v>0</v>
      </c>
      <c r="AV92" s="182">
        <v>0</v>
      </c>
      <c r="AW92" s="182">
        <v>0</v>
      </c>
      <c r="AX92" s="182">
        <v>0</v>
      </c>
      <c r="AY92" s="182">
        <v>0</v>
      </c>
      <c r="AZ92" s="182">
        <v>0</v>
      </c>
      <c r="BA92" s="182">
        <v>0</v>
      </c>
      <c r="BB92" s="182">
        <v>0</v>
      </c>
      <c r="BC92" s="182">
        <v>0</v>
      </c>
      <c r="BD92" s="182">
        <v>0</v>
      </c>
      <c r="BE92" s="182">
        <v>0</v>
      </c>
      <c r="BF92" s="182">
        <v>0</v>
      </c>
      <c r="BG92" s="182">
        <v>0</v>
      </c>
      <c r="BH92" s="182">
        <v>0</v>
      </c>
      <c r="BI92" s="182">
        <v>0</v>
      </c>
      <c r="BJ92" s="182">
        <v>0</v>
      </c>
      <c r="BK92" s="182">
        <v>0</v>
      </c>
    </row>
    <row r="93" spans="1:63" s="3" customFormat="1" ht="15" hidden="1">
      <c r="A93" s="144" t="s">
        <v>58</v>
      </c>
      <c r="B93" s="174"/>
      <c r="C93" s="174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80">
        <v>0</v>
      </c>
      <c r="AF93" s="182">
        <v>0</v>
      </c>
      <c r="AG93" s="182">
        <v>0</v>
      </c>
      <c r="AH93" s="182">
        <v>0</v>
      </c>
      <c r="AI93" s="182">
        <v>0</v>
      </c>
      <c r="AJ93" s="182">
        <v>0</v>
      </c>
      <c r="AK93" s="182">
        <v>0</v>
      </c>
      <c r="AL93" s="182">
        <v>0</v>
      </c>
      <c r="AM93" s="182">
        <v>0</v>
      </c>
      <c r="AN93" s="182">
        <v>0</v>
      </c>
      <c r="AO93" s="182">
        <v>0</v>
      </c>
      <c r="AP93" s="182">
        <v>0</v>
      </c>
      <c r="AQ93" s="182">
        <v>0</v>
      </c>
      <c r="AR93" s="182">
        <v>0</v>
      </c>
      <c r="AS93" s="182">
        <v>0</v>
      </c>
      <c r="AT93" s="182">
        <v>0</v>
      </c>
      <c r="AU93" s="182">
        <v>0</v>
      </c>
      <c r="AV93" s="182">
        <v>0</v>
      </c>
      <c r="AW93" s="182">
        <v>0</v>
      </c>
      <c r="AX93" s="182">
        <v>0</v>
      </c>
      <c r="AY93" s="182">
        <v>0</v>
      </c>
      <c r="AZ93" s="182">
        <v>0</v>
      </c>
      <c r="BA93" s="182">
        <v>0</v>
      </c>
      <c r="BB93" s="182">
        <v>0</v>
      </c>
      <c r="BC93" s="182">
        <v>0</v>
      </c>
      <c r="BD93" s="182">
        <v>0</v>
      </c>
      <c r="BE93" s="182">
        <v>0</v>
      </c>
      <c r="BF93" s="182">
        <v>0</v>
      </c>
      <c r="BG93" s="182">
        <v>0</v>
      </c>
      <c r="BH93" s="182">
        <v>0</v>
      </c>
      <c r="BI93" s="182">
        <v>0</v>
      </c>
      <c r="BJ93" s="182">
        <v>0</v>
      </c>
      <c r="BK93" s="182">
        <v>0</v>
      </c>
    </row>
    <row r="94" spans="1:63" s="3" customFormat="1" ht="15" hidden="1">
      <c r="A94" s="141" t="s">
        <v>119</v>
      </c>
      <c r="B94" s="174"/>
      <c r="C94" s="174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 t="s">
        <v>0</v>
      </c>
      <c r="U94" s="180"/>
      <c r="V94" s="180">
        <v>0</v>
      </c>
      <c r="W94" s="180">
        <v>0</v>
      </c>
      <c r="X94" s="180">
        <v>0</v>
      </c>
      <c r="Y94" s="180">
        <v>0</v>
      </c>
      <c r="Z94" s="180">
        <v>0</v>
      </c>
      <c r="AA94" s="180">
        <v>0</v>
      </c>
      <c r="AB94" s="180">
        <v>0</v>
      </c>
      <c r="AC94" s="180">
        <v>0</v>
      </c>
      <c r="AD94" s="180">
        <v>0</v>
      </c>
      <c r="AE94" s="180">
        <v>0</v>
      </c>
      <c r="AF94" s="182">
        <v>0</v>
      </c>
      <c r="AG94" s="182">
        <v>0</v>
      </c>
      <c r="AH94" s="182">
        <v>146447.46669550842</v>
      </c>
      <c r="AI94" s="182">
        <v>174114</v>
      </c>
      <c r="AJ94" s="182">
        <v>193667</v>
      </c>
      <c r="AK94" s="182">
        <v>221334</v>
      </c>
      <c r="AL94" s="182">
        <v>249000</v>
      </c>
      <c r="AM94" s="182">
        <v>276450</v>
      </c>
      <c r="AN94" s="182">
        <v>304333</v>
      </c>
      <c r="AO94" s="182">
        <v>332000</v>
      </c>
      <c r="AP94" s="182">
        <v>332000</v>
      </c>
      <c r="AQ94" s="182">
        <v>332000</v>
      </c>
      <c r="AR94" s="182">
        <v>332000</v>
      </c>
      <c r="AS94" s="182">
        <v>332000</v>
      </c>
      <c r="AT94" s="182">
        <v>0</v>
      </c>
      <c r="AU94" s="182">
        <v>0</v>
      </c>
      <c r="AV94" s="182">
        <v>0</v>
      </c>
      <c r="AW94" s="182">
        <v>0</v>
      </c>
      <c r="AX94" s="182">
        <v>0</v>
      </c>
      <c r="AY94" s="182">
        <v>0</v>
      </c>
      <c r="AZ94" s="182">
        <v>0</v>
      </c>
      <c r="BA94" s="182">
        <v>0</v>
      </c>
      <c r="BB94" s="182">
        <v>0</v>
      </c>
      <c r="BC94" s="182">
        <v>0</v>
      </c>
      <c r="BD94" s="182">
        <v>0</v>
      </c>
      <c r="BE94" s="182">
        <v>0</v>
      </c>
      <c r="BF94" s="182">
        <v>0</v>
      </c>
      <c r="BG94" s="182">
        <v>0</v>
      </c>
      <c r="BH94" s="182">
        <v>0</v>
      </c>
      <c r="BI94" s="182">
        <v>0</v>
      </c>
      <c r="BJ94" s="182">
        <v>0</v>
      </c>
      <c r="BK94" s="182">
        <v>0</v>
      </c>
    </row>
    <row r="95" spans="1:63" s="3" customFormat="1" ht="15" hidden="1">
      <c r="A95" s="141" t="s">
        <v>120</v>
      </c>
      <c r="B95" s="174"/>
      <c r="C95" s="174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 t="s">
        <v>0</v>
      </c>
      <c r="U95" s="180"/>
      <c r="V95" s="180">
        <v>0</v>
      </c>
      <c r="W95" s="180">
        <v>0</v>
      </c>
      <c r="X95" s="180">
        <v>0</v>
      </c>
      <c r="Y95" s="180">
        <v>0</v>
      </c>
      <c r="Z95" s="180">
        <v>0</v>
      </c>
      <c r="AA95" s="180">
        <v>0</v>
      </c>
      <c r="AB95" s="180">
        <v>0</v>
      </c>
      <c r="AC95" s="180">
        <v>0</v>
      </c>
      <c r="AD95" s="180">
        <v>0</v>
      </c>
      <c r="AE95" s="180">
        <v>0</v>
      </c>
      <c r="AF95" s="182">
        <v>0</v>
      </c>
      <c r="AG95" s="182">
        <v>0</v>
      </c>
      <c r="AH95" s="182">
        <v>20702.460079230805</v>
      </c>
      <c r="AI95" s="182">
        <v>20556.400000000001</v>
      </c>
      <c r="AJ95" s="182">
        <v>20342</v>
      </c>
      <c r="AK95" s="182">
        <v>20198</v>
      </c>
      <c r="AL95" s="182">
        <v>20112</v>
      </c>
      <c r="AM95" s="182">
        <v>19961</v>
      </c>
      <c r="AN95" s="182">
        <v>19761</v>
      </c>
      <c r="AO95" s="182">
        <v>19659</v>
      </c>
      <c r="AP95" s="182">
        <v>19403</v>
      </c>
      <c r="AQ95" s="182">
        <v>19054</v>
      </c>
      <c r="AR95" s="182">
        <v>18470</v>
      </c>
      <c r="AS95" s="182">
        <v>18040</v>
      </c>
      <c r="AT95" s="182">
        <v>0</v>
      </c>
      <c r="AU95" s="182">
        <v>0</v>
      </c>
      <c r="AV95" s="182">
        <v>0</v>
      </c>
      <c r="AW95" s="182">
        <v>0</v>
      </c>
      <c r="AX95" s="182">
        <v>0</v>
      </c>
      <c r="AY95" s="182">
        <v>0</v>
      </c>
      <c r="AZ95" s="182">
        <v>0</v>
      </c>
      <c r="BA95" s="182">
        <v>0</v>
      </c>
      <c r="BB95" s="182">
        <v>0</v>
      </c>
      <c r="BC95" s="182">
        <v>0</v>
      </c>
      <c r="BD95" s="182">
        <v>0</v>
      </c>
      <c r="BE95" s="182">
        <v>0</v>
      </c>
      <c r="BF95" s="182">
        <v>0</v>
      </c>
      <c r="BG95" s="182">
        <v>0</v>
      </c>
      <c r="BH95" s="182">
        <v>0</v>
      </c>
      <c r="BI95" s="182">
        <v>0</v>
      </c>
      <c r="BJ95" s="182">
        <v>0</v>
      </c>
      <c r="BK95" s="182">
        <v>0</v>
      </c>
    </row>
    <row r="96" spans="1:63" s="3" customFormat="1" ht="15" hidden="1">
      <c r="A96" s="144" t="s">
        <v>57</v>
      </c>
      <c r="B96" s="174"/>
      <c r="C96" s="174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 t="s">
        <v>0</v>
      </c>
      <c r="U96" s="180"/>
      <c r="V96" s="180">
        <v>0</v>
      </c>
      <c r="W96" s="180">
        <v>0</v>
      </c>
      <c r="X96" s="180">
        <v>0</v>
      </c>
      <c r="Y96" s="180">
        <v>0</v>
      </c>
      <c r="Z96" s="180">
        <v>0</v>
      </c>
      <c r="AA96" s="180">
        <v>0</v>
      </c>
      <c r="AB96" s="180">
        <v>0</v>
      </c>
      <c r="AC96" s="180">
        <v>0</v>
      </c>
      <c r="AD96" s="180">
        <v>0</v>
      </c>
      <c r="AE96" s="180">
        <v>0</v>
      </c>
      <c r="AF96" s="182">
        <v>0</v>
      </c>
      <c r="AG96" s="182">
        <v>0</v>
      </c>
      <c r="AH96" s="182">
        <v>37532.9014125299</v>
      </c>
      <c r="AI96" s="182">
        <v>37532.9</v>
      </c>
      <c r="AJ96" s="182">
        <v>79980</v>
      </c>
      <c r="AK96" s="182">
        <v>79980</v>
      </c>
      <c r="AL96" s="182">
        <v>100000</v>
      </c>
      <c r="AM96" s="182">
        <v>99843</v>
      </c>
      <c r="AN96" s="182">
        <v>120000</v>
      </c>
      <c r="AO96" s="182">
        <v>120000</v>
      </c>
      <c r="AP96" s="182">
        <v>0</v>
      </c>
      <c r="AQ96" s="182">
        <v>0</v>
      </c>
      <c r="AR96" s="182">
        <v>0</v>
      </c>
      <c r="AS96" s="182">
        <v>0</v>
      </c>
      <c r="AT96" s="182">
        <v>0</v>
      </c>
      <c r="AU96" s="182">
        <v>0</v>
      </c>
      <c r="AV96" s="182">
        <v>0</v>
      </c>
      <c r="AW96" s="182">
        <v>0</v>
      </c>
      <c r="AX96" s="182">
        <v>0</v>
      </c>
      <c r="AY96" s="182">
        <v>0</v>
      </c>
      <c r="AZ96" s="182">
        <v>0</v>
      </c>
      <c r="BA96" s="182">
        <v>0</v>
      </c>
      <c r="BB96" s="182">
        <v>0</v>
      </c>
      <c r="BC96" s="182">
        <v>0</v>
      </c>
      <c r="BD96" s="182">
        <v>0</v>
      </c>
      <c r="BE96" s="182">
        <v>0</v>
      </c>
      <c r="BF96" s="182">
        <v>0</v>
      </c>
      <c r="BG96" s="182">
        <v>0</v>
      </c>
      <c r="BH96" s="182">
        <v>0</v>
      </c>
      <c r="BI96" s="182">
        <v>0</v>
      </c>
      <c r="BJ96" s="182">
        <v>0</v>
      </c>
      <c r="BK96" s="182">
        <v>0</v>
      </c>
    </row>
    <row r="97" spans="1:63" s="3" customFormat="1" ht="15" hidden="1">
      <c r="A97" s="144" t="s">
        <v>56</v>
      </c>
      <c r="B97" s="174"/>
      <c r="C97" s="174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>
        <v>0</v>
      </c>
      <c r="AF97" s="182">
        <v>0</v>
      </c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2"/>
      <c r="AT97" s="182"/>
      <c r="AU97" s="182"/>
      <c r="AV97" s="182"/>
      <c r="AW97" s="182"/>
      <c r="AX97" s="182"/>
      <c r="AY97" s="182"/>
      <c r="AZ97" s="182"/>
      <c r="BA97" s="182"/>
      <c r="BB97" s="182"/>
      <c r="BC97" s="182"/>
      <c r="BD97" s="182"/>
      <c r="BE97" s="182"/>
      <c r="BF97" s="182"/>
      <c r="BG97" s="182"/>
      <c r="BH97" s="182"/>
      <c r="BI97" s="182"/>
      <c r="BJ97" s="182"/>
      <c r="BK97" s="182"/>
    </row>
    <row r="98" spans="1:63" s="3" customFormat="1" ht="15" hidden="1">
      <c r="A98" s="141" t="s">
        <v>119</v>
      </c>
      <c r="B98" s="174"/>
      <c r="C98" s="174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>
        <v>98016.69571</v>
      </c>
      <c r="U98" s="180"/>
      <c r="V98" s="180">
        <v>104079.58657000015</v>
      </c>
      <c r="W98" s="180">
        <v>112335.96182000001</v>
      </c>
      <c r="X98" s="180">
        <v>115515.28265000002</v>
      </c>
      <c r="Y98" s="180">
        <v>99332.699660000013</v>
      </c>
      <c r="Z98" s="180">
        <v>100117.41385000001</v>
      </c>
      <c r="AA98" s="180">
        <v>96748.744749999998</v>
      </c>
      <c r="AB98" s="180">
        <v>99208.463359999994</v>
      </c>
      <c r="AC98" s="180">
        <v>101668.18197000002</v>
      </c>
      <c r="AD98" s="180">
        <v>104126.88479000001</v>
      </c>
      <c r="AE98" s="180">
        <v>67955.039400000009</v>
      </c>
      <c r="AF98" s="182">
        <v>69355.392810000005</v>
      </c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  <c r="AW98" s="182"/>
      <c r="AX98" s="182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</row>
    <row r="99" spans="1:63" s="3" customFormat="1" ht="15" hidden="1">
      <c r="A99" s="141" t="s">
        <v>120</v>
      </c>
      <c r="B99" s="174"/>
      <c r="C99" s="174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>
        <v>52925.717140000001</v>
      </c>
      <c r="U99" s="180"/>
      <c r="V99" s="180">
        <v>53090.306549304885</v>
      </c>
      <c r="W99" s="180">
        <v>56050.144919999999</v>
      </c>
      <c r="X99" s="180">
        <v>56243.233699999997</v>
      </c>
      <c r="Y99" s="180">
        <v>47017.37412</v>
      </c>
      <c r="Z99" s="180">
        <v>46828.396379999998</v>
      </c>
      <c r="AA99" s="180">
        <v>45480.293290000001</v>
      </c>
      <c r="AB99" s="180">
        <v>45894.97729000001</v>
      </c>
      <c r="AC99" s="180">
        <v>46766.129649999995</v>
      </c>
      <c r="AD99" s="180">
        <v>47749.419103949025</v>
      </c>
      <c r="AE99" s="180">
        <v>31733.392236050975</v>
      </c>
      <c r="AF99" s="182">
        <v>32126.448668124998</v>
      </c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2"/>
      <c r="AV99" s="182"/>
      <c r="AW99" s="182"/>
      <c r="AX99" s="182"/>
      <c r="AY99" s="182"/>
      <c r="AZ99" s="182"/>
      <c r="BA99" s="182"/>
      <c r="BB99" s="182"/>
      <c r="BC99" s="182"/>
      <c r="BD99" s="182"/>
      <c r="BE99" s="182"/>
      <c r="BF99" s="182"/>
      <c r="BG99" s="182"/>
      <c r="BH99" s="182"/>
      <c r="BI99" s="182"/>
      <c r="BJ99" s="182"/>
      <c r="BK99" s="182"/>
    </row>
    <row r="100" spans="1:63" s="3" customFormat="1" ht="15" hidden="1">
      <c r="A100" s="144" t="s">
        <v>118</v>
      </c>
      <c r="B100" s="174"/>
      <c r="C100" s="174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>
        <v>0</v>
      </c>
      <c r="AF100" s="182">
        <v>0</v>
      </c>
      <c r="AG100" s="182">
        <v>0</v>
      </c>
      <c r="AH100" s="182">
        <v>0</v>
      </c>
      <c r="AI100" s="182">
        <v>0</v>
      </c>
      <c r="AJ100" s="182">
        <v>0</v>
      </c>
      <c r="AK100" s="182">
        <v>0</v>
      </c>
      <c r="AL100" s="182">
        <v>0</v>
      </c>
      <c r="AM100" s="182">
        <v>0</v>
      </c>
      <c r="AN100" s="182">
        <v>0</v>
      </c>
      <c r="AO100" s="182">
        <v>0</v>
      </c>
      <c r="AP100" s="182">
        <v>0</v>
      </c>
      <c r="AQ100" s="182">
        <v>0</v>
      </c>
      <c r="AR100" s="182">
        <v>0</v>
      </c>
      <c r="AS100" s="182">
        <v>0</v>
      </c>
      <c r="AT100" s="182">
        <v>0</v>
      </c>
      <c r="AU100" s="182">
        <v>0</v>
      </c>
      <c r="AV100" s="182">
        <v>0</v>
      </c>
      <c r="AW100" s="182">
        <v>0</v>
      </c>
      <c r="AX100" s="182">
        <v>0</v>
      </c>
      <c r="AY100" s="182">
        <v>0</v>
      </c>
      <c r="AZ100" s="182">
        <v>0</v>
      </c>
      <c r="BA100" s="182">
        <v>0</v>
      </c>
      <c r="BB100" s="182">
        <v>0</v>
      </c>
      <c r="BC100" s="182">
        <v>0</v>
      </c>
      <c r="BD100" s="182">
        <v>0</v>
      </c>
      <c r="BE100" s="182">
        <v>0</v>
      </c>
      <c r="BF100" s="182">
        <v>0</v>
      </c>
      <c r="BG100" s="182">
        <v>0</v>
      </c>
      <c r="BH100" s="182">
        <v>0</v>
      </c>
      <c r="BI100" s="182">
        <v>0</v>
      </c>
      <c r="BJ100" s="182">
        <v>0</v>
      </c>
      <c r="BK100" s="182">
        <v>0</v>
      </c>
    </row>
    <row r="101" spans="1:63" s="3" customFormat="1" ht="15" hidden="1">
      <c r="A101" s="141" t="s">
        <v>119</v>
      </c>
      <c r="B101" s="174"/>
      <c r="C101" s="174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>
        <v>115497.21712</v>
      </c>
      <c r="U101" s="180"/>
      <c r="V101" s="180">
        <v>145476.34520999997</v>
      </c>
      <c r="W101" s="180">
        <v>142507.53848000002</v>
      </c>
      <c r="X101" s="180">
        <v>173828.20284000001</v>
      </c>
      <c r="Y101" s="180">
        <v>169739.22332999998</v>
      </c>
      <c r="Z101" s="180">
        <v>201945.24070999998</v>
      </c>
      <c r="AA101" s="180">
        <v>203203.67969999998</v>
      </c>
      <c r="AB101" s="180">
        <v>199972.41898000002</v>
      </c>
      <c r="AC101" s="180">
        <v>198838.30171999999</v>
      </c>
      <c r="AD101" s="180">
        <v>198141.15257000001</v>
      </c>
      <c r="AE101" s="180">
        <v>195297.62518999999</v>
      </c>
      <c r="AF101" s="182">
        <v>193550.99158999999</v>
      </c>
      <c r="AG101" s="182">
        <v>192175.32827858045</v>
      </c>
      <c r="AH101" s="182">
        <v>189322.04233999996</v>
      </c>
      <c r="AI101" s="182">
        <v>187984.7</v>
      </c>
      <c r="AJ101" s="182">
        <v>0</v>
      </c>
      <c r="AK101" s="182">
        <v>0</v>
      </c>
      <c r="AL101" s="182">
        <v>0</v>
      </c>
      <c r="AM101" s="182">
        <v>0</v>
      </c>
      <c r="AN101" s="182">
        <v>0</v>
      </c>
      <c r="AO101" s="182">
        <v>0</v>
      </c>
      <c r="AP101" s="182">
        <v>0</v>
      </c>
      <c r="AQ101" s="182">
        <v>0</v>
      </c>
      <c r="AR101" s="182">
        <v>0</v>
      </c>
      <c r="AS101" s="182">
        <v>0</v>
      </c>
      <c r="AT101" s="182">
        <v>0</v>
      </c>
      <c r="AU101" s="182">
        <v>0</v>
      </c>
      <c r="AV101" s="182">
        <v>0</v>
      </c>
      <c r="AW101" s="182">
        <v>0</v>
      </c>
      <c r="AX101" s="182">
        <v>0</v>
      </c>
      <c r="AY101" s="182">
        <v>0</v>
      </c>
      <c r="AZ101" s="182">
        <v>0</v>
      </c>
      <c r="BA101" s="182">
        <v>0</v>
      </c>
      <c r="BB101" s="182">
        <v>0</v>
      </c>
      <c r="BC101" s="182">
        <v>0</v>
      </c>
      <c r="BD101" s="182">
        <v>0</v>
      </c>
      <c r="BE101" s="182">
        <v>0</v>
      </c>
      <c r="BF101" s="182">
        <v>0</v>
      </c>
      <c r="BG101" s="182">
        <v>0</v>
      </c>
      <c r="BH101" s="182">
        <v>0</v>
      </c>
      <c r="BI101" s="182">
        <v>0</v>
      </c>
      <c r="BJ101" s="182">
        <v>0</v>
      </c>
      <c r="BK101" s="182">
        <v>0</v>
      </c>
    </row>
    <row r="102" spans="1:63" s="3" customFormat="1" ht="15" hidden="1">
      <c r="A102" s="141" t="s">
        <v>120</v>
      </c>
      <c r="B102" s="174"/>
      <c r="C102" s="174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>
        <v>86953.860360000006</v>
      </c>
      <c r="U102" s="180"/>
      <c r="V102" s="180">
        <v>93877.995500000005</v>
      </c>
      <c r="W102" s="180">
        <v>91962.18144</v>
      </c>
      <c r="X102" s="180">
        <v>89739.195990000007</v>
      </c>
      <c r="Y102" s="180">
        <v>87628.251230000009</v>
      </c>
      <c r="Z102" s="180">
        <v>86878.968890000004</v>
      </c>
      <c r="AA102" s="180">
        <v>87420.36258999999</v>
      </c>
      <c r="AB102" s="180">
        <v>86030.240210000004</v>
      </c>
      <c r="AC102" s="180">
        <v>85542.331050000008</v>
      </c>
      <c r="AD102" s="180">
        <v>85242.410150000011</v>
      </c>
      <c r="AE102" s="180">
        <v>84019.04041999999</v>
      </c>
      <c r="AF102" s="182">
        <v>83267.61559999999</v>
      </c>
      <c r="AG102" s="182">
        <v>82675.849689185226</v>
      </c>
      <c r="AH102" s="182">
        <v>81448.336039999995</v>
      </c>
      <c r="AI102" s="182">
        <v>80873</v>
      </c>
      <c r="AJ102" s="182">
        <v>0</v>
      </c>
      <c r="AK102" s="182">
        <v>0</v>
      </c>
      <c r="AL102" s="182">
        <v>0</v>
      </c>
      <c r="AM102" s="182">
        <v>0</v>
      </c>
      <c r="AN102" s="182">
        <v>0</v>
      </c>
      <c r="AO102" s="182">
        <v>0</v>
      </c>
      <c r="AP102" s="182">
        <v>0</v>
      </c>
      <c r="AQ102" s="182">
        <v>0</v>
      </c>
      <c r="AR102" s="182">
        <v>0</v>
      </c>
      <c r="AS102" s="182">
        <v>0</v>
      </c>
      <c r="AT102" s="182">
        <v>0</v>
      </c>
      <c r="AU102" s="182">
        <v>0</v>
      </c>
      <c r="AV102" s="182">
        <v>0</v>
      </c>
      <c r="AW102" s="182">
        <v>0</v>
      </c>
      <c r="AX102" s="182">
        <v>0</v>
      </c>
      <c r="AY102" s="182">
        <v>0</v>
      </c>
      <c r="AZ102" s="182">
        <v>0</v>
      </c>
      <c r="BA102" s="182">
        <v>0</v>
      </c>
      <c r="BB102" s="182">
        <v>0</v>
      </c>
      <c r="BC102" s="182">
        <v>0</v>
      </c>
      <c r="BD102" s="182">
        <v>0</v>
      </c>
      <c r="BE102" s="182">
        <v>0</v>
      </c>
      <c r="BF102" s="182">
        <v>0</v>
      </c>
      <c r="BG102" s="182">
        <v>0</v>
      </c>
      <c r="BH102" s="182">
        <v>0</v>
      </c>
      <c r="BI102" s="182">
        <v>0</v>
      </c>
      <c r="BJ102" s="182">
        <v>0</v>
      </c>
      <c r="BK102" s="182">
        <v>0</v>
      </c>
    </row>
    <row r="103" spans="1:63" s="3" customFormat="1" ht="15" hidden="1">
      <c r="A103" s="144" t="s">
        <v>121</v>
      </c>
      <c r="B103" s="174"/>
      <c r="C103" s="174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>
        <v>0</v>
      </c>
      <c r="AF103" s="182">
        <v>0</v>
      </c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182"/>
      <c r="AW103" s="182"/>
      <c r="AX103" s="182"/>
      <c r="AY103" s="182"/>
      <c r="AZ103" s="182"/>
      <c r="BA103" s="182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</row>
    <row r="104" spans="1:63" s="3" customFormat="1" ht="15" hidden="1">
      <c r="A104" s="141" t="s">
        <v>122</v>
      </c>
      <c r="B104" s="174"/>
      <c r="C104" s="174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 t="s">
        <v>0</v>
      </c>
      <c r="U104" s="180"/>
      <c r="V104" s="180">
        <v>0</v>
      </c>
      <c r="W104" s="180">
        <v>0</v>
      </c>
      <c r="X104" s="180">
        <v>0</v>
      </c>
      <c r="Y104" s="180">
        <v>0</v>
      </c>
      <c r="Z104" s="180">
        <v>92600</v>
      </c>
      <c r="AA104" s="180">
        <v>92600</v>
      </c>
      <c r="AB104" s="180">
        <v>92600</v>
      </c>
      <c r="AC104" s="180">
        <v>92600</v>
      </c>
      <c r="AD104" s="180">
        <v>92600</v>
      </c>
      <c r="AE104" s="180">
        <v>92600</v>
      </c>
      <c r="AF104" s="182">
        <v>92600</v>
      </c>
      <c r="AG104" s="182">
        <v>92600</v>
      </c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2"/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</row>
    <row r="105" spans="1:63" s="3" customFormat="1" ht="15" hidden="1">
      <c r="A105" s="141" t="s">
        <v>123</v>
      </c>
      <c r="B105" s="174"/>
      <c r="C105" s="174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>
        <v>270000.13500000001</v>
      </c>
      <c r="U105" s="180"/>
      <c r="V105" s="180">
        <v>405000</v>
      </c>
      <c r="W105" s="180">
        <v>405000</v>
      </c>
      <c r="X105" s="180">
        <v>540000</v>
      </c>
      <c r="Y105" s="180">
        <v>540000</v>
      </c>
      <c r="Z105" s="180">
        <v>540000</v>
      </c>
      <c r="AA105" s="180">
        <v>540000</v>
      </c>
      <c r="AB105" s="180">
        <v>540000</v>
      </c>
      <c r="AC105" s="180">
        <v>540000</v>
      </c>
      <c r="AD105" s="180">
        <v>540000</v>
      </c>
      <c r="AE105" s="180">
        <v>540000</v>
      </c>
      <c r="AF105" s="182">
        <v>540000</v>
      </c>
      <c r="AG105" s="182">
        <v>540000</v>
      </c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82"/>
      <c r="BK105" s="182"/>
    </row>
    <row r="106" spans="1:63" s="3" customFormat="1" ht="15" hidden="1">
      <c r="A106" s="141" t="s">
        <v>124</v>
      </c>
      <c r="B106" s="174"/>
      <c r="C106" s="174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>
        <v>81081.247209999987</v>
      </c>
      <c r="U106" s="180"/>
      <c r="V106" s="180">
        <v>76595.527959999992</v>
      </c>
      <c r="W106" s="180">
        <v>75032.405649999986</v>
      </c>
      <c r="X106" s="180">
        <v>73218.660660000009</v>
      </c>
      <c r="Y106" s="180">
        <v>71496.330230000007</v>
      </c>
      <c r="Z106" s="180">
        <v>70884.987009999997</v>
      </c>
      <c r="AA106" s="180">
        <v>71326.712850000011</v>
      </c>
      <c r="AB106" s="180">
        <v>70192.505010000008</v>
      </c>
      <c r="AC106" s="180">
        <v>69794.417950000003</v>
      </c>
      <c r="AD106" s="180">
        <v>69661.916249999995</v>
      </c>
      <c r="AE106" s="180">
        <v>68662.220290000012</v>
      </c>
      <c r="AF106" s="182">
        <v>68048.139900000009</v>
      </c>
      <c r="AG106" s="182">
        <v>67562.122614979118</v>
      </c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182"/>
      <c r="BK106" s="182"/>
    </row>
    <row r="107" spans="1:63" s="3" customFormat="1" ht="15" hidden="1">
      <c r="A107" s="144" t="s">
        <v>125</v>
      </c>
      <c r="B107" s="174"/>
      <c r="C107" s="174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</row>
    <row r="108" spans="1:63" s="3" customFormat="1" ht="15" hidden="1">
      <c r="A108" s="141" t="s">
        <v>122</v>
      </c>
      <c r="B108" s="174"/>
      <c r="C108" s="174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>
        <v>28363.03498</v>
      </c>
      <c r="U108" s="180"/>
      <c r="V108" s="180">
        <v>37742.010080000007</v>
      </c>
      <c r="W108" s="180">
        <v>42431.496660000004</v>
      </c>
      <c r="X108" s="180">
        <v>47120.976210000001</v>
      </c>
      <c r="Y108" s="180">
        <v>51810.5</v>
      </c>
      <c r="Z108" s="180">
        <v>56500</v>
      </c>
      <c r="AA108" s="180">
        <v>56500</v>
      </c>
      <c r="AB108" s="180">
        <v>56500</v>
      </c>
      <c r="AC108" s="180">
        <v>56500</v>
      </c>
      <c r="AD108" s="180">
        <v>56500</v>
      </c>
      <c r="AE108" s="180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2"/>
      <c r="AZ108" s="182"/>
      <c r="BA108" s="182"/>
      <c r="BB108" s="182"/>
      <c r="BC108" s="182"/>
      <c r="BD108" s="182"/>
      <c r="BE108" s="182"/>
      <c r="BF108" s="182"/>
      <c r="BG108" s="182"/>
      <c r="BH108" s="182"/>
      <c r="BI108" s="182"/>
      <c r="BJ108" s="182"/>
      <c r="BK108" s="182"/>
    </row>
    <row r="109" spans="1:63" s="3" customFormat="1" ht="15" hidden="1">
      <c r="A109" s="141" t="s">
        <v>123</v>
      </c>
      <c r="B109" s="174"/>
      <c r="C109" s="174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>
        <v>145296.32958999998</v>
      </c>
      <c r="U109" s="180"/>
      <c r="V109" s="180">
        <v>156866.27507999999</v>
      </c>
      <c r="W109" s="180">
        <v>153665.02851</v>
      </c>
      <c r="X109" s="180">
        <v>149950.51112000001</v>
      </c>
      <c r="Y109" s="180">
        <v>146423.20912000001</v>
      </c>
      <c r="Z109" s="180">
        <v>145171.18909</v>
      </c>
      <c r="AA109" s="180">
        <v>146075.83573999998</v>
      </c>
      <c r="AB109" s="180">
        <v>143752.99832000001</v>
      </c>
      <c r="AC109" s="180">
        <v>142937.72310999999</v>
      </c>
      <c r="AD109" s="180">
        <v>142626.74135</v>
      </c>
      <c r="AE109" s="180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</row>
    <row r="110" spans="1:63" s="3" customFormat="1" ht="15" hidden="1">
      <c r="A110" s="144" t="s">
        <v>126</v>
      </c>
      <c r="B110" s="174"/>
      <c r="C110" s="174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2"/>
      <c r="AZ110" s="182"/>
      <c r="BA110" s="182"/>
      <c r="BB110" s="182"/>
      <c r="BC110" s="182"/>
      <c r="BD110" s="182"/>
      <c r="BE110" s="182"/>
      <c r="BF110" s="182"/>
      <c r="BG110" s="182"/>
      <c r="BH110" s="182"/>
      <c r="BI110" s="182"/>
      <c r="BJ110" s="182"/>
      <c r="BK110" s="182"/>
    </row>
    <row r="111" spans="1:63" s="3" customFormat="1" ht="15" hidden="1">
      <c r="A111" s="141" t="s">
        <v>122</v>
      </c>
      <c r="B111" s="174"/>
      <c r="C111" s="174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>
        <v>461538.5</v>
      </c>
      <c r="U111" s="180"/>
      <c r="V111" s="180">
        <v>499999.99999999994</v>
      </c>
      <c r="W111" s="180">
        <v>500000</v>
      </c>
      <c r="X111" s="180">
        <v>500000</v>
      </c>
      <c r="Y111" s="180">
        <v>0</v>
      </c>
      <c r="Z111" s="180"/>
      <c r="AA111" s="180"/>
      <c r="AB111" s="180"/>
      <c r="AC111" s="180"/>
      <c r="AD111" s="180"/>
      <c r="AE111" s="180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2"/>
      <c r="AZ111" s="182"/>
      <c r="BA111" s="182"/>
      <c r="BB111" s="182"/>
      <c r="BC111" s="182"/>
      <c r="BD111" s="182"/>
      <c r="BE111" s="182"/>
      <c r="BF111" s="182"/>
      <c r="BG111" s="182"/>
      <c r="BH111" s="182"/>
      <c r="BI111" s="182"/>
      <c r="BJ111" s="182"/>
      <c r="BK111" s="182"/>
    </row>
    <row r="112" spans="1:63" s="3" customFormat="1" ht="15" hidden="1">
      <c r="A112" s="141" t="s">
        <v>55</v>
      </c>
      <c r="B112" s="174"/>
      <c r="C112" s="174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 t="s">
        <v>0</v>
      </c>
      <c r="U112" s="180"/>
      <c r="V112" s="180">
        <v>0</v>
      </c>
      <c r="W112" s="180">
        <v>0</v>
      </c>
      <c r="X112" s="180">
        <v>0</v>
      </c>
      <c r="Y112" s="180">
        <v>0</v>
      </c>
      <c r="Z112" s="180">
        <v>0</v>
      </c>
      <c r="AA112" s="180">
        <v>0</v>
      </c>
      <c r="AB112" s="180"/>
      <c r="AC112" s="180">
        <v>0</v>
      </c>
      <c r="AD112" s="180">
        <v>0</v>
      </c>
      <c r="AE112" s="180">
        <v>0</v>
      </c>
      <c r="AF112" s="182">
        <v>0</v>
      </c>
      <c r="AG112" s="182">
        <v>2083.16437</v>
      </c>
      <c r="AH112" s="182">
        <v>2457.9224199999999</v>
      </c>
      <c r="AI112" s="182">
        <v>2835.4</v>
      </c>
      <c r="AJ112" s="182">
        <v>2908</v>
      </c>
      <c r="AK112" s="182">
        <v>1805</v>
      </c>
      <c r="AL112" s="182">
        <v>1568</v>
      </c>
      <c r="AM112" s="182">
        <v>1451</v>
      </c>
      <c r="AN112" s="182">
        <v>749</v>
      </c>
      <c r="AO112" s="182">
        <v>0</v>
      </c>
      <c r="AP112" s="182">
        <v>0</v>
      </c>
      <c r="AQ112" s="182">
        <v>0</v>
      </c>
      <c r="AR112" s="182">
        <v>0</v>
      </c>
      <c r="AS112" s="182">
        <v>0</v>
      </c>
      <c r="AT112" s="182">
        <v>0</v>
      </c>
      <c r="AU112" s="182">
        <v>0</v>
      </c>
      <c r="AV112" s="182">
        <v>0</v>
      </c>
      <c r="AW112" s="182">
        <v>0</v>
      </c>
      <c r="AX112" s="182">
        <v>0</v>
      </c>
      <c r="AY112" s="182">
        <v>0</v>
      </c>
      <c r="AZ112" s="182">
        <v>0</v>
      </c>
      <c r="BA112" s="182">
        <v>0</v>
      </c>
      <c r="BB112" s="182">
        <v>0</v>
      </c>
      <c r="BC112" s="182">
        <v>0</v>
      </c>
      <c r="BD112" s="182">
        <v>0</v>
      </c>
      <c r="BE112" s="182">
        <v>0</v>
      </c>
      <c r="BF112" s="182">
        <v>0</v>
      </c>
      <c r="BG112" s="182">
        <v>0</v>
      </c>
      <c r="BH112" s="182">
        <v>0</v>
      </c>
      <c r="BI112" s="182">
        <v>0</v>
      </c>
      <c r="BJ112" s="182">
        <v>0</v>
      </c>
      <c r="BK112" s="182">
        <v>0</v>
      </c>
    </row>
    <row r="113" spans="1:63" s="3" customFormat="1" ht="15" hidden="1">
      <c r="A113" s="140" t="s">
        <v>127</v>
      </c>
      <c r="B113" s="174"/>
      <c r="C113" s="174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2"/>
      <c r="AZ113" s="182"/>
      <c r="BA113" s="182"/>
      <c r="BB113" s="182"/>
      <c r="BC113" s="182"/>
      <c r="BD113" s="182"/>
      <c r="BE113" s="182"/>
      <c r="BF113" s="182"/>
      <c r="BG113" s="182"/>
      <c r="BH113" s="182"/>
      <c r="BI113" s="182"/>
      <c r="BJ113" s="182"/>
      <c r="BK113" s="182"/>
    </row>
    <row r="114" spans="1:63" s="3" customFormat="1" ht="15" hidden="1">
      <c r="A114" s="141" t="s">
        <v>122</v>
      </c>
      <c r="B114" s="174"/>
      <c r="C114" s="174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>
        <v>250709.74648</v>
      </c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2"/>
      <c r="AZ114" s="182"/>
      <c r="BA114" s="182"/>
      <c r="BB114" s="182"/>
      <c r="BC114" s="182"/>
      <c r="BD114" s="182"/>
      <c r="BE114" s="182"/>
      <c r="BF114" s="182"/>
      <c r="BG114" s="182"/>
      <c r="BH114" s="182"/>
      <c r="BI114" s="182"/>
      <c r="BJ114" s="182"/>
      <c r="BK114" s="182"/>
    </row>
    <row r="115" spans="1:63" s="3" customFormat="1" ht="15" hidden="1">
      <c r="A115" s="141" t="s">
        <v>123</v>
      </c>
      <c r="B115" s="174"/>
      <c r="C115" s="174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>
        <v>506193</v>
      </c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2"/>
      <c r="AZ115" s="182"/>
      <c r="BA115" s="182"/>
      <c r="BB115" s="182"/>
      <c r="BC115" s="182"/>
      <c r="BD115" s="182"/>
      <c r="BE115" s="182"/>
      <c r="BF115" s="182"/>
      <c r="BG115" s="182"/>
      <c r="BH115" s="182"/>
      <c r="BI115" s="182"/>
      <c r="BJ115" s="182"/>
      <c r="BK115" s="182"/>
    </row>
    <row r="116" spans="1:63" s="3" customFormat="1" ht="15" hidden="1">
      <c r="A116" s="144" t="s">
        <v>138</v>
      </c>
      <c r="B116" s="174"/>
      <c r="C116" s="174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>
        <v>0</v>
      </c>
      <c r="W116" s="180">
        <v>0</v>
      </c>
      <c r="X116" s="180">
        <v>0</v>
      </c>
      <c r="Y116" s="180">
        <v>0</v>
      </c>
      <c r="Z116" s="180">
        <v>0</v>
      </c>
      <c r="AA116" s="180">
        <v>0</v>
      </c>
      <c r="AB116" s="180">
        <v>0</v>
      </c>
      <c r="AC116" s="180"/>
      <c r="AD116" s="180"/>
      <c r="AE116" s="180">
        <v>0</v>
      </c>
      <c r="AF116" s="182">
        <v>0</v>
      </c>
      <c r="AG116" s="182">
        <v>0</v>
      </c>
      <c r="AH116" s="182">
        <v>0</v>
      </c>
      <c r="AI116" s="182">
        <v>0</v>
      </c>
      <c r="AJ116" s="182">
        <v>0</v>
      </c>
      <c r="AK116" s="182">
        <v>0</v>
      </c>
      <c r="AL116" s="182">
        <v>0</v>
      </c>
      <c r="AM116" s="182">
        <v>0</v>
      </c>
      <c r="AN116" s="182">
        <v>0</v>
      </c>
      <c r="AO116" s="182">
        <v>0</v>
      </c>
      <c r="AP116" s="182">
        <v>0</v>
      </c>
      <c r="AQ116" s="182">
        <v>0</v>
      </c>
      <c r="AR116" s="182">
        <v>0</v>
      </c>
      <c r="AS116" s="182">
        <v>0</v>
      </c>
      <c r="AT116" s="182">
        <v>0</v>
      </c>
      <c r="AU116" s="182">
        <v>0</v>
      </c>
      <c r="AV116" s="182">
        <v>0</v>
      </c>
      <c r="AW116" s="182">
        <v>0</v>
      </c>
      <c r="AX116" s="182">
        <v>0</v>
      </c>
      <c r="AY116" s="182">
        <v>0</v>
      </c>
      <c r="AZ116" s="182">
        <v>0</v>
      </c>
      <c r="BA116" s="182">
        <v>0</v>
      </c>
      <c r="BB116" s="182">
        <v>0</v>
      </c>
      <c r="BC116" s="182">
        <v>0</v>
      </c>
      <c r="BD116" s="182">
        <v>0</v>
      </c>
      <c r="BE116" s="182">
        <v>0</v>
      </c>
      <c r="BF116" s="182">
        <v>0</v>
      </c>
      <c r="BG116" s="182">
        <v>0</v>
      </c>
      <c r="BH116" s="182">
        <v>0</v>
      </c>
      <c r="BI116" s="182">
        <v>0</v>
      </c>
      <c r="BJ116" s="182">
        <v>0</v>
      </c>
      <c r="BK116" s="182">
        <v>0</v>
      </c>
    </row>
    <row r="117" spans="1:63" s="3" customFormat="1" ht="15" hidden="1">
      <c r="A117" s="141" t="s">
        <v>139</v>
      </c>
      <c r="B117" s="174"/>
      <c r="C117" s="174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 t="s">
        <v>0</v>
      </c>
      <c r="U117" s="180"/>
      <c r="V117" s="180">
        <v>0</v>
      </c>
      <c r="W117" s="180">
        <v>0</v>
      </c>
      <c r="X117" s="180">
        <v>0</v>
      </c>
      <c r="Y117" s="180">
        <v>0</v>
      </c>
      <c r="Z117" s="180">
        <v>0</v>
      </c>
      <c r="AA117" s="180">
        <v>0</v>
      </c>
      <c r="AB117" s="180">
        <v>0</v>
      </c>
      <c r="AC117" s="180">
        <v>0</v>
      </c>
      <c r="AD117" s="180">
        <v>0</v>
      </c>
      <c r="AE117" s="180">
        <v>0</v>
      </c>
      <c r="AF117" s="182">
        <v>0</v>
      </c>
      <c r="AG117" s="182">
        <v>0</v>
      </c>
      <c r="AH117" s="182">
        <v>0</v>
      </c>
      <c r="AI117" s="182">
        <v>0</v>
      </c>
      <c r="AJ117" s="182">
        <v>0</v>
      </c>
      <c r="AK117" s="182">
        <v>0</v>
      </c>
      <c r="AL117" s="182">
        <v>0</v>
      </c>
      <c r="AM117" s="182">
        <v>0</v>
      </c>
      <c r="AN117" s="182">
        <v>0</v>
      </c>
      <c r="AO117" s="182">
        <v>0</v>
      </c>
      <c r="AP117" s="182">
        <v>0</v>
      </c>
      <c r="AQ117" s="182">
        <v>0</v>
      </c>
      <c r="AR117" s="182">
        <v>0</v>
      </c>
      <c r="AS117" s="182">
        <v>0</v>
      </c>
      <c r="AT117" s="182">
        <v>0</v>
      </c>
      <c r="AU117" s="182">
        <v>0</v>
      </c>
      <c r="AV117" s="182">
        <v>0</v>
      </c>
      <c r="AW117" s="182">
        <v>0</v>
      </c>
      <c r="AX117" s="182">
        <v>0</v>
      </c>
      <c r="AY117" s="182">
        <v>0</v>
      </c>
      <c r="AZ117" s="182">
        <v>0</v>
      </c>
      <c r="BA117" s="182">
        <v>0</v>
      </c>
      <c r="BB117" s="182">
        <v>0</v>
      </c>
      <c r="BC117" s="182">
        <v>0</v>
      </c>
      <c r="BD117" s="182">
        <v>0</v>
      </c>
      <c r="BE117" s="182">
        <v>0</v>
      </c>
      <c r="BF117" s="182">
        <v>0</v>
      </c>
      <c r="BG117" s="182">
        <v>0</v>
      </c>
      <c r="BH117" s="182">
        <v>0</v>
      </c>
      <c r="BI117" s="182">
        <v>0</v>
      </c>
      <c r="BJ117" s="182">
        <v>6101</v>
      </c>
      <c r="BK117" s="182">
        <v>11935</v>
      </c>
    </row>
    <row r="118" spans="1:63" s="3" customFormat="1" ht="15" hidden="1">
      <c r="A118" s="144" t="s">
        <v>128</v>
      </c>
      <c r="B118" s="174"/>
      <c r="C118" s="174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 t="s">
        <v>0</v>
      </c>
      <c r="U118" s="180"/>
      <c r="V118" s="180">
        <v>0</v>
      </c>
      <c r="W118" s="180">
        <v>0</v>
      </c>
      <c r="X118" s="180">
        <v>0</v>
      </c>
      <c r="Y118" s="180">
        <v>828.14013</v>
      </c>
      <c r="Z118" s="180">
        <v>2060.2612300000001</v>
      </c>
      <c r="AA118" s="180">
        <v>3292.4787900000001</v>
      </c>
      <c r="AB118" s="180">
        <v>4440.1329000000005</v>
      </c>
      <c r="AC118" s="180">
        <v>10875.82943</v>
      </c>
      <c r="AD118" s="180">
        <v>17199.14487</v>
      </c>
      <c r="AE118" s="180">
        <v>23090.91865</v>
      </c>
      <c r="AF118" s="182">
        <v>28965.0105</v>
      </c>
      <c r="AG118" s="182">
        <v>34763.371849999996</v>
      </c>
      <c r="AH118" s="182">
        <v>39924.099579999995</v>
      </c>
      <c r="AI118" s="182">
        <v>45344.2</v>
      </c>
      <c r="AJ118" s="182">
        <v>50613</v>
      </c>
      <c r="AK118" s="182">
        <v>55855</v>
      </c>
      <c r="AL118" s="182">
        <v>61311</v>
      </c>
      <c r="AM118" s="182">
        <v>66187</v>
      </c>
      <c r="AN118" s="182">
        <v>70908</v>
      </c>
      <c r="AO118" s="182">
        <v>75782</v>
      </c>
      <c r="AP118" s="182">
        <v>79600</v>
      </c>
      <c r="AQ118" s="182">
        <v>82836</v>
      </c>
      <c r="AR118" s="182">
        <v>84719</v>
      </c>
      <c r="AS118" s="182">
        <v>87378</v>
      </c>
      <c r="AT118" s="182">
        <v>90200</v>
      </c>
      <c r="AU118" s="182">
        <v>91501</v>
      </c>
      <c r="AV118" s="182">
        <v>92713</v>
      </c>
      <c r="AW118" s="182">
        <v>95404</v>
      </c>
      <c r="AX118" s="182">
        <v>98601</v>
      </c>
      <c r="AY118" s="182">
        <v>100161</v>
      </c>
      <c r="AZ118" s="182">
        <v>101817</v>
      </c>
      <c r="BA118" s="182">
        <v>103983</v>
      </c>
      <c r="BB118" s="182">
        <v>107073</v>
      </c>
      <c r="BC118" s="182">
        <v>109096</v>
      </c>
      <c r="BD118" s="182">
        <v>109685</v>
      </c>
      <c r="BE118" s="182">
        <v>110837</v>
      </c>
      <c r="BF118" s="182">
        <v>112653</v>
      </c>
      <c r="BG118" s="182">
        <v>114188</v>
      </c>
      <c r="BH118" s="182">
        <v>115492</v>
      </c>
      <c r="BI118" s="182">
        <v>120045</v>
      </c>
      <c r="BJ118" s="182">
        <v>122147</v>
      </c>
      <c r="BK118" s="182">
        <v>122809</v>
      </c>
    </row>
    <row r="119" spans="1:63" s="3" customFormat="1" ht="15" hidden="1">
      <c r="A119" s="144"/>
      <c r="B119" s="174"/>
      <c r="C119" s="174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2"/>
      <c r="AT119" s="182"/>
      <c r="AU119" s="182"/>
      <c r="AV119" s="182"/>
      <c r="AW119" s="182"/>
      <c r="AX119" s="182"/>
      <c r="AY119" s="182"/>
      <c r="AZ119" s="182"/>
      <c r="BA119" s="182"/>
      <c r="BB119" s="182"/>
      <c r="BC119" s="182"/>
      <c r="BD119" s="182"/>
      <c r="BE119" s="182"/>
      <c r="BF119" s="182"/>
      <c r="BG119" s="182"/>
      <c r="BH119" s="182"/>
      <c r="BI119" s="182"/>
      <c r="BJ119" s="182"/>
      <c r="BK119" s="182"/>
    </row>
    <row r="120" spans="1:63" s="4" customFormat="1" ht="15" hidden="1">
      <c r="A120" s="50" t="s">
        <v>140</v>
      </c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>
        <v>3033361.0210899999</v>
      </c>
      <c r="U120" s="173"/>
      <c r="V120" s="173">
        <v>2622809.6943019414</v>
      </c>
      <c r="W120" s="173">
        <v>2703489.80999</v>
      </c>
      <c r="X120" s="173">
        <v>2921646.5178999999</v>
      </c>
      <c r="Y120" s="173">
        <v>2439052.7943900004</v>
      </c>
      <c r="Z120" s="173">
        <v>2664383.2520999997</v>
      </c>
      <c r="AA120" s="173">
        <v>2645567.3809000002</v>
      </c>
      <c r="AB120" s="173">
        <v>2683235.4638199997</v>
      </c>
      <c r="AC120" s="173">
        <v>2719087.0386399999</v>
      </c>
      <c r="AD120" s="173">
        <v>2807789.0346639487</v>
      </c>
      <c r="AE120" s="173">
        <v>2623561.62703605</v>
      </c>
      <c r="AF120" s="176">
        <v>2668448.683548125</v>
      </c>
      <c r="AG120" s="176">
        <v>2614081.790251676</v>
      </c>
      <c r="AH120" s="176">
        <v>2204864.7757967995</v>
      </c>
      <c r="AI120" s="176">
        <v>2440815.0000000005</v>
      </c>
      <c r="AJ120" s="176">
        <v>2314235</v>
      </c>
      <c r="AK120" s="176">
        <v>2378311</v>
      </c>
      <c r="AL120" s="176">
        <v>2492470</v>
      </c>
      <c r="AM120" s="176">
        <v>2583212</v>
      </c>
      <c r="AN120" s="176">
        <v>2715159</v>
      </c>
      <c r="AO120" s="176">
        <v>2774557</v>
      </c>
      <c r="AP120" s="176">
        <v>2719064</v>
      </c>
      <c r="AQ120" s="176">
        <v>2770495</v>
      </c>
      <c r="AR120" s="176">
        <v>2822764</v>
      </c>
      <c r="AS120" s="176">
        <v>2792006</v>
      </c>
      <c r="AT120" s="176">
        <v>2538222</v>
      </c>
      <c r="AU120" s="176">
        <v>2582020</v>
      </c>
      <c r="AV120" s="176">
        <v>2657837</v>
      </c>
      <c r="AW120" s="176">
        <v>2634685</v>
      </c>
      <c r="AX120" s="176">
        <v>2708147</v>
      </c>
      <c r="AY120" s="176">
        <v>2564027</v>
      </c>
      <c r="AZ120" s="176">
        <v>2661234</v>
      </c>
      <c r="BA120" s="176">
        <v>2545771</v>
      </c>
      <c r="BB120" s="176">
        <v>2641295</v>
      </c>
      <c r="BC120" s="176">
        <v>2632027</v>
      </c>
      <c r="BD120" s="176">
        <v>2747330</v>
      </c>
      <c r="BE120" s="176">
        <v>2718009</v>
      </c>
      <c r="BF120" s="176">
        <v>2593592</v>
      </c>
      <c r="BG120" s="176">
        <v>2710221</v>
      </c>
      <c r="BH120" s="176">
        <v>2323976</v>
      </c>
      <c r="BI120" s="176">
        <v>1985069</v>
      </c>
      <c r="BJ120" s="176">
        <v>1990251</v>
      </c>
      <c r="BK120" s="176">
        <v>1969590.7560000001</v>
      </c>
    </row>
    <row r="121" spans="1:63" s="3" customFormat="1" ht="15" hidden="1">
      <c r="A121" s="139"/>
      <c r="B121" s="174"/>
      <c r="C121" s="174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2"/>
      <c r="AT121" s="182"/>
      <c r="AU121" s="182"/>
      <c r="AV121" s="182"/>
      <c r="AW121" s="182"/>
      <c r="AX121" s="182"/>
      <c r="AY121" s="182"/>
      <c r="AZ121" s="182"/>
      <c r="BA121" s="182"/>
      <c r="BB121" s="182"/>
      <c r="BC121" s="182"/>
      <c r="BD121" s="182"/>
      <c r="BE121" s="182"/>
      <c r="BF121" s="182"/>
      <c r="BG121" s="182"/>
      <c r="BH121" s="182"/>
      <c r="BI121" s="182"/>
      <c r="BJ121" s="182"/>
      <c r="BK121" s="182"/>
    </row>
    <row r="122" spans="1:63" s="4" customFormat="1" ht="15" hidden="1">
      <c r="A122" s="50" t="s">
        <v>141</v>
      </c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>
        <v>167019.02614</v>
      </c>
      <c r="U122" s="173"/>
      <c r="V122" s="173">
        <v>158077.23692</v>
      </c>
      <c r="W122" s="173">
        <v>148711.89606999999</v>
      </c>
      <c r="X122" s="173">
        <v>272007.85161000001</v>
      </c>
      <c r="Y122" s="173">
        <v>325445.71944999998</v>
      </c>
      <c r="Z122" s="173">
        <v>307517.56102999998</v>
      </c>
      <c r="AA122" s="173">
        <v>321416.35523999995</v>
      </c>
      <c r="AB122" s="173">
        <v>252066.09009000001</v>
      </c>
      <c r="AC122" s="173">
        <v>280922.84805999999</v>
      </c>
      <c r="AD122" s="173">
        <v>265532.48645999999</v>
      </c>
      <c r="AE122" s="173">
        <v>292217.91301999998</v>
      </c>
      <c r="AF122" s="176">
        <v>294165.86079000001</v>
      </c>
      <c r="AG122" s="176">
        <v>333540.31741999998</v>
      </c>
      <c r="AH122" s="176">
        <v>321838.15581999999</v>
      </c>
      <c r="AI122" s="176">
        <v>280244.30000000005</v>
      </c>
      <c r="AJ122" s="176">
        <v>274185.65918999998</v>
      </c>
      <c r="AK122" s="176">
        <v>276528.80497</v>
      </c>
      <c r="AL122" s="176">
        <v>271237.94493</v>
      </c>
      <c r="AM122" s="176">
        <v>267237.29219999997</v>
      </c>
      <c r="AN122" s="176">
        <v>274274.36261000001</v>
      </c>
      <c r="AO122" s="176">
        <v>305153.88968999998</v>
      </c>
      <c r="AP122" s="176">
        <v>294946.03313999996</v>
      </c>
      <c r="AQ122" s="176">
        <v>342176.97777</v>
      </c>
      <c r="AR122" s="176">
        <v>362457.58004999999</v>
      </c>
      <c r="AS122" s="176">
        <v>394183.05413</v>
      </c>
      <c r="AT122" s="176">
        <v>301542.61090000003</v>
      </c>
      <c r="AU122" s="176">
        <v>314147.00169480487</v>
      </c>
      <c r="AV122" s="176">
        <v>261773</v>
      </c>
      <c r="AW122" s="176">
        <v>192497</v>
      </c>
      <c r="AX122" s="176">
        <v>172686.58000000002</v>
      </c>
      <c r="AY122" s="176">
        <v>168655</v>
      </c>
      <c r="AZ122" s="176">
        <v>125324</v>
      </c>
      <c r="BA122" s="176">
        <v>108811</v>
      </c>
      <c r="BB122" s="176">
        <v>90692</v>
      </c>
      <c r="BC122" s="176">
        <v>76567</v>
      </c>
      <c r="BD122" s="176">
        <v>58728</v>
      </c>
      <c r="BE122" s="176">
        <v>56626</v>
      </c>
      <c r="BF122" s="176">
        <v>53820</v>
      </c>
      <c r="BG122" s="176">
        <v>49281</v>
      </c>
      <c r="BH122" s="176">
        <v>51031</v>
      </c>
      <c r="BI122" s="176">
        <v>51593</v>
      </c>
      <c r="BJ122" s="176">
        <v>43870</v>
      </c>
      <c r="BK122" s="176">
        <v>47656</v>
      </c>
    </row>
    <row r="123" spans="1:63" s="3" customFormat="1" ht="15" hidden="1">
      <c r="A123" s="139"/>
      <c r="B123" s="174"/>
      <c r="C123" s="174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  <c r="AR123" s="182"/>
      <c r="AS123" s="182"/>
      <c r="AT123" s="182"/>
      <c r="AU123" s="182"/>
      <c r="AV123" s="182"/>
      <c r="AW123" s="182"/>
      <c r="AX123" s="182"/>
      <c r="AY123" s="182"/>
      <c r="AZ123" s="182"/>
      <c r="BA123" s="182"/>
      <c r="BB123" s="182"/>
      <c r="BC123" s="182"/>
      <c r="BD123" s="182"/>
      <c r="BE123" s="182"/>
      <c r="BF123" s="182"/>
      <c r="BG123" s="182"/>
      <c r="BH123" s="182"/>
      <c r="BI123" s="182"/>
      <c r="BJ123" s="182"/>
      <c r="BK123" s="182"/>
    </row>
    <row r="124" spans="1:63" s="3" customFormat="1" ht="15" hidden="1">
      <c r="A124" s="144" t="s">
        <v>131</v>
      </c>
      <c r="B124" s="174"/>
      <c r="C124" s="174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 t="s">
        <v>0</v>
      </c>
      <c r="U124" s="180"/>
      <c r="V124" s="180">
        <v>0</v>
      </c>
      <c r="W124" s="180">
        <v>0</v>
      </c>
      <c r="X124" s="180">
        <v>130265.40195999999</v>
      </c>
      <c r="Y124" s="180">
        <v>141731.02338</v>
      </c>
      <c r="Z124" s="180">
        <v>136562.21896999999</v>
      </c>
      <c r="AA124" s="180">
        <v>130521.08481999999</v>
      </c>
      <c r="AB124" s="180">
        <v>101037.34209000001</v>
      </c>
      <c r="AC124" s="180">
        <v>104255.93806</v>
      </c>
      <c r="AD124" s="180">
        <v>96013.925989999989</v>
      </c>
      <c r="AE124" s="180">
        <v>97713.464980000004</v>
      </c>
      <c r="AF124" s="182">
        <v>96861.18879</v>
      </c>
      <c r="AG124" s="182">
        <v>100796.69941999999</v>
      </c>
      <c r="AH124" s="182">
        <v>96655.639819999997</v>
      </c>
      <c r="AI124" s="182">
        <v>83342.600000000006</v>
      </c>
      <c r="AJ124" s="182">
        <v>82921.459719999999</v>
      </c>
      <c r="AK124" s="182">
        <v>79537.42190999999</v>
      </c>
      <c r="AL124" s="182">
        <v>82776.071430000011</v>
      </c>
      <c r="AM124" s="182">
        <v>79319.339469999992</v>
      </c>
      <c r="AN124" s="182">
        <v>81695.686029999997</v>
      </c>
      <c r="AO124" s="182">
        <v>81201.867169999998</v>
      </c>
      <c r="AP124" s="182">
        <v>80858.45</v>
      </c>
      <c r="AQ124" s="182">
        <v>89832.416920000003</v>
      </c>
      <c r="AR124" s="182">
        <v>97881.413520000002</v>
      </c>
      <c r="AS124" s="182">
        <v>99831.621969999993</v>
      </c>
      <c r="AT124" s="182">
        <v>77544.599650000004</v>
      </c>
      <c r="AU124" s="182">
        <v>80908.583900000012</v>
      </c>
      <c r="AV124" s="182">
        <v>66583</v>
      </c>
      <c r="AW124" s="182">
        <v>61507</v>
      </c>
      <c r="AX124" s="182">
        <v>55137.26</v>
      </c>
      <c r="AY124" s="182">
        <v>57012</v>
      </c>
      <c r="AZ124" s="182">
        <v>59654</v>
      </c>
      <c r="BA124" s="182">
        <v>56142</v>
      </c>
      <c r="BB124" s="182">
        <v>55694</v>
      </c>
      <c r="BC124" s="182">
        <v>51615</v>
      </c>
      <c r="BD124" s="182">
        <v>52507</v>
      </c>
      <c r="BE124" s="182">
        <v>53441</v>
      </c>
      <c r="BF124" s="182">
        <v>53820</v>
      </c>
      <c r="BG124" s="182">
        <v>49281</v>
      </c>
      <c r="BH124" s="182">
        <v>51031</v>
      </c>
      <c r="BI124" s="182">
        <v>51593</v>
      </c>
      <c r="BJ124" s="182">
        <v>43870</v>
      </c>
      <c r="BK124" s="182">
        <v>47656</v>
      </c>
    </row>
    <row r="125" spans="1:63" s="3" customFormat="1" ht="15" hidden="1">
      <c r="A125" s="144" t="s">
        <v>132</v>
      </c>
      <c r="B125" s="174"/>
      <c r="C125" s="174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>
        <v>103809.02608</v>
      </c>
      <c r="U125" s="180"/>
      <c r="V125" s="180">
        <v>98801.236860000005</v>
      </c>
      <c r="W125" s="180">
        <v>148711.89606999999</v>
      </c>
      <c r="X125" s="180">
        <v>141742.44965</v>
      </c>
      <c r="Y125" s="180">
        <v>183714.69607000001</v>
      </c>
      <c r="Z125" s="180">
        <v>170955.34206</v>
      </c>
      <c r="AA125" s="180">
        <v>190895.27041999999</v>
      </c>
      <c r="AB125" s="180">
        <v>151028.74799999999</v>
      </c>
      <c r="AC125" s="180">
        <v>176666.91</v>
      </c>
      <c r="AD125" s="180">
        <v>169518.56047</v>
      </c>
      <c r="AE125" s="180">
        <v>194504.44803999999</v>
      </c>
      <c r="AF125" s="182">
        <v>197304.67199999999</v>
      </c>
      <c r="AG125" s="182">
        <v>232743.61799999999</v>
      </c>
      <c r="AH125" s="182">
        <v>225182.516</v>
      </c>
      <c r="AI125" s="182">
        <v>196901.7</v>
      </c>
      <c r="AJ125" s="182">
        <v>191264.19946999999</v>
      </c>
      <c r="AK125" s="182">
        <v>196991.38305999999</v>
      </c>
      <c r="AL125" s="182">
        <v>188461.87349999999</v>
      </c>
      <c r="AM125" s="182">
        <v>187917.95272999999</v>
      </c>
      <c r="AN125" s="182">
        <v>192578.67658</v>
      </c>
      <c r="AO125" s="182">
        <v>223952.02252</v>
      </c>
      <c r="AP125" s="182">
        <v>214087.58313999997</v>
      </c>
      <c r="AQ125" s="182">
        <v>252344.56084999998</v>
      </c>
      <c r="AR125" s="182">
        <v>264576.16652999999</v>
      </c>
      <c r="AS125" s="182">
        <v>294351.43216000003</v>
      </c>
      <c r="AT125" s="182">
        <v>223998.01125000001</v>
      </c>
      <c r="AU125" s="182">
        <v>233238.41779480487</v>
      </c>
      <c r="AV125" s="182">
        <v>195190</v>
      </c>
      <c r="AW125" s="182">
        <v>130990</v>
      </c>
      <c r="AX125" s="182">
        <v>117549.32</v>
      </c>
      <c r="AY125" s="182">
        <v>111643</v>
      </c>
      <c r="AZ125" s="182">
        <v>65670</v>
      </c>
      <c r="BA125" s="182">
        <v>52669</v>
      </c>
      <c r="BB125" s="182">
        <v>34998</v>
      </c>
      <c r="BC125" s="182">
        <v>24952</v>
      </c>
      <c r="BD125" s="182">
        <v>6221</v>
      </c>
      <c r="BE125" s="182">
        <v>3185</v>
      </c>
      <c r="BF125" s="182">
        <v>0</v>
      </c>
      <c r="BG125" s="182">
        <v>0</v>
      </c>
      <c r="BH125" s="182">
        <v>0</v>
      </c>
      <c r="BI125" s="182">
        <v>0</v>
      </c>
      <c r="BJ125" s="182">
        <v>0</v>
      </c>
      <c r="BK125" s="182">
        <v>0</v>
      </c>
    </row>
    <row r="126" spans="1:63" s="3" customFormat="1" ht="15" hidden="1">
      <c r="A126" s="144" t="s">
        <v>142</v>
      </c>
      <c r="B126" s="174"/>
      <c r="C126" s="174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>
        <v>63210.000060000006</v>
      </c>
      <c r="U126" s="180"/>
      <c r="V126" s="180">
        <v>59276.000060000006</v>
      </c>
      <c r="W126" s="180">
        <v>0</v>
      </c>
      <c r="X126" s="180">
        <v>0</v>
      </c>
      <c r="Y126" s="180">
        <v>0</v>
      </c>
      <c r="Z126" s="180">
        <v>0</v>
      </c>
      <c r="AA126" s="180">
        <v>0</v>
      </c>
      <c r="AB126" s="180">
        <v>0</v>
      </c>
      <c r="AC126" s="180"/>
      <c r="AD126" s="180"/>
      <c r="AE126" s="180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</row>
    <row r="127" spans="1:63" s="3" customFormat="1" ht="15" hidden="1">
      <c r="A127" s="144"/>
      <c r="B127" s="174"/>
      <c r="C127" s="174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  <c r="AE127" s="180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2"/>
      <c r="AT127" s="182"/>
      <c r="AU127" s="182"/>
      <c r="AV127" s="182"/>
      <c r="AW127" s="182"/>
      <c r="AX127" s="182"/>
      <c r="AY127" s="182"/>
      <c r="AZ127" s="182"/>
      <c r="BA127" s="182"/>
      <c r="BB127" s="182"/>
      <c r="BC127" s="182"/>
      <c r="BD127" s="182"/>
      <c r="BE127" s="182"/>
      <c r="BF127" s="182"/>
      <c r="BG127" s="182"/>
      <c r="BH127" s="182"/>
      <c r="BI127" s="182"/>
      <c r="BJ127" s="182"/>
      <c r="BK127" s="182"/>
    </row>
    <row r="128" spans="1:63" s="4" customFormat="1" ht="15" hidden="1">
      <c r="A128" s="59" t="s">
        <v>143</v>
      </c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>
        <v>3200380.0472300001</v>
      </c>
      <c r="U128" s="173"/>
      <c r="V128" s="173">
        <v>2780886.9312219415</v>
      </c>
      <c r="W128" s="173">
        <v>2852201.7060599998</v>
      </c>
      <c r="X128" s="173">
        <v>3193654.3695099996</v>
      </c>
      <c r="Y128" s="173">
        <v>2764498.5138400001</v>
      </c>
      <c r="Z128" s="173">
        <v>2971900.8131299997</v>
      </c>
      <c r="AA128" s="173">
        <v>2966983.7361400002</v>
      </c>
      <c r="AB128" s="173">
        <v>2935301.5539099998</v>
      </c>
      <c r="AC128" s="173">
        <v>3000009.8866999997</v>
      </c>
      <c r="AD128" s="173">
        <v>3073321.5211239485</v>
      </c>
      <c r="AE128" s="173">
        <v>2915779.5400560498</v>
      </c>
      <c r="AF128" s="176">
        <v>2962614.5443381248</v>
      </c>
      <c r="AG128" s="176">
        <v>2947622.1076716762</v>
      </c>
      <c r="AH128" s="176">
        <v>2526702.9316167994</v>
      </c>
      <c r="AI128" s="176">
        <v>2721059.3000000007</v>
      </c>
      <c r="AJ128" s="176">
        <v>2588420.65919</v>
      </c>
      <c r="AK128" s="176">
        <v>2654839.8049699999</v>
      </c>
      <c r="AL128" s="176">
        <v>2763707.9449300002</v>
      </c>
      <c r="AM128" s="176">
        <v>2850449.2922</v>
      </c>
      <c r="AN128" s="176">
        <v>2989433.3626100002</v>
      </c>
      <c r="AO128" s="176">
        <v>3079710.8896900001</v>
      </c>
      <c r="AP128" s="176">
        <v>3014010.03314</v>
      </c>
      <c r="AQ128" s="176">
        <v>3112671.9777699998</v>
      </c>
      <c r="AR128" s="176">
        <v>3185221.58005</v>
      </c>
      <c r="AS128" s="176">
        <v>3186189.0541300001</v>
      </c>
      <c r="AT128" s="176">
        <v>2839764.6109000002</v>
      </c>
      <c r="AU128" s="176">
        <v>2896167.001694805</v>
      </c>
      <c r="AV128" s="176">
        <v>2919610</v>
      </c>
      <c r="AW128" s="176">
        <v>2827182</v>
      </c>
      <c r="AX128" s="176">
        <v>2880833.58</v>
      </c>
      <c r="AY128" s="176">
        <v>2732682</v>
      </c>
      <c r="AZ128" s="176">
        <v>2786558</v>
      </c>
      <c r="BA128" s="176">
        <v>2654582</v>
      </c>
      <c r="BB128" s="176">
        <v>2731987</v>
      </c>
      <c r="BC128" s="176">
        <v>2708594</v>
      </c>
      <c r="BD128" s="176">
        <v>2806058</v>
      </c>
      <c r="BE128" s="176">
        <v>2774635</v>
      </c>
      <c r="BF128" s="176">
        <v>2647412</v>
      </c>
      <c r="BG128" s="176">
        <v>2759502</v>
      </c>
      <c r="BH128" s="176">
        <v>2375007</v>
      </c>
      <c r="BI128" s="176">
        <v>2036662</v>
      </c>
      <c r="BJ128" s="176">
        <v>2034121</v>
      </c>
      <c r="BK128" s="176">
        <v>2017246.7560000001</v>
      </c>
    </row>
    <row r="129" spans="1:63" s="3" customFormat="1" ht="15" hidden="1">
      <c r="A129" s="139"/>
      <c r="B129" s="174"/>
      <c r="C129" s="174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  <c r="AE129" s="180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2"/>
      <c r="AT129" s="182"/>
      <c r="AU129" s="182"/>
      <c r="AV129" s="182"/>
      <c r="AW129" s="182"/>
      <c r="AX129" s="182"/>
      <c r="AY129" s="182"/>
      <c r="AZ129" s="182"/>
      <c r="BA129" s="182"/>
      <c r="BB129" s="182"/>
      <c r="BC129" s="182"/>
      <c r="BD129" s="182"/>
      <c r="BE129" s="182"/>
      <c r="BF129" s="182"/>
      <c r="BG129" s="182"/>
      <c r="BH129" s="182"/>
      <c r="BI129" s="182"/>
      <c r="BJ129" s="182"/>
      <c r="BK129" s="182"/>
    </row>
    <row r="130" spans="1:63" s="54" customFormat="1" ht="30" hidden="1">
      <c r="A130" s="61" t="s">
        <v>144</v>
      </c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6"/>
      <c r="AX130" s="176"/>
      <c r="AY130" s="176"/>
      <c r="AZ130" s="176"/>
      <c r="BA130" s="176"/>
      <c r="BB130" s="176"/>
      <c r="BC130" s="176"/>
      <c r="BD130" s="176"/>
      <c r="BE130" s="176"/>
      <c r="BF130" s="176"/>
      <c r="BG130" s="176"/>
      <c r="BH130" s="176"/>
      <c r="BI130" s="176"/>
      <c r="BJ130" s="176"/>
      <c r="BK130" s="176"/>
    </row>
    <row r="131" spans="1:63" s="4" customFormat="1" ht="2.25" customHeight="1">
      <c r="A131" s="61" t="s">
        <v>145</v>
      </c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6"/>
      <c r="AX131" s="176"/>
      <c r="AY131" s="176"/>
      <c r="AZ131" s="176"/>
      <c r="BA131" s="176"/>
      <c r="BB131" s="176"/>
      <c r="BC131" s="176"/>
      <c r="BD131" s="176"/>
      <c r="BE131" s="176"/>
      <c r="BF131" s="176"/>
      <c r="BG131" s="176"/>
      <c r="BH131" s="176"/>
      <c r="BI131" s="176"/>
      <c r="BJ131" s="176"/>
      <c r="BK131" s="176"/>
    </row>
    <row r="132" spans="1:63" s="3" customFormat="1" ht="15">
      <c r="A132" s="145"/>
      <c r="B132" s="171"/>
      <c r="C132" s="171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</row>
    <row r="133" spans="1:63" s="3" customFormat="1" ht="14.25" customHeight="1">
      <c r="A133" s="146" t="s">
        <v>413</v>
      </c>
      <c r="B133" s="172">
        <v>653161</v>
      </c>
      <c r="C133" s="172">
        <v>691382.08260999981</v>
      </c>
      <c r="D133" s="177">
        <v>705097.85028000025</v>
      </c>
      <c r="E133" s="177">
        <v>712211.76089000015</v>
      </c>
      <c r="F133" s="177">
        <v>718041.94006999978</v>
      </c>
      <c r="G133" s="177">
        <v>722529</v>
      </c>
      <c r="H133" s="177">
        <v>723253.65887000016</v>
      </c>
      <c r="I133" s="177">
        <v>731976.08100000001</v>
      </c>
      <c r="J133" s="177">
        <v>734878.93173000019</v>
      </c>
      <c r="K133" s="177">
        <v>734980.35788000003</v>
      </c>
      <c r="L133" s="177">
        <v>729709</v>
      </c>
      <c r="M133" s="177">
        <v>728167</v>
      </c>
      <c r="N133" s="177">
        <v>722725.70744000003</v>
      </c>
      <c r="O133" s="177">
        <v>720364.73486999993</v>
      </c>
      <c r="P133" s="177">
        <v>714754.97467000003</v>
      </c>
      <c r="Q133" s="177">
        <v>700554.19840999984</v>
      </c>
      <c r="R133" s="177">
        <v>697466.91275999974</v>
      </c>
      <c r="S133" s="177">
        <v>694162</v>
      </c>
      <c r="T133" s="177">
        <v>687042</v>
      </c>
      <c r="U133" s="177">
        <v>688678.14317999978</v>
      </c>
      <c r="V133" s="177">
        <v>689257.76796999993</v>
      </c>
      <c r="W133" s="177">
        <v>668590.49613999994</v>
      </c>
      <c r="X133" s="177">
        <v>671075.33269999991</v>
      </c>
      <c r="Y133" s="177">
        <v>671519.69868999987</v>
      </c>
      <c r="Z133" s="177">
        <v>666030.3001600001</v>
      </c>
      <c r="AA133" s="177">
        <v>666367.24664999999</v>
      </c>
      <c r="AB133" s="177">
        <v>667234.61163000006</v>
      </c>
      <c r="AC133" s="177">
        <v>663051.37163000007</v>
      </c>
      <c r="AD133" s="177">
        <v>658997.80223999999</v>
      </c>
      <c r="AE133" s="177">
        <v>651702.47357000003</v>
      </c>
      <c r="AF133" s="183">
        <v>649396.88869000005</v>
      </c>
      <c r="AG133" s="183">
        <v>635240.07165000006</v>
      </c>
      <c r="AH133" s="183">
        <v>636761.8894300001</v>
      </c>
      <c r="AI133" s="183">
        <v>626345.79999999993</v>
      </c>
      <c r="AJ133" s="183">
        <v>615619</v>
      </c>
      <c r="AK133" s="183">
        <v>594911</v>
      </c>
      <c r="AL133" s="183">
        <v>577991</v>
      </c>
      <c r="AM133" s="183">
        <v>553546</v>
      </c>
      <c r="AN133" s="183">
        <v>537180</v>
      </c>
      <c r="AO133" s="183">
        <v>514199</v>
      </c>
      <c r="AP133" s="183">
        <v>493210</v>
      </c>
      <c r="AQ133" s="183">
        <v>484292</v>
      </c>
      <c r="AR133" s="183">
        <v>482997</v>
      </c>
      <c r="AS133" s="183">
        <v>482525</v>
      </c>
      <c r="AT133" s="183">
        <v>481899</v>
      </c>
      <c r="AU133" s="183">
        <v>487710</v>
      </c>
      <c r="AV133" s="183">
        <v>492831</v>
      </c>
      <c r="AW133" s="183">
        <v>488750</v>
      </c>
      <c r="AX133" s="183">
        <v>491348</v>
      </c>
      <c r="AY133" s="183">
        <v>621649</v>
      </c>
      <c r="AZ133" s="183">
        <v>632126</v>
      </c>
      <c r="BA133" s="183">
        <v>626379</v>
      </c>
      <c r="BB133" s="183">
        <v>629367</v>
      </c>
      <c r="BC133" s="183">
        <v>645920</v>
      </c>
      <c r="BD133" s="183">
        <v>662438</v>
      </c>
      <c r="BE133" s="183">
        <v>676303</v>
      </c>
      <c r="BF133" s="183">
        <v>690654</v>
      </c>
      <c r="BG133" s="183">
        <v>705236</v>
      </c>
      <c r="BH133" s="183">
        <v>721910</v>
      </c>
      <c r="BI133" s="183">
        <v>738844</v>
      </c>
      <c r="BJ133" s="183">
        <v>747651</v>
      </c>
      <c r="BK133" s="183">
        <v>750277</v>
      </c>
    </row>
    <row r="134" spans="1:63" s="3" customFormat="1" ht="15">
      <c r="A134" s="147" t="s">
        <v>18</v>
      </c>
      <c r="B134" s="171" t="s">
        <v>0</v>
      </c>
      <c r="C134" s="171" t="s">
        <v>0</v>
      </c>
      <c r="D134" s="5">
        <v>0</v>
      </c>
      <c r="E134" s="5">
        <v>0</v>
      </c>
      <c r="F134" s="5">
        <v>0</v>
      </c>
      <c r="G134" s="5">
        <v>0</v>
      </c>
      <c r="H134" s="5">
        <v>251.00425000000001</v>
      </c>
      <c r="I134" s="5">
        <v>1003.85722</v>
      </c>
      <c r="J134" s="5">
        <v>1756.4704999999999</v>
      </c>
      <c r="K134" s="5">
        <v>2510.4423299999994</v>
      </c>
      <c r="L134" s="5">
        <v>3323</v>
      </c>
      <c r="M134" s="5">
        <v>4255.8576999999996</v>
      </c>
      <c r="N134" s="5">
        <v>5188.8518400000003</v>
      </c>
      <c r="O134" s="5">
        <v>6122.7849200000001</v>
      </c>
      <c r="P134" s="5">
        <v>7513.5131099999999</v>
      </c>
      <c r="Q134" s="5">
        <v>10484.305540000003</v>
      </c>
      <c r="R134" s="5">
        <v>13639.521030000004</v>
      </c>
      <c r="S134" s="5">
        <v>16814</v>
      </c>
      <c r="T134" s="5">
        <v>19996</v>
      </c>
      <c r="U134" s="5">
        <v>23174.586340000009</v>
      </c>
      <c r="V134" s="5">
        <v>26570.772900000004</v>
      </c>
      <c r="W134" s="5">
        <v>30142.550930000001</v>
      </c>
      <c r="X134" s="5">
        <v>33733.328169999993</v>
      </c>
      <c r="Y134" s="5">
        <v>37794.563840000003</v>
      </c>
      <c r="Z134" s="5">
        <v>41895.764289999999</v>
      </c>
      <c r="AA134" s="5">
        <v>45996.964820000001</v>
      </c>
      <c r="AB134" s="5">
        <v>50098.165349999996</v>
      </c>
      <c r="AC134" s="5">
        <v>54193.585160000002</v>
      </c>
      <c r="AD134" s="5">
        <v>58288.161689999994</v>
      </c>
      <c r="AE134" s="5">
        <v>62408.39256</v>
      </c>
      <c r="AF134" s="53">
        <v>66569.330459999997</v>
      </c>
      <c r="AG134" s="53">
        <v>71107.603060000009</v>
      </c>
      <c r="AH134" s="53">
        <v>76118.50046000001</v>
      </c>
      <c r="AI134" s="53">
        <v>81122.899999999994</v>
      </c>
      <c r="AJ134" s="53">
        <v>86119</v>
      </c>
      <c r="AK134" s="53">
        <v>91106</v>
      </c>
      <c r="AL134" s="53">
        <v>96092</v>
      </c>
      <c r="AM134" s="53">
        <v>101108</v>
      </c>
      <c r="AN134" s="53">
        <v>106048</v>
      </c>
      <c r="AO134" s="53">
        <v>110324</v>
      </c>
      <c r="AP134" s="53">
        <v>114563</v>
      </c>
      <c r="AQ134" s="53">
        <v>118815</v>
      </c>
      <c r="AR134" s="53">
        <v>122978</v>
      </c>
      <c r="AS134" s="53">
        <v>126636</v>
      </c>
      <c r="AT134" s="53">
        <v>129799</v>
      </c>
      <c r="AU134" s="53">
        <v>132688</v>
      </c>
      <c r="AV134" s="53">
        <v>109568</v>
      </c>
      <c r="AW134" s="53">
        <v>99934</v>
      </c>
      <c r="AX134" s="53">
        <v>101058</v>
      </c>
      <c r="AY134" s="53">
        <v>90371</v>
      </c>
      <c r="AZ134" s="53">
        <v>77023</v>
      </c>
      <c r="BA134" s="53">
        <v>64122</v>
      </c>
      <c r="BB134" s="53">
        <v>55764</v>
      </c>
      <c r="BC134" s="53">
        <v>21680</v>
      </c>
      <c r="BD134" s="53">
        <v>14050</v>
      </c>
      <c r="BE134" s="53">
        <v>0</v>
      </c>
      <c r="BF134" s="53">
        <v>0</v>
      </c>
      <c r="BG134" s="53">
        <v>0</v>
      </c>
      <c r="BH134" s="53">
        <v>0</v>
      </c>
      <c r="BI134" s="53">
        <v>0</v>
      </c>
      <c r="BJ134" s="53">
        <v>0</v>
      </c>
      <c r="BK134" s="53">
        <v>0</v>
      </c>
    </row>
    <row r="135" spans="1:63" s="3" customFormat="1" ht="14.25" customHeight="1">
      <c r="A135" s="146" t="s">
        <v>67</v>
      </c>
      <c r="B135" s="172" t="s">
        <v>0</v>
      </c>
      <c r="C135" s="172" t="s">
        <v>0</v>
      </c>
      <c r="D135" s="177">
        <v>0</v>
      </c>
      <c r="E135" s="177">
        <v>0</v>
      </c>
      <c r="F135" s="177">
        <v>0</v>
      </c>
      <c r="G135" s="177">
        <v>0</v>
      </c>
      <c r="H135" s="177">
        <v>0</v>
      </c>
      <c r="I135" s="177">
        <v>0</v>
      </c>
      <c r="J135" s="177">
        <v>0</v>
      </c>
      <c r="K135" s="177">
        <v>0</v>
      </c>
      <c r="L135" s="177">
        <v>0</v>
      </c>
      <c r="M135" s="177">
        <v>0</v>
      </c>
      <c r="N135" s="177">
        <v>0</v>
      </c>
      <c r="O135" s="177" t="s">
        <v>0</v>
      </c>
      <c r="P135" s="177" t="s">
        <v>0</v>
      </c>
      <c r="Q135" s="177" t="s">
        <v>0</v>
      </c>
      <c r="R135" s="177" t="s">
        <v>0</v>
      </c>
      <c r="S135" s="177" t="s">
        <v>0</v>
      </c>
      <c r="T135" s="177" t="s">
        <v>0</v>
      </c>
      <c r="U135" s="177"/>
      <c r="V135" s="177">
        <v>0</v>
      </c>
      <c r="W135" s="177">
        <v>0</v>
      </c>
      <c r="X135" s="177">
        <v>0</v>
      </c>
      <c r="Y135" s="177">
        <v>0</v>
      </c>
      <c r="Z135" s="177">
        <v>0</v>
      </c>
      <c r="AA135" s="177">
        <v>0</v>
      </c>
      <c r="AB135" s="177">
        <v>0</v>
      </c>
      <c r="AC135" s="177">
        <v>0</v>
      </c>
      <c r="AD135" s="177">
        <v>0</v>
      </c>
      <c r="AE135" s="177">
        <v>0</v>
      </c>
      <c r="AF135" s="183">
        <v>0</v>
      </c>
      <c r="AG135" s="183">
        <v>0</v>
      </c>
      <c r="AH135" s="183">
        <v>0</v>
      </c>
      <c r="AI135" s="183">
        <v>0</v>
      </c>
      <c r="AJ135" s="183">
        <v>0</v>
      </c>
      <c r="AK135" s="183">
        <v>0</v>
      </c>
      <c r="AL135" s="183">
        <v>0</v>
      </c>
      <c r="AM135" s="183">
        <v>0</v>
      </c>
      <c r="AN135" s="183">
        <v>0</v>
      </c>
      <c r="AO135" s="183">
        <v>0</v>
      </c>
      <c r="AP135" s="183">
        <v>0</v>
      </c>
      <c r="AQ135" s="183">
        <v>0</v>
      </c>
      <c r="AR135" s="183">
        <v>0</v>
      </c>
      <c r="AS135" s="183">
        <v>0</v>
      </c>
      <c r="AT135" s="183">
        <v>0</v>
      </c>
      <c r="AU135" s="183">
        <v>0</v>
      </c>
      <c r="AV135" s="183">
        <v>540</v>
      </c>
      <c r="AW135" s="183">
        <v>1635</v>
      </c>
      <c r="AX135" s="183">
        <v>2912</v>
      </c>
      <c r="AY135" s="183">
        <v>3254</v>
      </c>
      <c r="AZ135" s="183">
        <v>4079</v>
      </c>
      <c r="BA135" s="183">
        <v>6639</v>
      </c>
      <c r="BB135" s="183">
        <v>7700</v>
      </c>
      <c r="BC135" s="183">
        <v>7874</v>
      </c>
      <c r="BD135" s="183">
        <v>8655</v>
      </c>
      <c r="BE135" s="183">
        <v>11208</v>
      </c>
      <c r="BF135" s="183">
        <v>11910</v>
      </c>
      <c r="BG135" s="183">
        <v>11793</v>
      </c>
      <c r="BH135" s="183">
        <v>12473</v>
      </c>
      <c r="BI135" s="183">
        <v>14866</v>
      </c>
      <c r="BJ135" s="183">
        <v>15765</v>
      </c>
      <c r="BK135" s="183">
        <v>15760</v>
      </c>
    </row>
    <row r="136" spans="1:63" s="3" customFormat="1" ht="15">
      <c r="A136" s="147" t="s">
        <v>362</v>
      </c>
      <c r="B136" s="171" t="s">
        <v>0</v>
      </c>
      <c r="C136" s="171" t="s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 t="s">
        <v>0</v>
      </c>
      <c r="P136" s="5" t="s">
        <v>0</v>
      </c>
      <c r="Q136" s="5" t="s">
        <v>0</v>
      </c>
      <c r="R136" s="5" t="s">
        <v>0</v>
      </c>
      <c r="S136" s="5" t="s">
        <v>0</v>
      </c>
      <c r="T136" s="5" t="s">
        <v>0</v>
      </c>
      <c r="U136" s="5"/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3">
        <v>0</v>
      </c>
      <c r="AG136" s="53">
        <v>0</v>
      </c>
      <c r="AH136" s="53">
        <v>0</v>
      </c>
      <c r="AI136" s="53">
        <v>0</v>
      </c>
      <c r="AJ136" s="53">
        <v>0</v>
      </c>
      <c r="AK136" s="53">
        <v>0</v>
      </c>
      <c r="AL136" s="53">
        <v>0</v>
      </c>
      <c r="AM136" s="53">
        <v>0</v>
      </c>
      <c r="AN136" s="53">
        <v>0</v>
      </c>
      <c r="AO136" s="53">
        <v>0</v>
      </c>
      <c r="AP136" s="53">
        <v>0</v>
      </c>
      <c r="AQ136" s="53">
        <v>0</v>
      </c>
      <c r="AR136" s="53">
        <v>0</v>
      </c>
      <c r="AS136" s="53">
        <v>0</v>
      </c>
      <c r="AT136" s="53">
        <v>0</v>
      </c>
      <c r="AU136" s="53">
        <v>0</v>
      </c>
      <c r="AV136" s="53">
        <v>0</v>
      </c>
      <c r="AW136" s="53">
        <v>0</v>
      </c>
      <c r="AX136" s="53">
        <v>0</v>
      </c>
      <c r="AY136" s="53">
        <v>0</v>
      </c>
      <c r="AZ136" s="53">
        <v>3327</v>
      </c>
      <c r="BA136" s="53">
        <v>13218</v>
      </c>
      <c r="BB136" s="53">
        <v>22974</v>
      </c>
      <c r="BC136" s="53">
        <v>32605</v>
      </c>
      <c r="BD136" s="53">
        <v>42112</v>
      </c>
      <c r="BE136" s="53">
        <v>51493</v>
      </c>
      <c r="BF136" s="53">
        <v>60736</v>
      </c>
      <c r="BG136" s="53">
        <v>69824</v>
      </c>
      <c r="BH136" s="53">
        <v>78681</v>
      </c>
      <c r="BI136" s="53">
        <v>87359</v>
      </c>
      <c r="BJ136" s="53">
        <v>95685</v>
      </c>
      <c r="BK136" s="53">
        <v>103955</v>
      </c>
    </row>
    <row r="137" spans="1:63" s="3" customFormat="1" ht="14.25" customHeight="1">
      <c r="A137" s="146" t="s">
        <v>363</v>
      </c>
      <c r="B137" s="172" t="s">
        <v>0</v>
      </c>
      <c r="C137" s="172" t="s">
        <v>0</v>
      </c>
      <c r="D137" s="177">
        <v>0</v>
      </c>
      <c r="E137" s="177">
        <v>0</v>
      </c>
      <c r="F137" s="177">
        <v>0</v>
      </c>
      <c r="G137" s="177">
        <v>0</v>
      </c>
      <c r="H137" s="177">
        <v>0</v>
      </c>
      <c r="I137" s="177">
        <v>0</v>
      </c>
      <c r="J137" s="177">
        <v>0</v>
      </c>
      <c r="K137" s="177">
        <v>0</v>
      </c>
      <c r="L137" s="177">
        <v>0</v>
      </c>
      <c r="M137" s="177">
        <v>0</v>
      </c>
      <c r="N137" s="177">
        <v>0</v>
      </c>
      <c r="O137" s="177" t="s">
        <v>0</v>
      </c>
      <c r="P137" s="177" t="s">
        <v>0</v>
      </c>
      <c r="Q137" s="177" t="s">
        <v>0</v>
      </c>
      <c r="R137" s="177" t="s">
        <v>0</v>
      </c>
      <c r="S137" s="177" t="s">
        <v>0</v>
      </c>
      <c r="T137" s="177" t="s">
        <v>0</v>
      </c>
      <c r="U137" s="177"/>
      <c r="V137" s="177">
        <v>0</v>
      </c>
      <c r="W137" s="177">
        <v>0</v>
      </c>
      <c r="X137" s="177">
        <v>0</v>
      </c>
      <c r="Y137" s="177">
        <v>0</v>
      </c>
      <c r="Z137" s="177">
        <v>0</v>
      </c>
      <c r="AA137" s="177">
        <v>0</v>
      </c>
      <c r="AB137" s="177">
        <v>0</v>
      </c>
      <c r="AC137" s="177">
        <v>0</v>
      </c>
      <c r="AD137" s="177">
        <v>0</v>
      </c>
      <c r="AE137" s="177">
        <v>0</v>
      </c>
      <c r="AF137" s="183">
        <v>0</v>
      </c>
      <c r="AG137" s="183">
        <v>0</v>
      </c>
      <c r="AH137" s="183">
        <v>0</v>
      </c>
      <c r="AI137" s="183">
        <v>0</v>
      </c>
      <c r="AJ137" s="183">
        <v>0</v>
      </c>
      <c r="AK137" s="183">
        <v>0</v>
      </c>
      <c r="AL137" s="183">
        <v>0</v>
      </c>
      <c r="AM137" s="183">
        <v>0</v>
      </c>
      <c r="AN137" s="183">
        <v>0</v>
      </c>
      <c r="AO137" s="183">
        <v>0</v>
      </c>
      <c r="AP137" s="183">
        <v>0</v>
      </c>
      <c r="AQ137" s="183">
        <v>0</v>
      </c>
      <c r="AR137" s="183">
        <v>0</v>
      </c>
      <c r="AS137" s="183">
        <v>154931</v>
      </c>
      <c r="AT137" s="183">
        <v>149465</v>
      </c>
      <c r="AU137" s="183">
        <v>144794</v>
      </c>
      <c r="AV137" s="183">
        <v>140585</v>
      </c>
      <c r="AW137" s="183">
        <v>0</v>
      </c>
      <c r="AX137" s="183">
        <v>0</v>
      </c>
      <c r="AY137" s="183">
        <v>0</v>
      </c>
      <c r="AZ137" s="183">
        <v>0</v>
      </c>
      <c r="BA137" s="183">
        <v>0</v>
      </c>
      <c r="BB137" s="183">
        <v>0</v>
      </c>
      <c r="BC137" s="183">
        <v>0</v>
      </c>
      <c r="BD137" s="183">
        <v>0</v>
      </c>
      <c r="BE137" s="183">
        <v>0</v>
      </c>
      <c r="BF137" s="183">
        <v>163291</v>
      </c>
      <c r="BG137" s="183">
        <v>159785</v>
      </c>
      <c r="BH137" s="183">
        <v>155924</v>
      </c>
      <c r="BI137" s="183">
        <v>148000</v>
      </c>
      <c r="BJ137" s="183">
        <v>0</v>
      </c>
      <c r="BK137" s="183">
        <v>0</v>
      </c>
    </row>
    <row r="138" spans="1:63" s="3" customFormat="1" ht="15">
      <c r="A138" s="147" t="s">
        <v>19</v>
      </c>
      <c r="B138" s="171" t="s">
        <v>0</v>
      </c>
      <c r="C138" s="171" t="s">
        <v>0</v>
      </c>
      <c r="D138" s="5">
        <v>0</v>
      </c>
      <c r="E138" s="5">
        <v>0</v>
      </c>
      <c r="F138" s="5">
        <v>0</v>
      </c>
      <c r="G138" s="5">
        <v>2048</v>
      </c>
      <c r="H138" s="5">
        <v>5097.0174900000002</v>
      </c>
      <c r="I138" s="5">
        <v>8125.9275900000002</v>
      </c>
      <c r="J138" s="5">
        <v>11146.454440000001</v>
      </c>
      <c r="K138" s="5">
        <v>14172.222680000001</v>
      </c>
      <c r="L138" s="5">
        <v>17187</v>
      </c>
      <c r="M138" s="5">
        <v>20189</v>
      </c>
      <c r="N138" s="5">
        <v>23162.299130000003</v>
      </c>
      <c r="O138" s="5">
        <v>40646.329460000001</v>
      </c>
      <c r="P138" s="5">
        <v>58008.557390000002</v>
      </c>
      <c r="Q138" s="5">
        <v>75268.62281999999</v>
      </c>
      <c r="R138" s="5">
        <v>92480</v>
      </c>
      <c r="S138" s="5">
        <v>109686</v>
      </c>
      <c r="T138" s="5">
        <v>126994</v>
      </c>
      <c r="U138" s="5">
        <v>144300.75641999999</v>
      </c>
      <c r="V138" s="5">
        <v>161635.34709</v>
      </c>
      <c r="W138" s="5">
        <v>207837.95863000001</v>
      </c>
      <c r="X138" s="5">
        <v>228136.91954999999</v>
      </c>
      <c r="Y138" s="5">
        <v>248416.29268000001</v>
      </c>
      <c r="Z138" s="5">
        <v>244492.34143999999</v>
      </c>
      <c r="AA138" s="5">
        <v>241416.87325999999</v>
      </c>
      <c r="AB138" s="5">
        <v>260364.87291000001</v>
      </c>
      <c r="AC138" s="5">
        <v>279761.33527000004</v>
      </c>
      <c r="AD138" s="5">
        <v>299091.93296999997</v>
      </c>
      <c r="AE138" s="5">
        <v>319040.70376999996</v>
      </c>
      <c r="AF138" s="53">
        <v>337475.45166000002</v>
      </c>
      <c r="AG138" s="53">
        <v>355974.79371</v>
      </c>
      <c r="AH138" s="53">
        <v>346870.70495000004</v>
      </c>
      <c r="AI138" s="53">
        <v>364322.19999999995</v>
      </c>
      <c r="AJ138" s="53">
        <v>381519</v>
      </c>
      <c r="AK138" s="53">
        <v>398325</v>
      </c>
      <c r="AL138" s="53">
        <v>415036</v>
      </c>
      <c r="AM138" s="53">
        <v>431928</v>
      </c>
      <c r="AN138" s="53">
        <v>447787</v>
      </c>
      <c r="AO138" s="53">
        <v>463961</v>
      </c>
      <c r="AP138" s="53">
        <v>479824</v>
      </c>
      <c r="AQ138" s="53">
        <v>495682</v>
      </c>
      <c r="AR138" s="53">
        <v>511330</v>
      </c>
      <c r="AS138" s="53">
        <v>521804</v>
      </c>
      <c r="AT138" s="53">
        <v>538342</v>
      </c>
      <c r="AU138" s="53">
        <v>552296</v>
      </c>
      <c r="AV138" s="53">
        <v>559345</v>
      </c>
      <c r="AW138" s="53">
        <v>543231</v>
      </c>
      <c r="AX138" s="53">
        <v>532578</v>
      </c>
      <c r="AY138" s="53">
        <v>531048</v>
      </c>
      <c r="AZ138" s="53">
        <v>544841</v>
      </c>
      <c r="BA138" s="53">
        <v>560563</v>
      </c>
      <c r="BB138" s="53">
        <v>575201</v>
      </c>
      <c r="BC138" s="53">
        <v>577872</v>
      </c>
      <c r="BD138" s="53">
        <v>592231</v>
      </c>
      <c r="BE138" s="53">
        <v>591175</v>
      </c>
      <c r="BF138" s="53">
        <v>592419</v>
      </c>
      <c r="BG138" s="53">
        <v>591040</v>
      </c>
      <c r="BH138" s="53">
        <v>588047</v>
      </c>
      <c r="BI138" s="53">
        <v>536920</v>
      </c>
      <c r="BJ138" s="53">
        <v>519519</v>
      </c>
      <c r="BK138" s="53">
        <v>415933</v>
      </c>
    </row>
    <row r="139" spans="1:63" s="3" customFormat="1" ht="14.25" customHeight="1">
      <c r="A139" s="146" t="s">
        <v>364</v>
      </c>
      <c r="B139" s="172" t="s">
        <v>0</v>
      </c>
      <c r="C139" s="172" t="s">
        <v>0</v>
      </c>
      <c r="D139" s="177">
        <v>0</v>
      </c>
      <c r="E139" s="177">
        <v>0</v>
      </c>
      <c r="F139" s="177">
        <v>0</v>
      </c>
      <c r="G139" s="177">
        <v>0</v>
      </c>
      <c r="H139" s="177">
        <v>0</v>
      </c>
      <c r="I139" s="177">
        <v>0</v>
      </c>
      <c r="J139" s="177">
        <v>0</v>
      </c>
      <c r="K139" s="177">
        <v>0</v>
      </c>
      <c r="L139" s="177">
        <v>0</v>
      </c>
      <c r="M139" s="177">
        <v>0</v>
      </c>
      <c r="N139" s="177">
        <v>0</v>
      </c>
      <c r="O139" s="177" t="s">
        <v>0</v>
      </c>
      <c r="P139" s="177" t="s">
        <v>0</v>
      </c>
      <c r="Q139" s="177" t="s">
        <v>0</v>
      </c>
      <c r="R139" s="177" t="s">
        <v>0</v>
      </c>
      <c r="S139" s="177" t="s">
        <v>0</v>
      </c>
      <c r="T139" s="177" t="s">
        <v>0</v>
      </c>
      <c r="U139" s="177"/>
      <c r="V139" s="177">
        <v>0</v>
      </c>
      <c r="W139" s="177">
        <v>0</v>
      </c>
      <c r="X139" s="177">
        <v>0</v>
      </c>
      <c r="Y139" s="177">
        <v>0</v>
      </c>
      <c r="Z139" s="177">
        <v>0</v>
      </c>
      <c r="AA139" s="177">
        <v>0</v>
      </c>
      <c r="AB139" s="177">
        <v>0</v>
      </c>
      <c r="AC139" s="177">
        <v>0</v>
      </c>
      <c r="AD139" s="177">
        <v>0</v>
      </c>
      <c r="AE139" s="177">
        <v>0</v>
      </c>
      <c r="AF139" s="183">
        <v>0</v>
      </c>
      <c r="AG139" s="183">
        <v>0</v>
      </c>
      <c r="AH139" s="183">
        <v>0</v>
      </c>
      <c r="AI139" s="183">
        <v>0</v>
      </c>
      <c r="AJ139" s="183">
        <v>0</v>
      </c>
      <c r="AK139" s="183">
        <v>0</v>
      </c>
      <c r="AL139" s="183">
        <v>0</v>
      </c>
      <c r="AM139" s="183">
        <v>0</v>
      </c>
      <c r="AN139" s="183">
        <v>0</v>
      </c>
      <c r="AO139" s="183">
        <v>0</v>
      </c>
      <c r="AP139" s="183">
        <v>0</v>
      </c>
      <c r="AQ139" s="183">
        <v>0</v>
      </c>
      <c r="AR139" s="183">
        <v>0</v>
      </c>
      <c r="AS139" s="183">
        <v>0</v>
      </c>
      <c r="AT139" s="183">
        <v>0</v>
      </c>
      <c r="AU139" s="183">
        <v>0</v>
      </c>
      <c r="AV139" s="183">
        <v>0</v>
      </c>
      <c r="AW139" s="183">
        <v>0</v>
      </c>
      <c r="AX139" s="183">
        <v>3879</v>
      </c>
      <c r="AY139" s="183">
        <v>15516</v>
      </c>
      <c r="AZ139" s="183">
        <v>27091</v>
      </c>
      <c r="BA139" s="183">
        <v>38791</v>
      </c>
      <c r="BB139" s="183">
        <v>50417</v>
      </c>
      <c r="BC139" s="183">
        <v>62094</v>
      </c>
      <c r="BD139" s="183">
        <v>73717</v>
      </c>
      <c r="BE139" s="183">
        <v>85335</v>
      </c>
      <c r="BF139" s="183">
        <v>97037</v>
      </c>
      <c r="BG139" s="183">
        <v>108709</v>
      </c>
      <c r="BH139" s="183">
        <v>120356</v>
      </c>
      <c r="BI139" s="183">
        <v>131971</v>
      </c>
      <c r="BJ139" s="183">
        <v>143615</v>
      </c>
      <c r="BK139" s="183">
        <v>155299</v>
      </c>
    </row>
    <row r="140" spans="1:63" s="3" customFormat="1" ht="15">
      <c r="A140" s="147" t="s">
        <v>365</v>
      </c>
      <c r="B140" s="171" t="s">
        <v>0</v>
      </c>
      <c r="C140" s="171" t="s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 t="s">
        <v>0</v>
      </c>
      <c r="P140" s="5" t="s">
        <v>0</v>
      </c>
      <c r="Q140" s="5" t="s">
        <v>0</v>
      </c>
      <c r="R140" s="5" t="s">
        <v>0</v>
      </c>
      <c r="S140" s="5" t="s">
        <v>0</v>
      </c>
      <c r="T140" s="5" t="s">
        <v>0</v>
      </c>
      <c r="U140" s="5"/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3">
        <v>0</v>
      </c>
      <c r="AG140" s="53">
        <v>0</v>
      </c>
      <c r="AH140" s="53">
        <v>0</v>
      </c>
      <c r="AI140" s="53">
        <v>0</v>
      </c>
      <c r="AJ140" s="53">
        <v>0</v>
      </c>
      <c r="AK140" s="53">
        <v>0</v>
      </c>
      <c r="AL140" s="53">
        <v>0</v>
      </c>
      <c r="AM140" s="53">
        <v>0</v>
      </c>
      <c r="AN140" s="53">
        <v>0</v>
      </c>
      <c r="AO140" s="53">
        <v>0</v>
      </c>
      <c r="AP140" s="53">
        <v>0</v>
      </c>
      <c r="AQ140" s="53">
        <v>0</v>
      </c>
      <c r="AR140" s="53">
        <v>0</v>
      </c>
      <c r="AS140" s="53">
        <v>0</v>
      </c>
      <c r="AT140" s="53">
        <v>0</v>
      </c>
      <c r="AU140" s="53">
        <v>0</v>
      </c>
      <c r="AV140" s="53">
        <v>0</v>
      </c>
      <c r="AW140" s="53">
        <v>0</v>
      </c>
      <c r="AX140" s="53">
        <v>0</v>
      </c>
      <c r="AY140" s="53">
        <v>0</v>
      </c>
      <c r="AZ140" s="53">
        <v>0</v>
      </c>
      <c r="BA140" s="53">
        <v>0</v>
      </c>
      <c r="BB140" s="53">
        <v>0</v>
      </c>
      <c r="BC140" s="53">
        <v>7</v>
      </c>
      <c r="BD140" s="53">
        <v>7</v>
      </c>
      <c r="BE140" s="53">
        <v>8</v>
      </c>
      <c r="BF140" s="53">
        <v>9</v>
      </c>
      <c r="BG140" s="53">
        <v>140800</v>
      </c>
      <c r="BH140" s="53">
        <v>137991</v>
      </c>
      <c r="BI140" s="53">
        <v>140841</v>
      </c>
      <c r="BJ140" s="53">
        <v>136000</v>
      </c>
      <c r="BK140" s="53">
        <v>137182.11199999999</v>
      </c>
    </row>
    <row r="141" spans="1:63" s="3" customFormat="1" ht="14.25" customHeight="1">
      <c r="A141" s="146" t="s">
        <v>366</v>
      </c>
      <c r="B141" s="172" t="s">
        <v>0</v>
      </c>
      <c r="C141" s="172" t="s">
        <v>0</v>
      </c>
      <c r="D141" s="177">
        <v>0</v>
      </c>
      <c r="E141" s="177">
        <v>0</v>
      </c>
      <c r="F141" s="177">
        <v>0</v>
      </c>
      <c r="G141" s="177">
        <v>0</v>
      </c>
      <c r="H141" s="177">
        <v>0</v>
      </c>
      <c r="I141" s="177">
        <v>0</v>
      </c>
      <c r="J141" s="177">
        <v>0</v>
      </c>
      <c r="K141" s="177">
        <v>0</v>
      </c>
      <c r="L141" s="177">
        <v>0</v>
      </c>
      <c r="M141" s="177">
        <v>0</v>
      </c>
      <c r="N141" s="177">
        <v>0</v>
      </c>
      <c r="O141" s="177" t="s">
        <v>0</v>
      </c>
      <c r="P141" s="177" t="s">
        <v>0</v>
      </c>
      <c r="Q141" s="177" t="s">
        <v>0</v>
      </c>
      <c r="R141" s="177" t="s">
        <v>0</v>
      </c>
      <c r="S141" s="177" t="s">
        <v>0</v>
      </c>
      <c r="T141" s="177" t="s">
        <v>0</v>
      </c>
      <c r="U141" s="177"/>
      <c r="V141" s="177">
        <v>0</v>
      </c>
      <c r="W141" s="177">
        <v>0</v>
      </c>
      <c r="X141" s="177">
        <v>0</v>
      </c>
      <c r="Y141" s="177">
        <v>0</v>
      </c>
      <c r="Z141" s="177">
        <v>0</v>
      </c>
      <c r="AA141" s="177">
        <v>0</v>
      </c>
      <c r="AB141" s="177">
        <v>0</v>
      </c>
      <c r="AC141" s="177">
        <v>12392.496959999999</v>
      </c>
      <c r="AD141" s="177">
        <v>24779.708299999995</v>
      </c>
      <c r="AE141" s="177">
        <v>37170.51989000001</v>
      </c>
      <c r="AF141" s="183">
        <v>49419.147629999992</v>
      </c>
      <c r="AG141" s="183">
        <v>61626.41055595332</v>
      </c>
      <c r="AH141" s="183">
        <v>73882.242557849473</v>
      </c>
      <c r="AI141" s="183">
        <v>86089.9</v>
      </c>
      <c r="AJ141" s="183">
        <v>98212</v>
      </c>
      <c r="AK141" s="183">
        <v>110164</v>
      </c>
      <c r="AL141" s="183">
        <v>122083</v>
      </c>
      <c r="AM141" s="183">
        <v>136416</v>
      </c>
      <c r="AN141" s="183">
        <v>145634</v>
      </c>
      <c r="AO141" s="183">
        <v>157277</v>
      </c>
      <c r="AP141" s="183">
        <v>168768</v>
      </c>
      <c r="AQ141" s="183">
        <v>180219</v>
      </c>
      <c r="AR141" s="183">
        <v>191555</v>
      </c>
      <c r="AS141" s="183">
        <v>202994</v>
      </c>
      <c r="AT141" s="183">
        <v>214677</v>
      </c>
      <c r="AU141" s="183">
        <v>226560</v>
      </c>
      <c r="AV141" s="183">
        <v>238485</v>
      </c>
      <c r="AW141" s="183">
        <v>250360</v>
      </c>
      <c r="AX141" s="183">
        <v>262230</v>
      </c>
      <c r="AY141" s="183">
        <v>274150</v>
      </c>
      <c r="AZ141" s="183">
        <v>285510</v>
      </c>
      <c r="BA141" s="183">
        <v>297989</v>
      </c>
      <c r="BB141" s="183">
        <v>309848</v>
      </c>
      <c r="BC141" s="183">
        <v>321955</v>
      </c>
      <c r="BD141" s="183">
        <v>333808</v>
      </c>
      <c r="BE141" s="183">
        <v>345658</v>
      </c>
      <c r="BF141" s="183">
        <v>357796</v>
      </c>
      <c r="BG141" s="183">
        <v>369804</v>
      </c>
      <c r="BH141" s="183">
        <v>381733</v>
      </c>
      <c r="BI141" s="183">
        <v>393575</v>
      </c>
      <c r="BJ141" s="183">
        <v>405501</v>
      </c>
      <c r="BK141" s="183">
        <v>417521</v>
      </c>
    </row>
    <row r="142" spans="1:63" s="3" customFormat="1" ht="15">
      <c r="A142" s="147" t="s">
        <v>367</v>
      </c>
      <c r="B142" s="171"/>
      <c r="C142" s="17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>
        <v>0</v>
      </c>
      <c r="AD142" s="5">
        <v>0</v>
      </c>
      <c r="AE142" s="5">
        <v>0</v>
      </c>
      <c r="AF142" s="53">
        <v>0</v>
      </c>
      <c r="AG142" s="53">
        <v>0</v>
      </c>
      <c r="AH142" s="53">
        <v>0</v>
      </c>
      <c r="AI142" s="53">
        <v>0</v>
      </c>
      <c r="AJ142" s="53">
        <v>0</v>
      </c>
      <c r="AK142" s="53">
        <v>0</v>
      </c>
      <c r="AL142" s="53">
        <v>0</v>
      </c>
      <c r="AM142" s="53">
        <v>0</v>
      </c>
      <c r="AN142" s="53">
        <v>0</v>
      </c>
      <c r="AO142" s="53">
        <v>0</v>
      </c>
      <c r="AP142" s="53">
        <v>0</v>
      </c>
      <c r="AQ142" s="53">
        <v>0</v>
      </c>
      <c r="AR142" s="53">
        <v>0</v>
      </c>
      <c r="AS142" s="53">
        <v>0</v>
      </c>
      <c r="AT142" s="53">
        <v>0</v>
      </c>
      <c r="AU142" s="53">
        <v>0</v>
      </c>
      <c r="AV142" s="53">
        <v>0</v>
      </c>
      <c r="AW142" s="53">
        <v>0</v>
      </c>
      <c r="AX142" s="53">
        <v>0</v>
      </c>
      <c r="AY142" s="53">
        <v>0</v>
      </c>
      <c r="AZ142" s="53">
        <v>0</v>
      </c>
      <c r="BA142" s="53">
        <v>0</v>
      </c>
      <c r="BB142" s="53">
        <v>0</v>
      </c>
      <c r="BC142" s="53">
        <v>0</v>
      </c>
      <c r="BD142" s="53">
        <v>0</v>
      </c>
      <c r="BE142" s="53">
        <v>0</v>
      </c>
      <c r="BF142" s="53">
        <v>0</v>
      </c>
      <c r="BG142" s="53">
        <v>0</v>
      </c>
      <c r="BH142" s="53">
        <v>0</v>
      </c>
      <c r="BI142" s="53">
        <v>0</v>
      </c>
      <c r="BJ142" s="53">
        <v>0</v>
      </c>
      <c r="BK142" s="53">
        <v>0</v>
      </c>
    </row>
    <row r="143" spans="1:63" s="3" customFormat="1" ht="14.25" customHeight="1">
      <c r="A143" s="146" t="s">
        <v>368</v>
      </c>
      <c r="B143" s="172" t="s">
        <v>0</v>
      </c>
      <c r="C143" s="172" t="s">
        <v>0</v>
      </c>
      <c r="D143" s="177">
        <v>0</v>
      </c>
      <c r="E143" s="177">
        <v>0</v>
      </c>
      <c r="F143" s="177">
        <v>0</v>
      </c>
      <c r="G143" s="177">
        <v>0</v>
      </c>
      <c r="H143" s="177">
        <v>0</v>
      </c>
      <c r="I143" s="177">
        <v>0</v>
      </c>
      <c r="J143" s="177">
        <v>0</v>
      </c>
      <c r="K143" s="177">
        <v>0</v>
      </c>
      <c r="L143" s="177">
        <v>0</v>
      </c>
      <c r="M143" s="177">
        <v>0</v>
      </c>
      <c r="N143" s="177">
        <v>0</v>
      </c>
      <c r="O143" s="177" t="s">
        <v>0</v>
      </c>
      <c r="P143" s="177" t="s">
        <v>0</v>
      </c>
      <c r="Q143" s="177"/>
      <c r="R143" s="177">
        <v>2218.7476799999999</v>
      </c>
      <c r="S143" s="177">
        <v>8859</v>
      </c>
      <c r="T143" s="177">
        <v>15497</v>
      </c>
      <c r="U143" s="177">
        <v>22131.202339999996</v>
      </c>
      <c r="V143" s="177">
        <v>28767.499749999999</v>
      </c>
      <c r="W143" s="177">
        <v>45525.588329999999</v>
      </c>
      <c r="X143" s="177">
        <v>54065.26238</v>
      </c>
      <c r="Y143" s="177">
        <v>59451.881909999996</v>
      </c>
      <c r="Z143" s="177">
        <v>58508.358500000002</v>
      </c>
      <c r="AA143" s="177">
        <v>60041.538560000001</v>
      </c>
      <c r="AB143" s="177">
        <v>66480.64936000001</v>
      </c>
      <c r="AC143" s="177">
        <v>72916.393929999991</v>
      </c>
      <c r="AD143" s="177">
        <v>79333.888080000004</v>
      </c>
      <c r="AE143" s="177">
        <v>85764.466230000005</v>
      </c>
      <c r="AF143" s="183">
        <v>91943.177670000005</v>
      </c>
      <c r="AG143" s="183">
        <v>98081.404966757007</v>
      </c>
      <c r="AH143" s="183">
        <v>104379.41075917875</v>
      </c>
      <c r="AI143" s="183">
        <v>110634.5</v>
      </c>
      <c r="AJ143" s="183">
        <v>116810</v>
      </c>
      <c r="AK143" s="183">
        <v>122867</v>
      </c>
      <c r="AL143" s="183">
        <v>128892</v>
      </c>
      <c r="AM143" s="183">
        <v>134990</v>
      </c>
      <c r="AN143" s="183">
        <v>140736</v>
      </c>
      <c r="AO143" s="183">
        <v>146572</v>
      </c>
      <c r="AP143" s="183">
        <v>152275</v>
      </c>
      <c r="AQ143" s="183">
        <v>158000</v>
      </c>
      <c r="AR143" s="183">
        <v>163657</v>
      </c>
      <c r="AS143" s="183">
        <v>169431</v>
      </c>
      <c r="AT143" s="183">
        <v>175419</v>
      </c>
      <c r="AU143" s="183">
        <v>181575</v>
      </c>
      <c r="AV143" s="183">
        <v>187761</v>
      </c>
      <c r="AW143" s="183">
        <v>193917</v>
      </c>
      <c r="AX143" s="183">
        <v>303644</v>
      </c>
      <c r="AY143" s="183">
        <v>291332</v>
      </c>
      <c r="AZ143" s="183">
        <v>278640</v>
      </c>
      <c r="BA143" s="183">
        <v>269193</v>
      </c>
      <c r="BB143" s="183">
        <v>285152</v>
      </c>
      <c r="BC143" s="183">
        <v>275202</v>
      </c>
      <c r="BD143" s="183">
        <v>225472</v>
      </c>
      <c r="BE143" s="183">
        <v>253563</v>
      </c>
      <c r="BF143" s="183">
        <v>75964</v>
      </c>
      <c r="BG143" s="183">
        <v>226093</v>
      </c>
      <c r="BH143" s="183">
        <v>225605</v>
      </c>
      <c r="BI143" s="183">
        <v>186575</v>
      </c>
      <c r="BJ143" s="183">
        <v>141046</v>
      </c>
      <c r="BK143" s="183">
        <v>98475</v>
      </c>
    </row>
    <row r="144" spans="1:63" s="3" customFormat="1" ht="15">
      <c r="A144" s="147" t="s">
        <v>369</v>
      </c>
      <c r="B144" s="171" t="s">
        <v>0</v>
      </c>
      <c r="C144" s="171" t="s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 t="s">
        <v>0</v>
      </c>
      <c r="P144" s="5" t="s">
        <v>0</v>
      </c>
      <c r="Q144" s="5"/>
      <c r="R144" s="5">
        <v>59640.331340000004</v>
      </c>
      <c r="S144" s="5">
        <v>56584</v>
      </c>
      <c r="T144" s="5">
        <v>54147</v>
      </c>
      <c r="U144" s="5">
        <v>51246.234759999999</v>
      </c>
      <c r="V144" s="5">
        <v>106988.54069952352</v>
      </c>
      <c r="W144" s="5">
        <v>154066.53010999999</v>
      </c>
      <c r="X144" s="5">
        <v>147224.29147999999</v>
      </c>
      <c r="Y144" s="5">
        <v>140682.91182000001</v>
      </c>
      <c r="Z144" s="5">
        <v>135502.82782999999</v>
      </c>
      <c r="AA144" s="5">
        <v>134224.36416</v>
      </c>
      <c r="AB144" s="5">
        <v>129308.75570000001</v>
      </c>
      <c r="AC144" s="5">
        <v>125720.73585</v>
      </c>
      <c r="AD144" s="5">
        <v>178132.19516</v>
      </c>
      <c r="AE144" s="5">
        <v>171950.40976000001</v>
      </c>
      <c r="AF144" s="53">
        <v>166877.50952000002</v>
      </c>
      <c r="AG144" s="53">
        <v>162094.54255284421</v>
      </c>
      <c r="AH144" s="53">
        <v>212871.73959724023</v>
      </c>
      <c r="AI144" s="53">
        <v>206933.8</v>
      </c>
      <c r="AJ144" s="53">
        <v>200527</v>
      </c>
      <c r="AK144" s="53">
        <v>194669</v>
      </c>
      <c r="AL144" s="53">
        <v>248659</v>
      </c>
      <c r="AM144" s="53">
        <v>241869</v>
      </c>
      <c r="AN144" s="53">
        <v>234157</v>
      </c>
      <c r="AO144" s="53">
        <v>228090</v>
      </c>
      <c r="AP144" s="53">
        <v>279925</v>
      </c>
      <c r="AQ144" s="53">
        <v>269129</v>
      </c>
      <c r="AR144" s="53">
        <v>255469</v>
      </c>
      <c r="AS144" s="53">
        <v>244054</v>
      </c>
      <c r="AT144" s="53">
        <v>293976</v>
      </c>
      <c r="AU144" s="53">
        <v>279110</v>
      </c>
      <c r="AV144" s="53">
        <v>264654</v>
      </c>
      <c r="AW144" s="53">
        <v>254965</v>
      </c>
      <c r="AX144" s="53">
        <v>200070</v>
      </c>
      <c r="AY144" s="53">
        <v>206258</v>
      </c>
      <c r="AZ144" s="53">
        <v>212071</v>
      </c>
      <c r="BA144" s="53">
        <v>218634</v>
      </c>
      <c r="BB144" s="53">
        <v>225206</v>
      </c>
      <c r="BC144" s="53">
        <v>225167</v>
      </c>
      <c r="BD144" s="53">
        <v>263610</v>
      </c>
      <c r="BE144" s="53">
        <v>225429</v>
      </c>
      <c r="BF144" s="53">
        <v>225605</v>
      </c>
      <c r="BG144" s="53">
        <v>72982</v>
      </c>
      <c r="BH144" s="53">
        <v>37300</v>
      </c>
      <c r="BI144" s="53">
        <v>0</v>
      </c>
      <c r="BJ144" s="53">
        <v>0</v>
      </c>
      <c r="BK144" s="53">
        <v>0</v>
      </c>
    </row>
    <row r="145" spans="1:63" s="3" customFormat="1" ht="14.25" customHeight="1">
      <c r="A145" s="146" t="s">
        <v>370</v>
      </c>
      <c r="B145" s="172" t="s">
        <v>0</v>
      </c>
      <c r="C145" s="172" t="s">
        <v>0</v>
      </c>
      <c r="D145" s="177">
        <v>0</v>
      </c>
      <c r="E145" s="177">
        <v>0</v>
      </c>
      <c r="F145" s="177">
        <v>0</v>
      </c>
      <c r="G145" s="177">
        <v>0</v>
      </c>
      <c r="H145" s="177">
        <v>0</v>
      </c>
      <c r="I145" s="177">
        <v>0</v>
      </c>
      <c r="J145" s="177">
        <v>0</v>
      </c>
      <c r="K145" s="177">
        <v>0</v>
      </c>
      <c r="L145" s="177">
        <v>0</v>
      </c>
      <c r="M145" s="177">
        <v>0</v>
      </c>
      <c r="N145" s="177">
        <v>0</v>
      </c>
      <c r="O145" s="177" t="s">
        <v>0</v>
      </c>
      <c r="P145" s="177" t="s">
        <v>0</v>
      </c>
      <c r="Q145" s="177"/>
      <c r="R145" s="177">
        <v>2937.62192</v>
      </c>
      <c r="S145" s="177">
        <v>11730</v>
      </c>
      <c r="T145" s="177">
        <v>20519</v>
      </c>
      <c r="U145" s="177">
        <v>29301.711880000006</v>
      </c>
      <c r="V145" s="177">
        <v>38088.169650000003</v>
      </c>
      <c r="W145" s="177">
        <v>60275.878959999995</v>
      </c>
      <c r="X145" s="177">
        <v>71582.407390000008</v>
      </c>
      <c r="Y145" s="177">
        <v>78714.291169999997</v>
      </c>
      <c r="Z145" s="177">
        <v>77465.066749999998</v>
      </c>
      <c r="AA145" s="177">
        <v>79494.997260000004</v>
      </c>
      <c r="AB145" s="177">
        <v>88020.379939999999</v>
      </c>
      <c r="AC145" s="177">
        <v>96541.305720000004</v>
      </c>
      <c r="AD145" s="177">
        <v>105038.06822</v>
      </c>
      <c r="AE145" s="177">
        <v>113552.12913000002</v>
      </c>
      <c r="AF145" s="183">
        <v>121732.74305000002</v>
      </c>
      <c r="AG145" s="183">
        <v>129859.77958899451</v>
      </c>
      <c r="AH145" s="183">
        <v>138198.33924851299</v>
      </c>
      <c r="AI145" s="183">
        <v>146480</v>
      </c>
      <c r="AJ145" s="183">
        <v>154656</v>
      </c>
      <c r="AK145" s="183">
        <v>162675</v>
      </c>
      <c r="AL145" s="183">
        <v>170653</v>
      </c>
      <c r="AM145" s="183">
        <v>178727</v>
      </c>
      <c r="AN145" s="183">
        <v>186296</v>
      </c>
      <c r="AO145" s="183">
        <v>194022</v>
      </c>
      <c r="AP145" s="183">
        <v>201612</v>
      </c>
      <c r="AQ145" s="183">
        <v>209192</v>
      </c>
      <c r="AR145" s="183">
        <v>216682</v>
      </c>
      <c r="AS145" s="183">
        <v>224326</v>
      </c>
      <c r="AT145" s="183">
        <v>232254</v>
      </c>
      <c r="AU145" s="183">
        <v>240405</v>
      </c>
      <c r="AV145" s="183">
        <v>248596</v>
      </c>
      <c r="AW145" s="183">
        <v>230890</v>
      </c>
      <c r="AX145" s="183">
        <v>226880</v>
      </c>
      <c r="AY145" s="183">
        <v>233897</v>
      </c>
      <c r="AZ145" s="183">
        <v>240490</v>
      </c>
      <c r="BA145" s="183">
        <v>100062</v>
      </c>
      <c r="BB145" s="183">
        <v>103069</v>
      </c>
      <c r="BC145" s="183">
        <v>71228</v>
      </c>
      <c r="BD145" s="183">
        <v>71311</v>
      </c>
      <c r="BE145" s="183">
        <v>0</v>
      </c>
      <c r="BF145" s="183">
        <v>0</v>
      </c>
      <c r="BG145" s="183">
        <v>0</v>
      </c>
      <c r="BH145" s="183">
        <v>0</v>
      </c>
      <c r="BI145" s="183">
        <v>0</v>
      </c>
      <c r="BJ145" s="183">
        <v>0</v>
      </c>
      <c r="BK145" s="183">
        <v>0</v>
      </c>
    </row>
    <row r="146" spans="1:63" s="3" customFormat="1" ht="15">
      <c r="A146" s="147" t="s">
        <v>371</v>
      </c>
      <c r="B146" s="171">
        <v>92435</v>
      </c>
      <c r="C146" s="171">
        <v>96871.402600000001</v>
      </c>
      <c r="D146" s="5">
        <v>101274.00254999999</v>
      </c>
      <c r="E146" s="5">
        <v>105675.95675</v>
      </c>
      <c r="F146" s="5">
        <v>109997.29282999999</v>
      </c>
      <c r="G146" s="5">
        <v>114291</v>
      </c>
      <c r="H146" s="5">
        <v>118736.77566</v>
      </c>
      <c r="I146" s="5">
        <v>123116.13441</v>
      </c>
      <c r="J146" s="5">
        <v>127430.78516</v>
      </c>
      <c r="K146" s="5">
        <v>131819.69419000001</v>
      </c>
      <c r="L146" s="5">
        <v>136247</v>
      </c>
      <c r="M146" s="5">
        <v>140712</v>
      </c>
      <c r="N146" s="5">
        <v>145191.53502000001</v>
      </c>
      <c r="O146" s="5">
        <v>149767.94221000001</v>
      </c>
      <c r="P146" s="5">
        <v>154145.90952000002</v>
      </c>
      <c r="Q146" s="5">
        <v>158454.10663999998</v>
      </c>
      <c r="R146" s="5">
        <v>162805.10574999999</v>
      </c>
      <c r="S146" s="5">
        <v>167180</v>
      </c>
      <c r="T146" s="5">
        <v>171559</v>
      </c>
      <c r="U146" s="5">
        <v>175754.77351</v>
      </c>
      <c r="V146" s="5">
        <v>180147.9179</v>
      </c>
      <c r="W146" s="5">
        <v>184667.32221000001</v>
      </c>
      <c r="X146" s="5">
        <v>188998.82834000001</v>
      </c>
      <c r="Y146" s="5">
        <v>193327.35092999999</v>
      </c>
      <c r="Z146" s="5">
        <v>197720.49533999999</v>
      </c>
      <c r="AA146" s="5">
        <v>202182.76947999999</v>
      </c>
      <c r="AB146" s="5">
        <v>206506.78416000001</v>
      </c>
      <c r="AC146" s="5">
        <v>210899.92864</v>
      </c>
      <c r="AD146" s="5">
        <v>215145.87368000002</v>
      </c>
      <c r="AE146" s="5">
        <v>219536.22837000003</v>
      </c>
      <c r="AF146" s="53">
        <v>224002.95933000001</v>
      </c>
      <c r="AG146" s="53">
        <v>228316.29586000004</v>
      </c>
      <c r="AH146" s="53">
        <v>232865.65059000003</v>
      </c>
      <c r="AI146" s="53">
        <v>237258.8</v>
      </c>
      <c r="AJ146" s="53">
        <v>241569</v>
      </c>
      <c r="AK146" s="53">
        <v>245961</v>
      </c>
      <c r="AL146" s="53">
        <v>250566</v>
      </c>
      <c r="AM146" s="53">
        <v>255481</v>
      </c>
      <c r="AN146" s="53">
        <v>259550</v>
      </c>
      <c r="AO146" s="53">
        <v>264013</v>
      </c>
      <c r="AP146" s="53">
        <v>268626</v>
      </c>
      <c r="AQ146" s="53">
        <v>273062</v>
      </c>
      <c r="AR146" s="53">
        <v>277486</v>
      </c>
      <c r="AS146" s="53">
        <v>281705</v>
      </c>
      <c r="AT146" s="53">
        <v>286077</v>
      </c>
      <c r="AU146" s="53">
        <v>290435</v>
      </c>
      <c r="AV146" s="53">
        <v>290367</v>
      </c>
      <c r="AW146" s="53">
        <v>290317</v>
      </c>
      <c r="AX146" s="53">
        <v>290006</v>
      </c>
      <c r="AY146" s="53">
        <v>289851</v>
      </c>
      <c r="AZ146" s="53">
        <v>289477</v>
      </c>
      <c r="BA146" s="53">
        <v>288000</v>
      </c>
      <c r="BB146" s="53">
        <v>288000</v>
      </c>
      <c r="BC146" s="53">
        <v>288000</v>
      </c>
      <c r="BD146" s="53">
        <v>288000</v>
      </c>
      <c r="BE146" s="53">
        <v>288000</v>
      </c>
      <c r="BF146" s="53">
        <v>290175</v>
      </c>
      <c r="BG146" s="53">
        <v>290371</v>
      </c>
      <c r="BH146" s="53">
        <v>290335</v>
      </c>
      <c r="BI146" s="53">
        <v>0</v>
      </c>
      <c r="BJ146" s="53">
        <v>0</v>
      </c>
      <c r="BK146" s="53">
        <v>0</v>
      </c>
    </row>
    <row r="147" spans="1:63" s="3" customFormat="1" ht="14.25" customHeight="1">
      <c r="A147" s="146" t="s">
        <v>372</v>
      </c>
      <c r="B147" s="172"/>
      <c r="C147" s="172"/>
      <c r="D147" s="177">
        <v>0</v>
      </c>
      <c r="E147" s="177">
        <v>0</v>
      </c>
      <c r="F147" s="177">
        <v>0</v>
      </c>
      <c r="G147" s="177">
        <v>0</v>
      </c>
      <c r="H147" s="177">
        <v>0</v>
      </c>
      <c r="I147" s="177">
        <v>0</v>
      </c>
      <c r="J147" s="177">
        <v>0</v>
      </c>
      <c r="K147" s="177">
        <v>0</v>
      </c>
      <c r="L147" s="177">
        <v>0</v>
      </c>
      <c r="M147" s="177">
        <v>0</v>
      </c>
      <c r="N147" s="177">
        <v>0</v>
      </c>
      <c r="O147" s="177" t="s">
        <v>0</v>
      </c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>
        <v>0</v>
      </c>
      <c r="AD147" s="177">
        <v>0</v>
      </c>
      <c r="AE147" s="177">
        <v>0</v>
      </c>
      <c r="AF147" s="183">
        <v>0</v>
      </c>
      <c r="AG147" s="183">
        <v>0</v>
      </c>
      <c r="AH147" s="183">
        <v>0</v>
      </c>
      <c r="AI147" s="183">
        <v>0</v>
      </c>
      <c r="AJ147" s="183">
        <v>0</v>
      </c>
      <c r="AK147" s="183">
        <v>0</v>
      </c>
      <c r="AL147" s="183">
        <v>0</v>
      </c>
      <c r="AM147" s="183">
        <v>0</v>
      </c>
      <c r="AN147" s="183">
        <v>0</v>
      </c>
      <c r="AO147" s="183">
        <v>0</v>
      </c>
      <c r="AP147" s="183">
        <v>0</v>
      </c>
      <c r="AQ147" s="183">
        <v>0</v>
      </c>
      <c r="AR147" s="183">
        <v>0</v>
      </c>
      <c r="AS147" s="183">
        <v>0</v>
      </c>
      <c r="AT147" s="183">
        <v>0</v>
      </c>
      <c r="AU147" s="183">
        <v>0</v>
      </c>
      <c r="AV147" s="183">
        <v>0</v>
      </c>
      <c r="AW147" s="183">
        <v>0</v>
      </c>
      <c r="AX147" s="183">
        <v>0</v>
      </c>
      <c r="AY147" s="183">
        <v>0</v>
      </c>
      <c r="AZ147" s="183">
        <v>0</v>
      </c>
      <c r="BA147" s="183">
        <v>0</v>
      </c>
      <c r="BB147" s="183">
        <v>0</v>
      </c>
      <c r="BC147" s="183">
        <v>0</v>
      </c>
      <c r="BD147" s="183">
        <v>0</v>
      </c>
      <c r="BE147" s="183">
        <v>0</v>
      </c>
      <c r="BF147" s="183">
        <v>0</v>
      </c>
      <c r="BG147" s="183">
        <v>0</v>
      </c>
      <c r="BH147" s="183">
        <v>0</v>
      </c>
      <c r="BI147" s="183">
        <v>0</v>
      </c>
      <c r="BJ147" s="183">
        <v>0</v>
      </c>
      <c r="BK147" s="183">
        <v>0</v>
      </c>
    </row>
    <row r="148" spans="1:63" s="3" customFormat="1" ht="15">
      <c r="A148" s="147" t="s">
        <v>373</v>
      </c>
      <c r="B148" s="171" t="s">
        <v>0</v>
      </c>
      <c r="C148" s="171"/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 t="s">
        <v>0</v>
      </c>
      <c r="P148" s="5" t="s">
        <v>0</v>
      </c>
      <c r="Q148" s="5" t="s">
        <v>0</v>
      </c>
      <c r="R148" s="5" t="s">
        <v>0</v>
      </c>
      <c r="S148" s="5" t="s">
        <v>0</v>
      </c>
      <c r="T148" s="5" t="s">
        <v>0</v>
      </c>
      <c r="U148" s="5"/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3">
        <v>0</v>
      </c>
      <c r="AG148" s="53">
        <v>0</v>
      </c>
      <c r="AH148" s="53">
        <v>0</v>
      </c>
      <c r="AI148" s="53">
        <v>0</v>
      </c>
      <c r="AJ148" s="53">
        <v>0</v>
      </c>
      <c r="AK148" s="53">
        <v>0</v>
      </c>
      <c r="AL148" s="53">
        <v>0</v>
      </c>
      <c r="AM148" s="53">
        <v>0</v>
      </c>
      <c r="AN148" s="53">
        <v>28992</v>
      </c>
      <c r="AO148" s="53">
        <v>29053</v>
      </c>
      <c r="AP148" s="53">
        <v>58135</v>
      </c>
      <c r="AQ148" s="53">
        <v>58135</v>
      </c>
      <c r="AR148" s="53">
        <v>87235</v>
      </c>
      <c r="AS148" s="53">
        <v>87185</v>
      </c>
      <c r="AT148" s="53">
        <v>116176</v>
      </c>
      <c r="AU148" s="53">
        <v>115933</v>
      </c>
      <c r="AV148" s="53">
        <v>144912</v>
      </c>
      <c r="AW148" s="53">
        <v>144887</v>
      </c>
      <c r="AX148" s="53">
        <v>173797</v>
      </c>
      <c r="AY148" s="53">
        <v>173511</v>
      </c>
      <c r="AZ148" s="53">
        <v>201936</v>
      </c>
      <c r="BA148" s="53">
        <v>202338</v>
      </c>
      <c r="BB148" s="53">
        <v>202029</v>
      </c>
      <c r="BC148" s="53">
        <v>201776</v>
      </c>
      <c r="BD148" s="53">
        <v>201840</v>
      </c>
      <c r="BE148" s="53">
        <v>202026</v>
      </c>
      <c r="BF148" s="53">
        <v>202324</v>
      </c>
      <c r="BG148" s="53">
        <v>202476</v>
      </c>
      <c r="BH148" s="53">
        <v>0</v>
      </c>
      <c r="BI148" s="53">
        <v>0</v>
      </c>
      <c r="BJ148" s="53">
        <v>0</v>
      </c>
      <c r="BK148" s="53">
        <v>0</v>
      </c>
    </row>
    <row r="149" spans="1:63" s="3" customFormat="1" ht="14.25" customHeight="1">
      <c r="A149" s="146" t="s">
        <v>374</v>
      </c>
      <c r="B149" s="172" t="s">
        <v>0</v>
      </c>
      <c r="C149" s="172"/>
      <c r="D149" s="177">
        <v>0</v>
      </c>
      <c r="E149" s="177">
        <v>0</v>
      </c>
      <c r="F149" s="177">
        <v>0</v>
      </c>
      <c r="G149" s="177">
        <v>0</v>
      </c>
      <c r="H149" s="177">
        <v>0</v>
      </c>
      <c r="I149" s="177">
        <v>0</v>
      </c>
      <c r="J149" s="177">
        <v>0</v>
      </c>
      <c r="K149" s="177">
        <v>0</v>
      </c>
      <c r="L149" s="177">
        <v>0</v>
      </c>
      <c r="M149" s="177">
        <v>0</v>
      </c>
      <c r="N149" s="177">
        <v>0</v>
      </c>
      <c r="O149" s="177" t="s">
        <v>0</v>
      </c>
      <c r="P149" s="177" t="s">
        <v>0</v>
      </c>
      <c r="Q149" s="177" t="s">
        <v>0</v>
      </c>
      <c r="R149" s="177" t="s">
        <v>0</v>
      </c>
      <c r="S149" s="177" t="s">
        <v>0</v>
      </c>
      <c r="T149" s="177" t="s">
        <v>0</v>
      </c>
      <c r="U149" s="177"/>
      <c r="V149" s="177">
        <v>0</v>
      </c>
      <c r="W149" s="177">
        <v>0</v>
      </c>
      <c r="X149" s="177">
        <v>0</v>
      </c>
      <c r="Y149" s="177">
        <v>0</v>
      </c>
      <c r="Z149" s="177">
        <v>0</v>
      </c>
      <c r="AA149" s="177">
        <v>0</v>
      </c>
      <c r="AB149" s="177">
        <v>0</v>
      </c>
      <c r="AC149" s="177">
        <v>0</v>
      </c>
      <c r="AD149" s="177">
        <v>0</v>
      </c>
      <c r="AE149" s="177">
        <v>0</v>
      </c>
      <c r="AF149" s="183">
        <v>51934.885919999993</v>
      </c>
      <c r="AG149" s="183">
        <v>50902.724033520266</v>
      </c>
      <c r="AH149" s="183">
        <v>49410.3321702307</v>
      </c>
      <c r="AI149" s="183">
        <v>48350.6</v>
      </c>
      <c r="AJ149" s="183">
        <v>100086</v>
      </c>
      <c r="AK149" s="183">
        <v>97712</v>
      </c>
      <c r="AL149" s="183">
        <v>96083</v>
      </c>
      <c r="AM149" s="183">
        <v>94117</v>
      </c>
      <c r="AN149" s="183">
        <v>146415</v>
      </c>
      <c r="AO149" s="183">
        <v>143641</v>
      </c>
      <c r="AP149" s="183">
        <v>139652</v>
      </c>
      <c r="AQ149" s="183">
        <v>135150</v>
      </c>
      <c r="AR149" s="183">
        <v>182389</v>
      </c>
      <c r="AS149" s="183">
        <v>175549</v>
      </c>
      <c r="AT149" s="183">
        <v>170133</v>
      </c>
      <c r="AU149" s="183">
        <v>163180</v>
      </c>
      <c r="AV149" s="183">
        <v>206476</v>
      </c>
      <c r="AW149" s="183">
        <v>200363</v>
      </c>
      <c r="AX149" s="183">
        <v>196021</v>
      </c>
      <c r="AY149" s="183">
        <v>189357</v>
      </c>
      <c r="AZ149" s="183">
        <v>232322</v>
      </c>
      <c r="BA149" s="183">
        <v>225900</v>
      </c>
      <c r="BB149" s="183">
        <v>221291</v>
      </c>
      <c r="BC149" s="183">
        <v>215075</v>
      </c>
      <c r="BD149" s="183">
        <v>219740</v>
      </c>
      <c r="BE149" s="183">
        <v>212832</v>
      </c>
      <c r="BF149" s="183">
        <v>207777</v>
      </c>
      <c r="BG149" s="183">
        <v>202351</v>
      </c>
      <c r="BH149" s="183">
        <v>0</v>
      </c>
      <c r="BI149" s="183">
        <v>0</v>
      </c>
      <c r="BJ149" s="183">
        <v>0</v>
      </c>
      <c r="BK149" s="183">
        <v>0</v>
      </c>
    </row>
    <row r="150" spans="1:63" s="3" customFormat="1" ht="15">
      <c r="A150" s="147" t="s">
        <v>375</v>
      </c>
      <c r="B150" s="171"/>
      <c r="C150" s="171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>
        <v>0</v>
      </c>
      <c r="AD150" s="5">
        <v>0</v>
      </c>
      <c r="AE150" s="5">
        <v>0</v>
      </c>
      <c r="AF150" s="53">
        <v>0</v>
      </c>
      <c r="AG150" s="53">
        <v>0</v>
      </c>
      <c r="AH150" s="53">
        <v>0</v>
      </c>
      <c r="AI150" s="53">
        <v>0</v>
      </c>
      <c r="AJ150" s="53">
        <v>0</v>
      </c>
      <c r="AK150" s="53">
        <v>0</v>
      </c>
      <c r="AL150" s="53">
        <v>0</v>
      </c>
      <c r="AM150" s="53">
        <v>0</v>
      </c>
      <c r="AN150" s="53">
        <v>0</v>
      </c>
      <c r="AO150" s="53">
        <v>0</v>
      </c>
      <c r="AP150" s="53">
        <v>0</v>
      </c>
      <c r="AQ150" s="53">
        <v>0</v>
      </c>
      <c r="AR150" s="53">
        <v>0</v>
      </c>
      <c r="AS150" s="53">
        <v>0</v>
      </c>
      <c r="AT150" s="53">
        <v>0</v>
      </c>
      <c r="AU150" s="53">
        <v>0</v>
      </c>
      <c r="AV150" s="53">
        <v>0</v>
      </c>
      <c r="AW150" s="53">
        <v>0</v>
      </c>
      <c r="AX150" s="53">
        <v>0</v>
      </c>
      <c r="AY150" s="53">
        <v>0</v>
      </c>
      <c r="AZ150" s="53">
        <v>0</v>
      </c>
      <c r="BA150" s="53">
        <v>0</v>
      </c>
      <c r="BB150" s="53">
        <v>0</v>
      </c>
      <c r="BC150" s="53">
        <v>0</v>
      </c>
      <c r="BD150" s="53">
        <v>0</v>
      </c>
      <c r="BE150" s="53">
        <v>0</v>
      </c>
      <c r="BF150" s="53">
        <v>0</v>
      </c>
      <c r="BG150" s="53">
        <v>0</v>
      </c>
      <c r="BH150" s="53">
        <v>0</v>
      </c>
      <c r="BI150" s="53">
        <v>0</v>
      </c>
      <c r="BJ150" s="53">
        <v>0</v>
      </c>
      <c r="BK150" s="53">
        <v>0</v>
      </c>
    </row>
    <row r="151" spans="1:63" s="3" customFormat="1" ht="14.25" customHeight="1">
      <c r="A151" s="146" t="s">
        <v>376</v>
      </c>
      <c r="B151" s="172" t="s">
        <v>0</v>
      </c>
      <c r="C151" s="172"/>
      <c r="D151" s="177">
        <v>0</v>
      </c>
      <c r="E151" s="177">
        <v>0</v>
      </c>
      <c r="F151" s="177">
        <v>0</v>
      </c>
      <c r="G151" s="177">
        <v>0</v>
      </c>
      <c r="H151" s="177">
        <v>0</v>
      </c>
      <c r="I151" s="177">
        <v>0</v>
      </c>
      <c r="J151" s="177">
        <v>0</v>
      </c>
      <c r="K151" s="177">
        <v>0</v>
      </c>
      <c r="L151" s="177">
        <v>0</v>
      </c>
      <c r="M151" s="177">
        <v>0</v>
      </c>
      <c r="N151" s="177">
        <v>0</v>
      </c>
      <c r="O151" s="177" t="s">
        <v>0</v>
      </c>
      <c r="P151" s="177" t="s">
        <v>0</v>
      </c>
      <c r="Q151" s="177" t="s">
        <v>0</v>
      </c>
      <c r="R151" s="177" t="s">
        <v>0</v>
      </c>
      <c r="S151" s="177" t="s">
        <v>0</v>
      </c>
      <c r="T151" s="177" t="s">
        <v>0</v>
      </c>
      <c r="U151" s="177"/>
      <c r="V151" s="177">
        <v>0</v>
      </c>
      <c r="W151" s="177">
        <v>0</v>
      </c>
      <c r="X151" s="177">
        <v>0</v>
      </c>
      <c r="Y151" s="177">
        <v>0</v>
      </c>
      <c r="Z151" s="177">
        <v>0</v>
      </c>
      <c r="AA151" s="177">
        <v>0</v>
      </c>
      <c r="AB151" s="177">
        <v>0</v>
      </c>
      <c r="AC151" s="177">
        <v>0</v>
      </c>
      <c r="AD151" s="177">
        <v>0</v>
      </c>
      <c r="AE151" s="177">
        <v>131782.94930000001</v>
      </c>
      <c r="AF151" s="183">
        <v>131818.15244000001</v>
      </c>
      <c r="AG151" s="183">
        <v>131845.76671</v>
      </c>
      <c r="AH151" s="183">
        <v>131810.69951999999</v>
      </c>
      <c r="AI151" s="183">
        <v>131860.4</v>
      </c>
      <c r="AJ151" s="183">
        <v>132037</v>
      </c>
      <c r="AK151" s="183">
        <v>132574</v>
      </c>
      <c r="AL151" s="183">
        <v>132933</v>
      </c>
      <c r="AM151" s="183">
        <v>133466</v>
      </c>
      <c r="AN151" s="183">
        <v>133649</v>
      </c>
      <c r="AO151" s="183">
        <v>134035</v>
      </c>
      <c r="AP151" s="183">
        <v>133883</v>
      </c>
      <c r="AQ151" s="183">
        <v>133808</v>
      </c>
      <c r="AR151" s="183">
        <v>133961</v>
      </c>
      <c r="AS151" s="183">
        <v>134008</v>
      </c>
      <c r="AT151" s="183">
        <v>133569</v>
      </c>
      <c r="AU151" s="183">
        <v>133317</v>
      </c>
      <c r="AV151" s="183">
        <v>133232</v>
      </c>
      <c r="AW151" s="183">
        <v>133192</v>
      </c>
      <c r="AX151" s="183">
        <v>132896</v>
      </c>
      <c r="AY151" s="183">
        <v>0</v>
      </c>
      <c r="AZ151" s="183">
        <v>0</v>
      </c>
      <c r="BA151" s="183">
        <v>0</v>
      </c>
      <c r="BB151" s="183">
        <v>0</v>
      </c>
      <c r="BC151" s="183">
        <v>0</v>
      </c>
      <c r="BD151" s="183">
        <v>0</v>
      </c>
      <c r="BE151" s="183">
        <v>0</v>
      </c>
      <c r="BF151" s="183">
        <v>0</v>
      </c>
      <c r="BG151" s="183">
        <v>0</v>
      </c>
      <c r="BH151" s="183">
        <v>0</v>
      </c>
      <c r="BI151" s="183">
        <v>0</v>
      </c>
      <c r="BJ151" s="183">
        <v>0</v>
      </c>
      <c r="BK151" s="183">
        <v>0</v>
      </c>
    </row>
    <row r="152" spans="1:63" s="3" customFormat="1" ht="15">
      <c r="A152" s="147" t="s">
        <v>377</v>
      </c>
      <c r="B152" s="171" t="s">
        <v>0</v>
      </c>
      <c r="C152" s="171"/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 t="s">
        <v>0</v>
      </c>
      <c r="P152" s="5" t="s">
        <v>0</v>
      </c>
      <c r="Q152" s="5" t="s">
        <v>0</v>
      </c>
      <c r="R152" s="5" t="s">
        <v>0</v>
      </c>
      <c r="S152" s="5" t="s">
        <v>0</v>
      </c>
      <c r="T152" s="5" t="s">
        <v>0</v>
      </c>
      <c r="U152" s="5"/>
      <c r="V152" s="5">
        <v>0</v>
      </c>
      <c r="W152" s="5">
        <v>37253.710500000001</v>
      </c>
      <c r="X152" s="5">
        <v>35735.724510000007</v>
      </c>
      <c r="Y152" s="5">
        <v>34283.234039999996</v>
      </c>
      <c r="Z152" s="5">
        <v>33375.417659999999</v>
      </c>
      <c r="AA152" s="5">
        <v>72889.44571</v>
      </c>
      <c r="AB152" s="5">
        <v>69988.654550000007</v>
      </c>
      <c r="AC152" s="5">
        <v>67804.001940000002</v>
      </c>
      <c r="AD152" s="5">
        <v>65756.350139999995</v>
      </c>
      <c r="AE152" s="5">
        <v>101640.29765000001</v>
      </c>
      <c r="AF152" s="53">
        <v>99007.736600000004</v>
      </c>
      <c r="AG152" s="53">
        <v>96582.951956374891</v>
      </c>
      <c r="AH152" s="53">
        <v>93441.764211126181</v>
      </c>
      <c r="AI152" s="53">
        <v>130304.5</v>
      </c>
      <c r="AJ152" s="53">
        <v>126739</v>
      </c>
      <c r="AK152" s="53">
        <v>123515</v>
      </c>
      <c r="AL152" s="53">
        <v>121063</v>
      </c>
      <c r="AM152" s="53">
        <v>158588</v>
      </c>
      <c r="AN152" s="53">
        <v>154136</v>
      </c>
      <c r="AO152" s="53">
        <v>150756</v>
      </c>
      <c r="AP152" s="53">
        <v>146087</v>
      </c>
      <c r="AQ152" s="53">
        <v>151298</v>
      </c>
      <c r="AR152" s="53">
        <v>144151</v>
      </c>
      <c r="AS152" s="53">
        <v>138302</v>
      </c>
      <c r="AT152" s="53">
        <v>133593</v>
      </c>
      <c r="AU152" s="53">
        <v>137178</v>
      </c>
      <c r="AV152" s="53">
        <v>130556</v>
      </c>
      <c r="AW152" s="53">
        <v>126274</v>
      </c>
      <c r="AX152" s="53">
        <v>123124</v>
      </c>
      <c r="AY152" s="53">
        <v>0</v>
      </c>
      <c r="AZ152" s="53">
        <v>0</v>
      </c>
      <c r="BA152" s="53">
        <v>0</v>
      </c>
      <c r="BB152" s="53">
        <v>0</v>
      </c>
      <c r="BC152" s="53">
        <v>0</v>
      </c>
      <c r="BD152" s="53">
        <v>0</v>
      </c>
      <c r="BE152" s="53">
        <v>0</v>
      </c>
      <c r="BF152" s="53">
        <v>0</v>
      </c>
      <c r="BG152" s="53">
        <v>0</v>
      </c>
      <c r="BH152" s="53">
        <v>0</v>
      </c>
      <c r="BI152" s="53">
        <v>0</v>
      </c>
      <c r="BJ152" s="53">
        <v>0</v>
      </c>
      <c r="BK152" s="53">
        <v>0</v>
      </c>
    </row>
    <row r="153" spans="1:63" s="3" customFormat="1" ht="14.25" customHeight="1">
      <c r="A153" s="146" t="s">
        <v>378</v>
      </c>
      <c r="B153" s="172"/>
      <c r="C153" s="172"/>
      <c r="D153" s="177">
        <v>0</v>
      </c>
      <c r="E153" s="177">
        <v>0</v>
      </c>
      <c r="F153" s="177">
        <v>0</v>
      </c>
      <c r="G153" s="177">
        <v>0</v>
      </c>
      <c r="H153" s="177">
        <v>0</v>
      </c>
      <c r="I153" s="177">
        <v>0</v>
      </c>
      <c r="J153" s="177">
        <v>0</v>
      </c>
      <c r="K153" s="177">
        <v>0</v>
      </c>
      <c r="L153" s="177">
        <v>0</v>
      </c>
      <c r="M153" s="177">
        <v>0</v>
      </c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>
        <v>0</v>
      </c>
      <c r="AD153" s="177">
        <v>0</v>
      </c>
      <c r="AE153" s="177">
        <v>0</v>
      </c>
      <c r="AF153" s="183">
        <v>0</v>
      </c>
      <c r="AG153" s="183">
        <v>0</v>
      </c>
      <c r="AH153" s="183">
        <v>0</v>
      </c>
      <c r="AI153" s="183">
        <v>0</v>
      </c>
      <c r="AJ153" s="183">
        <v>0</v>
      </c>
      <c r="AK153" s="183">
        <v>0</v>
      </c>
      <c r="AL153" s="183">
        <v>0</v>
      </c>
      <c r="AM153" s="183">
        <v>0</v>
      </c>
      <c r="AN153" s="183">
        <v>0</v>
      </c>
      <c r="AO153" s="183">
        <v>0</v>
      </c>
      <c r="AP153" s="183">
        <v>0</v>
      </c>
      <c r="AQ153" s="183">
        <v>0</v>
      </c>
      <c r="AR153" s="183">
        <v>0</v>
      </c>
      <c r="AS153" s="183">
        <v>0</v>
      </c>
      <c r="AT153" s="183">
        <v>0</v>
      </c>
      <c r="AU153" s="183">
        <v>0</v>
      </c>
      <c r="AV153" s="183">
        <v>0</v>
      </c>
      <c r="AW153" s="183">
        <v>0</v>
      </c>
      <c r="AX153" s="183">
        <v>0</v>
      </c>
      <c r="AY153" s="183">
        <v>0</v>
      </c>
      <c r="AZ153" s="183">
        <v>0</v>
      </c>
      <c r="BA153" s="183">
        <v>0</v>
      </c>
      <c r="BB153" s="183">
        <v>0</v>
      </c>
      <c r="BC153" s="183">
        <v>0</v>
      </c>
      <c r="BD153" s="183">
        <v>0</v>
      </c>
      <c r="BE153" s="183">
        <v>0</v>
      </c>
      <c r="BF153" s="183">
        <v>0</v>
      </c>
      <c r="BG153" s="183">
        <v>0</v>
      </c>
      <c r="BH153" s="183">
        <v>0</v>
      </c>
      <c r="BI153" s="183">
        <v>0</v>
      </c>
      <c r="BJ153" s="183">
        <v>0</v>
      </c>
      <c r="BK153" s="183">
        <v>0</v>
      </c>
    </row>
    <row r="154" spans="1:63" s="3" customFormat="1" ht="15">
      <c r="A154" s="147" t="s">
        <v>379</v>
      </c>
      <c r="B154" s="171">
        <v>19647</v>
      </c>
      <c r="C154" s="171">
        <v>21940.927950000005</v>
      </c>
      <c r="D154" s="5">
        <v>24203.891589999999</v>
      </c>
      <c r="E154" s="5">
        <v>26425.352780000001</v>
      </c>
      <c r="F154" s="5">
        <v>28619.610639999999</v>
      </c>
      <c r="G154" s="5">
        <v>30812</v>
      </c>
      <c r="H154" s="5">
        <v>33037.22522</v>
      </c>
      <c r="I154" s="5">
        <v>35269.560239999999</v>
      </c>
      <c r="J154" s="5">
        <v>37530.66704</v>
      </c>
      <c r="K154" s="5">
        <v>39837.478840000003</v>
      </c>
      <c r="L154" s="5">
        <v>42128</v>
      </c>
      <c r="M154" s="5">
        <v>39452</v>
      </c>
      <c r="N154" s="5">
        <v>41429.107609999999</v>
      </c>
      <c r="O154" s="5">
        <v>43378.342650000006</v>
      </c>
      <c r="P154" s="5">
        <v>45298.237609999996</v>
      </c>
      <c r="Q154" s="5">
        <v>47210.986380000031</v>
      </c>
      <c r="R154" s="5">
        <v>49145.317549999992</v>
      </c>
      <c r="S154" s="5">
        <v>51105</v>
      </c>
      <c r="T154" s="5">
        <v>53125</v>
      </c>
      <c r="U154" s="5">
        <v>55148.324680000049</v>
      </c>
      <c r="V154" s="5">
        <v>57184.813340000059</v>
      </c>
      <c r="W154" s="5">
        <v>63094.979380000004</v>
      </c>
      <c r="X154" s="5">
        <v>65275.033230000008</v>
      </c>
      <c r="Y154" s="5">
        <v>66380.198250000001</v>
      </c>
      <c r="Z154" s="5">
        <v>65276.950799999999</v>
      </c>
      <c r="AA154" s="5">
        <v>65203.012769999994</v>
      </c>
      <c r="AB154" s="5">
        <v>67191.396310000011</v>
      </c>
      <c r="AC154" s="5">
        <v>61937.388229999997</v>
      </c>
      <c r="AD154" s="5">
        <v>63693.98863</v>
      </c>
      <c r="AE154" s="5">
        <v>65463.107100000001</v>
      </c>
      <c r="AF154" s="53">
        <v>67039.816030000002</v>
      </c>
      <c r="AG154" s="53">
        <v>68613.743383155786</v>
      </c>
      <c r="AH154" s="53">
        <v>70307.610039571256</v>
      </c>
      <c r="AI154" s="53">
        <v>71992.7</v>
      </c>
      <c r="AJ154" s="53">
        <v>73618</v>
      </c>
      <c r="AK154" s="53">
        <v>75177</v>
      </c>
      <c r="AL154" s="53">
        <v>64345</v>
      </c>
      <c r="AM154" s="53">
        <v>65684</v>
      </c>
      <c r="AN154" s="53">
        <v>66870</v>
      </c>
      <c r="AO154" s="53">
        <v>66641</v>
      </c>
      <c r="AP154" s="53">
        <v>66402</v>
      </c>
      <c r="AQ154" s="53">
        <v>66144</v>
      </c>
      <c r="AR154" s="53">
        <v>37195</v>
      </c>
      <c r="AS154" s="53">
        <v>0</v>
      </c>
      <c r="AT154" s="53">
        <v>0</v>
      </c>
      <c r="AU154" s="53">
        <v>0</v>
      </c>
      <c r="AV154" s="53">
        <v>0</v>
      </c>
      <c r="AW154" s="53">
        <v>0</v>
      </c>
      <c r="AX154" s="53">
        <v>0</v>
      </c>
      <c r="AY154" s="53">
        <v>0</v>
      </c>
      <c r="AZ154" s="53">
        <v>0</v>
      </c>
      <c r="BA154" s="53">
        <v>0</v>
      </c>
      <c r="BB154" s="53">
        <v>0</v>
      </c>
      <c r="BC154" s="53">
        <v>0</v>
      </c>
      <c r="BD154" s="53">
        <v>0</v>
      </c>
      <c r="BE154" s="53">
        <v>0</v>
      </c>
      <c r="BF154" s="53">
        <v>0</v>
      </c>
      <c r="BG154" s="53">
        <v>0</v>
      </c>
      <c r="BH154" s="53">
        <v>0</v>
      </c>
      <c r="BI154" s="53">
        <v>0</v>
      </c>
      <c r="BJ154" s="53">
        <v>0</v>
      </c>
      <c r="BK154" s="53">
        <v>0</v>
      </c>
    </row>
    <row r="155" spans="1:63" s="3" customFormat="1" ht="14.25" customHeight="1">
      <c r="A155" s="146" t="s">
        <v>380</v>
      </c>
      <c r="B155" s="172">
        <v>13665</v>
      </c>
      <c r="C155" s="172">
        <v>15050.380009999999</v>
      </c>
      <c r="D155" s="177">
        <v>16497.349470000001</v>
      </c>
      <c r="E155" s="177">
        <v>18011.748780000002</v>
      </c>
      <c r="F155" s="177">
        <v>19557.199700000001</v>
      </c>
      <c r="G155" s="177">
        <v>20931</v>
      </c>
      <c r="H155" s="177">
        <v>22099.010799999996</v>
      </c>
      <c r="I155" s="177">
        <v>23351.465919999999</v>
      </c>
      <c r="J155" s="177">
        <v>24754.63998</v>
      </c>
      <c r="K155" s="177">
        <v>26040.608029999999</v>
      </c>
      <c r="L155" s="177">
        <v>27079</v>
      </c>
      <c r="M155" s="177">
        <v>24219</v>
      </c>
      <c r="N155" s="177">
        <v>25434.511450000002</v>
      </c>
      <c r="O155" s="177">
        <v>26304.911219999998</v>
      </c>
      <c r="P155" s="177">
        <v>27007.988570000023</v>
      </c>
      <c r="Q155" s="177">
        <v>28040.862230000024</v>
      </c>
      <c r="R155" s="177">
        <v>29360.768189999981</v>
      </c>
      <c r="S155" s="177">
        <v>29660</v>
      </c>
      <c r="T155" s="177">
        <v>30154</v>
      </c>
      <c r="U155" s="177">
        <v>30275.254830000024</v>
      </c>
      <c r="V155" s="177">
        <v>30667.275429632526</v>
      </c>
      <c r="W155" s="177">
        <v>33105.273740000004</v>
      </c>
      <c r="X155" s="177">
        <v>33408.566939999997</v>
      </c>
      <c r="Y155" s="177">
        <v>33129.858649999995</v>
      </c>
      <c r="Z155" s="177">
        <v>32187.134729999998</v>
      </c>
      <c r="AA155" s="177">
        <v>32315.548699999992</v>
      </c>
      <c r="AB155" s="177">
        <v>32755.052190000002</v>
      </c>
      <c r="AC155" s="177">
        <v>29594.4211</v>
      </c>
      <c r="AD155" s="177">
        <v>30327.572650000002</v>
      </c>
      <c r="AE155" s="177">
        <v>30836.977299999995</v>
      </c>
      <c r="AF155" s="183">
        <v>31374.807869999997</v>
      </c>
      <c r="AG155" s="183">
        <v>31928.827631331413</v>
      </c>
      <c r="AH155" s="183">
        <v>32296.786932663887</v>
      </c>
      <c r="AI155" s="183">
        <v>32868.400000000001</v>
      </c>
      <c r="AJ155" s="183">
        <v>33307</v>
      </c>
      <c r="AK155" s="183">
        <v>33849</v>
      </c>
      <c r="AL155" s="183">
        <v>29262</v>
      </c>
      <c r="AM155" s="183">
        <v>29727</v>
      </c>
      <c r="AN155" s="183">
        <v>30057</v>
      </c>
      <c r="AO155" s="183">
        <v>29909</v>
      </c>
      <c r="AP155" s="183">
        <v>29521</v>
      </c>
      <c r="AQ155" s="183">
        <v>28989</v>
      </c>
      <c r="AR155" s="183">
        <v>15971</v>
      </c>
      <c r="AS155" s="183">
        <v>0</v>
      </c>
      <c r="AT155" s="183">
        <v>0</v>
      </c>
      <c r="AU155" s="183">
        <v>0</v>
      </c>
      <c r="AV155" s="183">
        <v>0</v>
      </c>
      <c r="AW155" s="183">
        <v>0</v>
      </c>
      <c r="AX155" s="183">
        <v>0</v>
      </c>
      <c r="AY155" s="183">
        <v>0</v>
      </c>
      <c r="AZ155" s="183">
        <v>0</v>
      </c>
      <c r="BA155" s="183">
        <v>0</v>
      </c>
      <c r="BB155" s="183">
        <v>0</v>
      </c>
      <c r="BC155" s="183">
        <v>0</v>
      </c>
      <c r="BD155" s="183">
        <v>0</v>
      </c>
      <c r="BE155" s="183">
        <v>0</v>
      </c>
      <c r="BF155" s="183">
        <v>0</v>
      </c>
      <c r="BG155" s="183">
        <v>0</v>
      </c>
      <c r="BH155" s="183">
        <v>0</v>
      </c>
      <c r="BI155" s="183">
        <v>0</v>
      </c>
      <c r="BJ155" s="183">
        <v>0</v>
      </c>
      <c r="BK155" s="183">
        <v>0</v>
      </c>
    </row>
    <row r="156" spans="1:63" s="3" customFormat="1" ht="15">
      <c r="A156" s="147" t="s">
        <v>381</v>
      </c>
      <c r="B156" s="171"/>
      <c r="C156" s="171"/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 t="s">
        <v>0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>
        <v>0</v>
      </c>
      <c r="AD156" s="5">
        <v>0</v>
      </c>
      <c r="AE156" s="5">
        <v>0</v>
      </c>
      <c r="AF156" s="53">
        <v>0</v>
      </c>
      <c r="AG156" s="53"/>
      <c r="AH156" s="53">
        <v>0</v>
      </c>
      <c r="AI156" s="53"/>
      <c r="AJ156" s="53">
        <v>0</v>
      </c>
      <c r="AK156" s="53">
        <v>0</v>
      </c>
      <c r="AL156" s="53">
        <v>0</v>
      </c>
      <c r="AM156" s="53">
        <v>0</v>
      </c>
      <c r="AN156" s="53">
        <v>0</v>
      </c>
      <c r="AO156" s="53">
        <v>0</v>
      </c>
      <c r="AP156" s="53">
        <v>0</v>
      </c>
      <c r="AQ156" s="53">
        <v>0</v>
      </c>
      <c r="AR156" s="53">
        <v>0</v>
      </c>
      <c r="AS156" s="53">
        <v>0</v>
      </c>
      <c r="AT156" s="53">
        <v>0</v>
      </c>
      <c r="AU156" s="53">
        <v>0</v>
      </c>
      <c r="AV156" s="53">
        <v>0</v>
      </c>
      <c r="AW156" s="53">
        <v>0</v>
      </c>
      <c r="AX156" s="53">
        <v>0</v>
      </c>
      <c r="AY156" s="53">
        <v>0</v>
      </c>
      <c r="AZ156" s="53">
        <v>0</v>
      </c>
      <c r="BA156" s="53">
        <v>0</v>
      </c>
      <c r="BB156" s="53">
        <v>0</v>
      </c>
      <c r="BC156" s="53">
        <v>0</v>
      </c>
      <c r="BD156" s="53">
        <v>0</v>
      </c>
      <c r="BE156" s="53">
        <v>0</v>
      </c>
      <c r="BF156" s="53">
        <v>0</v>
      </c>
      <c r="BG156" s="53">
        <v>0</v>
      </c>
      <c r="BH156" s="53">
        <v>0</v>
      </c>
      <c r="BI156" s="53">
        <v>0</v>
      </c>
      <c r="BJ156" s="53">
        <v>0</v>
      </c>
      <c r="BK156" s="53">
        <v>0</v>
      </c>
    </row>
    <row r="157" spans="1:63" s="3" customFormat="1" ht="14.25" customHeight="1">
      <c r="A157" s="146" t="s">
        <v>382</v>
      </c>
      <c r="B157" s="172" t="s">
        <v>0</v>
      </c>
      <c r="C157" s="172"/>
      <c r="D157" s="177">
        <v>0</v>
      </c>
      <c r="E157" s="177">
        <v>0</v>
      </c>
      <c r="F157" s="177">
        <v>0</v>
      </c>
      <c r="G157" s="177">
        <v>0</v>
      </c>
      <c r="H157" s="177">
        <v>0</v>
      </c>
      <c r="I157" s="177">
        <v>0</v>
      </c>
      <c r="J157" s="177">
        <v>0</v>
      </c>
      <c r="K157" s="177">
        <v>0</v>
      </c>
      <c r="L157" s="177">
        <v>0</v>
      </c>
      <c r="M157" s="177">
        <v>0</v>
      </c>
      <c r="N157" s="177">
        <v>0</v>
      </c>
      <c r="O157" s="177" t="s">
        <v>0</v>
      </c>
      <c r="P157" s="177" t="s">
        <v>0</v>
      </c>
      <c r="Q157" s="177" t="s">
        <v>0</v>
      </c>
      <c r="R157" s="177" t="s">
        <v>0</v>
      </c>
      <c r="S157" s="177" t="s">
        <v>0</v>
      </c>
      <c r="T157" s="177" t="s">
        <v>0</v>
      </c>
      <c r="U157" s="177"/>
      <c r="V157" s="177">
        <v>0</v>
      </c>
      <c r="W157" s="177">
        <v>0</v>
      </c>
      <c r="X157" s="177">
        <v>0</v>
      </c>
      <c r="Y157" s="177">
        <v>0</v>
      </c>
      <c r="Z157" s="177">
        <v>0</v>
      </c>
      <c r="AA157" s="177">
        <v>0</v>
      </c>
      <c r="AB157" s="177">
        <v>0</v>
      </c>
      <c r="AC157" s="177">
        <v>0</v>
      </c>
      <c r="AD157" s="177">
        <v>0</v>
      </c>
      <c r="AE157" s="177">
        <v>0</v>
      </c>
      <c r="AF157" s="183">
        <v>0</v>
      </c>
      <c r="AG157" s="183">
        <v>0</v>
      </c>
      <c r="AH157" s="183">
        <v>251326.57103999998</v>
      </c>
      <c r="AI157" s="183">
        <v>279165.7</v>
      </c>
      <c r="AJ157" s="183">
        <v>307300</v>
      </c>
      <c r="AK157" s="183">
        <v>336162</v>
      </c>
      <c r="AL157" s="183">
        <v>337168</v>
      </c>
      <c r="AM157" s="183">
        <v>337430</v>
      </c>
      <c r="AN157" s="183">
        <v>338027</v>
      </c>
      <c r="AO157" s="183">
        <v>338821</v>
      </c>
      <c r="AP157" s="183">
        <v>338612</v>
      </c>
      <c r="AQ157" s="183">
        <v>338404</v>
      </c>
      <c r="AR157" s="183">
        <v>338617</v>
      </c>
      <c r="AS157" s="183">
        <v>336739</v>
      </c>
      <c r="AT157" s="183">
        <v>0</v>
      </c>
      <c r="AU157" s="183">
        <v>0</v>
      </c>
      <c r="AV157" s="183">
        <v>0</v>
      </c>
      <c r="AW157" s="183">
        <v>0</v>
      </c>
      <c r="AX157" s="183">
        <v>0</v>
      </c>
      <c r="AY157" s="183">
        <v>0</v>
      </c>
      <c r="AZ157" s="183">
        <v>0</v>
      </c>
      <c r="BA157" s="183">
        <v>0</v>
      </c>
      <c r="BB157" s="183">
        <v>0</v>
      </c>
      <c r="BC157" s="183">
        <v>0</v>
      </c>
      <c r="BD157" s="183">
        <v>0</v>
      </c>
      <c r="BE157" s="183">
        <v>0</v>
      </c>
      <c r="BF157" s="183">
        <v>0</v>
      </c>
      <c r="BG157" s="183">
        <v>0</v>
      </c>
      <c r="BH157" s="183">
        <v>0</v>
      </c>
      <c r="BI157" s="183">
        <v>0</v>
      </c>
      <c r="BJ157" s="183">
        <v>0</v>
      </c>
      <c r="BK157" s="183">
        <v>0</v>
      </c>
    </row>
    <row r="158" spans="1:63" s="3" customFormat="1" ht="15">
      <c r="A158" s="147" t="s">
        <v>383</v>
      </c>
      <c r="B158" s="171" t="s">
        <v>0</v>
      </c>
      <c r="C158" s="171"/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 t="s">
        <v>0</v>
      </c>
      <c r="P158" s="5" t="s">
        <v>0</v>
      </c>
      <c r="Q158" s="5" t="s">
        <v>0</v>
      </c>
      <c r="R158" s="5" t="s">
        <v>0</v>
      </c>
      <c r="S158" s="5" t="s">
        <v>0</v>
      </c>
      <c r="T158" s="5" t="s">
        <v>0</v>
      </c>
      <c r="U158" s="5"/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3">
        <v>0</v>
      </c>
      <c r="AG158" s="53">
        <v>0</v>
      </c>
      <c r="AH158" s="53">
        <v>20929.075459230804</v>
      </c>
      <c r="AI158" s="53">
        <v>20767.7</v>
      </c>
      <c r="AJ158" s="53">
        <v>20551</v>
      </c>
      <c r="AK158" s="53">
        <v>20427</v>
      </c>
      <c r="AL158" s="53">
        <v>20333</v>
      </c>
      <c r="AM158" s="53">
        <v>20160</v>
      </c>
      <c r="AN158" s="53">
        <v>19964</v>
      </c>
      <c r="AO158" s="53">
        <v>19874</v>
      </c>
      <c r="AP158" s="53">
        <v>19609</v>
      </c>
      <c r="AQ158" s="53">
        <v>19257</v>
      </c>
      <c r="AR158" s="53">
        <v>18673</v>
      </c>
      <c r="AS158" s="53">
        <v>18177</v>
      </c>
      <c r="AT158" s="53">
        <v>0</v>
      </c>
      <c r="AU158" s="53">
        <v>0</v>
      </c>
      <c r="AV158" s="53">
        <v>0</v>
      </c>
      <c r="AW158" s="53">
        <v>0</v>
      </c>
      <c r="AX158" s="53">
        <v>0</v>
      </c>
      <c r="AY158" s="53">
        <v>0</v>
      </c>
      <c r="AZ158" s="53">
        <v>0</v>
      </c>
      <c r="BA158" s="53">
        <v>0</v>
      </c>
      <c r="BB158" s="53">
        <v>0</v>
      </c>
      <c r="BC158" s="53">
        <v>0</v>
      </c>
      <c r="BD158" s="53">
        <v>0</v>
      </c>
      <c r="BE158" s="53">
        <v>0</v>
      </c>
      <c r="BF158" s="53">
        <v>0</v>
      </c>
      <c r="BG158" s="53">
        <v>0</v>
      </c>
      <c r="BH158" s="53">
        <v>0</v>
      </c>
      <c r="BI158" s="53">
        <v>0</v>
      </c>
      <c r="BJ158" s="53">
        <v>0</v>
      </c>
      <c r="BK158" s="53">
        <v>0</v>
      </c>
    </row>
    <row r="159" spans="1:63" s="3" customFormat="1" ht="14.25" customHeight="1">
      <c r="A159" s="146" t="s">
        <v>384</v>
      </c>
      <c r="B159" s="172" t="s">
        <v>0</v>
      </c>
      <c r="C159" s="172"/>
      <c r="D159" s="177">
        <v>0</v>
      </c>
      <c r="E159" s="177">
        <v>0</v>
      </c>
      <c r="F159" s="177">
        <v>0</v>
      </c>
      <c r="G159" s="177">
        <v>0</v>
      </c>
      <c r="H159" s="177">
        <v>0</v>
      </c>
      <c r="I159" s="177">
        <v>0</v>
      </c>
      <c r="J159" s="177">
        <v>0</v>
      </c>
      <c r="K159" s="177">
        <v>0</v>
      </c>
      <c r="L159" s="177">
        <v>0</v>
      </c>
      <c r="M159" s="177">
        <v>0</v>
      </c>
      <c r="N159" s="177">
        <v>0</v>
      </c>
      <c r="O159" s="177" t="s">
        <v>0</v>
      </c>
      <c r="P159" s="177" t="s">
        <v>0</v>
      </c>
      <c r="Q159" s="177" t="s">
        <v>0</v>
      </c>
      <c r="R159" s="177" t="s">
        <v>0</v>
      </c>
      <c r="S159" s="177" t="s">
        <v>0</v>
      </c>
      <c r="T159" s="177" t="s">
        <v>0</v>
      </c>
      <c r="U159" s="177"/>
      <c r="V159" s="177">
        <v>0</v>
      </c>
      <c r="W159" s="177">
        <v>0</v>
      </c>
      <c r="X159" s="177">
        <v>0</v>
      </c>
      <c r="Y159" s="177">
        <v>0</v>
      </c>
      <c r="Z159" s="177">
        <v>0</v>
      </c>
      <c r="AA159" s="177">
        <v>0</v>
      </c>
      <c r="AB159" s="177">
        <v>0</v>
      </c>
      <c r="AC159" s="177">
        <v>0</v>
      </c>
      <c r="AD159" s="177">
        <v>0</v>
      </c>
      <c r="AE159" s="177">
        <v>0</v>
      </c>
      <c r="AF159" s="183">
        <v>0</v>
      </c>
      <c r="AG159" s="183">
        <v>0</v>
      </c>
      <c r="AH159" s="183">
        <v>102649.74781</v>
      </c>
      <c r="AI159" s="183">
        <v>100328.3</v>
      </c>
      <c r="AJ159" s="183">
        <v>123428</v>
      </c>
      <c r="AK159" s="183">
        <v>120484</v>
      </c>
      <c r="AL159" s="183">
        <v>156945</v>
      </c>
      <c r="AM159" s="183">
        <v>152174</v>
      </c>
      <c r="AN159" s="183">
        <v>146519</v>
      </c>
      <c r="AO159" s="183">
        <v>141082</v>
      </c>
      <c r="AP159" s="183">
        <v>0</v>
      </c>
      <c r="AQ159" s="183">
        <v>0</v>
      </c>
      <c r="AR159" s="183">
        <v>0</v>
      </c>
      <c r="AS159" s="183">
        <v>0</v>
      </c>
      <c r="AT159" s="183">
        <v>0</v>
      </c>
      <c r="AU159" s="183">
        <v>0</v>
      </c>
      <c r="AV159" s="183">
        <v>0</v>
      </c>
      <c r="AW159" s="183">
        <v>0</v>
      </c>
      <c r="AX159" s="183">
        <v>0</v>
      </c>
      <c r="AY159" s="183">
        <v>0</v>
      </c>
      <c r="AZ159" s="183">
        <v>0</v>
      </c>
      <c r="BA159" s="183">
        <v>0</v>
      </c>
      <c r="BB159" s="183">
        <v>0</v>
      </c>
      <c r="BC159" s="183">
        <v>0</v>
      </c>
      <c r="BD159" s="183">
        <v>0</v>
      </c>
      <c r="BE159" s="183">
        <v>0</v>
      </c>
      <c r="BF159" s="183">
        <v>0</v>
      </c>
      <c r="BG159" s="183">
        <v>0</v>
      </c>
      <c r="BH159" s="183">
        <v>0</v>
      </c>
      <c r="BI159" s="183">
        <v>0</v>
      </c>
      <c r="BJ159" s="183">
        <v>0</v>
      </c>
      <c r="BK159" s="183">
        <v>0</v>
      </c>
    </row>
    <row r="160" spans="1:63" s="3" customFormat="1" ht="15">
      <c r="A160" s="147" t="s">
        <v>385</v>
      </c>
      <c r="B160" s="171"/>
      <c r="C160" s="171"/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>
        <v>0</v>
      </c>
      <c r="AD160" s="5">
        <v>0</v>
      </c>
      <c r="AE160" s="5">
        <v>0</v>
      </c>
      <c r="AF160" s="53">
        <v>0</v>
      </c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>
        <v>0</v>
      </c>
    </row>
    <row r="161" spans="1:63" s="3" customFormat="1" ht="14.25" customHeight="1">
      <c r="A161" s="146" t="s">
        <v>386</v>
      </c>
      <c r="B161" s="172">
        <v>68681</v>
      </c>
      <c r="C161" s="172">
        <v>71896.787260000012</v>
      </c>
      <c r="D161" s="177">
        <v>75074.491880000001</v>
      </c>
      <c r="E161" s="177">
        <v>78176.656359999994</v>
      </c>
      <c r="F161" s="177">
        <v>81248.981939999998</v>
      </c>
      <c r="G161" s="177">
        <v>84360</v>
      </c>
      <c r="H161" s="177">
        <v>87592.595910000004</v>
      </c>
      <c r="I161" s="177">
        <v>90862.153970000014</v>
      </c>
      <c r="J161" s="177">
        <v>94220.560489999989</v>
      </c>
      <c r="K161" s="177">
        <v>97708.90453</v>
      </c>
      <c r="L161" s="177">
        <v>101156</v>
      </c>
      <c r="M161" s="177">
        <v>104562</v>
      </c>
      <c r="N161" s="177">
        <v>107868.25159999999</v>
      </c>
      <c r="O161" s="177">
        <v>111113.42549000001</v>
      </c>
      <c r="P161" s="177">
        <v>114291.88176999999</v>
      </c>
      <c r="Q161" s="177">
        <v>101855.00644000003</v>
      </c>
      <c r="R161" s="177">
        <v>104658.68556000016</v>
      </c>
      <c r="S161" s="177">
        <v>107524</v>
      </c>
      <c r="T161" s="177">
        <v>110517</v>
      </c>
      <c r="U161" s="177">
        <v>113515.47108000013</v>
      </c>
      <c r="V161" s="177">
        <v>116543.84145000015</v>
      </c>
      <c r="W161" s="177">
        <v>125430.37356000001</v>
      </c>
      <c r="X161" s="177">
        <v>128627.82341000003</v>
      </c>
      <c r="Y161" s="177">
        <v>109419.08096000001</v>
      </c>
      <c r="Z161" s="177">
        <v>107407.76434000001</v>
      </c>
      <c r="AA161" s="177">
        <v>106917.98431</v>
      </c>
      <c r="AB161" s="177">
        <v>109405.59457999999</v>
      </c>
      <c r="AC161" s="177">
        <v>111866.81205000002</v>
      </c>
      <c r="AD161" s="177">
        <v>114308.90935</v>
      </c>
      <c r="AE161" s="177">
        <v>74520.692220000012</v>
      </c>
      <c r="AF161" s="183">
        <v>76448.965560000011</v>
      </c>
      <c r="AG161" s="183"/>
      <c r="AH161" s="183"/>
      <c r="AI161" s="183"/>
      <c r="AJ161" s="183"/>
      <c r="AK161" s="183"/>
      <c r="AL161" s="183"/>
      <c r="AM161" s="183"/>
      <c r="AN161" s="183"/>
      <c r="AO161" s="183"/>
      <c r="AP161" s="183"/>
      <c r="AQ161" s="183"/>
      <c r="AR161" s="183"/>
      <c r="AS161" s="183"/>
      <c r="AT161" s="183"/>
      <c r="AU161" s="183"/>
      <c r="AV161" s="183"/>
      <c r="AW161" s="183"/>
      <c r="AX161" s="183"/>
      <c r="AY161" s="183"/>
      <c r="AZ161" s="183"/>
      <c r="BA161" s="183"/>
      <c r="BB161" s="183"/>
      <c r="BC161" s="183"/>
      <c r="BD161" s="183"/>
      <c r="BE161" s="183"/>
      <c r="BF161" s="183"/>
      <c r="BG161" s="183"/>
      <c r="BH161" s="183"/>
      <c r="BI161" s="183"/>
      <c r="BJ161" s="183"/>
      <c r="BK161" s="183">
        <v>0</v>
      </c>
    </row>
    <row r="162" spans="1:63" s="3" customFormat="1" ht="15">
      <c r="A162" s="147" t="s">
        <v>387</v>
      </c>
      <c r="B162" s="171">
        <v>42731</v>
      </c>
      <c r="C162" s="171">
        <v>44115.073549999994</v>
      </c>
      <c r="D162" s="5">
        <v>45771.80818</v>
      </c>
      <c r="E162" s="5">
        <v>47664.739989999995</v>
      </c>
      <c r="F162" s="5">
        <v>49663.006139999998</v>
      </c>
      <c r="G162" s="5">
        <v>51261</v>
      </c>
      <c r="H162" s="5">
        <v>52409.628020000004</v>
      </c>
      <c r="I162" s="5">
        <v>53812.095150000008</v>
      </c>
      <c r="J162" s="5">
        <v>55589.978729999995</v>
      </c>
      <c r="K162" s="5">
        <v>57127.975700000003</v>
      </c>
      <c r="L162" s="5">
        <v>58159</v>
      </c>
      <c r="M162" s="5">
        <v>59765</v>
      </c>
      <c r="N162" s="5">
        <v>61659.575270000001</v>
      </c>
      <c r="O162" s="5">
        <v>62736.714869999996</v>
      </c>
      <c r="P162" s="5">
        <v>63446.407079999997</v>
      </c>
      <c r="Q162" s="5">
        <v>57587.958789999946</v>
      </c>
      <c r="R162" s="5">
        <v>59518.392070000067</v>
      </c>
      <c r="S162" s="5">
        <v>59404</v>
      </c>
      <c r="T162" s="5">
        <v>59714</v>
      </c>
      <c r="U162" s="5">
        <v>59321.27886000002</v>
      </c>
      <c r="V162" s="5">
        <v>59495.406940260989</v>
      </c>
      <c r="W162" s="5">
        <v>62647.91461</v>
      </c>
      <c r="X162" s="5">
        <v>62666.688739999998</v>
      </c>
      <c r="Y162" s="5">
        <v>51826.639470000002</v>
      </c>
      <c r="Z162" s="5">
        <v>50271.766799999998</v>
      </c>
      <c r="AA162" s="5">
        <v>50292.655080000004</v>
      </c>
      <c r="AB162" s="5">
        <v>50616.592270000008</v>
      </c>
      <c r="AC162" s="5">
        <v>51467.323199999999</v>
      </c>
      <c r="AD162" s="5">
        <v>52403.069739999999</v>
      </c>
      <c r="AE162" s="5">
        <v>34732.665489999999</v>
      </c>
      <c r="AF162" s="53">
        <v>35397.540689999994</v>
      </c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>
        <v>0</v>
      </c>
    </row>
    <row r="163" spans="1:63" s="3" customFormat="1" ht="14.25" customHeight="1">
      <c r="A163" s="146" t="s">
        <v>20</v>
      </c>
      <c r="B163" s="172"/>
      <c r="C163" s="172"/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  <c r="AA163" s="177"/>
      <c r="AB163" s="177"/>
      <c r="AC163" s="177">
        <v>0</v>
      </c>
      <c r="AD163" s="177">
        <v>0</v>
      </c>
      <c r="AE163" s="177">
        <v>0</v>
      </c>
      <c r="AF163" s="183">
        <v>0</v>
      </c>
      <c r="AG163" s="183">
        <v>0</v>
      </c>
      <c r="AH163" s="183">
        <v>0</v>
      </c>
      <c r="AI163" s="183">
        <v>0</v>
      </c>
      <c r="AJ163" s="183">
        <v>0</v>
      </c>
      <c r="AK163" s="183">
        <v>0</v>
      </c>
      <c r="AL163" s="183">
        <v>0</v>
      </c>
      <c r="AM163" s="183">
        <v>0</v>
      </c>
      <c r="AN163" s="183">
        <v>0</v>
      </c>
      <c r="AO163" s="183">
        <v>0</v>
      </c>
      <c r="AP163" s="183">
        <v>0</v>
      </c>
      <c r="AQ163" s="183">
        <v>0</v>
      </c>
      <c r="AR163" s="183">
        <v>0</v>
      </c>
      <c r="AS163" s="183">
        <v>0</v>
      </c>
      <c r="AT163" s="183">
        <v>0</v>
      </c>
      <c r="AU163" s="183">
        <v>0</v>
      </c>
      <c r="AV163" s="183">
        <v>0</v>
      </c>
      <c r="AW163" s="183">
        <v>0</v>
      </c>
      <c r="AX163" s="183">
        <v>0</v>
      </c>
      <c r="AY163" s="183">
        <v>0</v>
      </c>
      <c r="AZ163" s="183">
        <v>0</v>
      </c>
      <c r="BA163" s="183">
        <v>0</v>
      </c>
      <c r="BB163" s="183">
        <v>0</v>
      </c>
      <c r="BC163" s="183">
        <v>0</v>
      </c>
      <c r="BD163" s="183">
        <v>0</v>
      </c>
      <c r="BE163" s="183">
        <v>0</v>
      </c>
      <c r="BF163" s="183">
        <v>0</v>
      </c>
      <c r="BG163" s="183">
        <v>0</v>
      </c>
      <c r="BH163" s="183">
        <v>0</v>
      </c>
      <c r="BI163" s="183">
        <v>0</v>
      </c>
      <c r="BJ163" s="183">
        <v>0</v>
      </c>
      <c r="BK163" s="183">
        <v>0</v>
      </c>
    </row>
    <row r="164" spans="1:63" s="3" customFormat="1" ht="15">
      <c r="A164" s="147" t="s">
        <v>388</v>
      </c>
      <c r="B164" s="171" t="s">
        <v>0</v>
      </c>
      <c r="C164" s="171" t="s">
        <v>0</v>
      </c>
      <c r="D164" s="171" t="s">
        <v>0</v>
      </c>
      <c r="E164" s="171" t="s">
        <v>0</v>
      </c>
      <c r="F164" s="171" t="s">
        <v>0</v>
      </c>
      <c r="G164" s="171" t="s">
        <v>0</v>
      </c>
      <c r="H164" s="171" t="s">
        <v>0</v>
      </c>
      <c r="I164" s="171" t="s">
        <v>0</v>
      </c>
      <c r="J164" s="171" t="s">
        <v>0</v>
      </c>
      <c r="K164" s="171" t="s">
        <v>0</v>
      </c>
      <c r="L164" s="5">
        <v>43646</v>
      </c>
      <c r="M164" s="5">
        <v>42792</v>
      </c>
      <c r="N164" s="5">
        <v>86362.53373000001</v>
      </c>
      <c r="O164" s="5">
        <v>84027.33692999999</v>
      </c>
      <c r="P164" s="5">
        <v>125125.68537000001</v>
      </c>
      <c r="Q164" s="5">
        <v>122743.19188</v>
      </c>
      <c r="R164" s="5">
        <v>166183.33904000002</v>
      </c>
      <c r="S164" s="5">
        <v>159116</v>
      </c>
      <c r="T164" s="5">
        <v>196961</v>
      </c>
      <c r="U164" s="5">
        <v>188150.85846000002</v>
      </c>
      <c r="V164" s="5">
        <v>223101.94597999996</v>
      </c>
      <c r="W164" s="5">
        <v>215908.76020000002</v>
      </c>
      <c r="X164" s="5">
        <v>213433.34776</v>
      </c>
      <c r="Y164" s="5">
        <v>205854.59113999997</v>
      </c>
      <c r="Z164" s="5">
        <v>206468.69295</v>
      </c>
      <c r="AA164" s="5">
        <v>205285.72005999999</v>
      </c>
      <c r="AB164" s="5">
        <v>204692.30364000003</v>
      </c>
      <c r="AC164" s="5">
        <v>200993.7862</v>
      </c>
      <c r="AD164" s="5">
        <v>202581.23222999999</v>
      </c>
      <c r="AE164" s="5">
        <v>197260.79850999999</v>
      </c>
      <c r="AF164" s="53">
        <v>197964.02116999999</v>
      </c>
      <c r="AG164" s="53">
        <v>194182.35147858044</v>
      </c>
      <c r="AH164" s="53">
        <v>192918.74230999994</v>
      </c>
      <c r="AI164" s="53">
        <v>189204.80000000002</v>
      </c>
      <c r="AJ164" s="53">
        <v>0</v>
      </c>
      <c r="AK164" s="53">
        <v>0</v>
      </c>
      <c r="AL164" s="53">
        <v>0</v>
      </c>
      <c r="AM164" s="53">
        <v>0</v>
      </c>
      <c r="AN164" s="53">
        <v>0</v>
      </c>
      <c r="AO164" s="53">
        <v>0</v>
      </c>
      <c r="AP164" s="53">
        <v>0</v>
      </c>
      <c r="AQ164" s="53">
        <v>0</v>
      </c>
      <c r="AR164" s="53">
        <v>0</v>
      </c>
      <c r="AS164" s="53">
        <v>0</v>
      </c>
      <c r="AT164" s="53">
        <v>0</v>
      </c>
      <c r="AU164" s="53">
        <v>0</v>
      </c>
      <c r="AV164" s="53">
        <v>0</v>
      </c>
      <c r="AW164" s="53">
        <v>0</v>
      </c>
      <c r="AX164" s="53">
        <v>0</v>
      </c>
      <c r="AY164" s="53">
        <v>0</v>
      </c>
      <c r="AZ164" s="53">
        <v>0</v>
      </c>
      <c r="BA164" s="53">
        <v>0</v>
      </c>
      <c r="BB164" s="53">
        <v>0</v>
      </c>
      <c r="BC164" s="53">
        <v>0</v>
      </c>
      <c r="BD164" s="53">
        <v>0</v>
      </c>
      <c r="BE164" s="53">
        <v>0</v>
      </c>
      <c r="BF164" s="53">
        <v>0</v>
      </c>
      <c r="BG164" s="53">
        <v>0</v>
      </c>
      <c r="BH164" s="53">
        <v>0</v>
      </c>
      <c r="BI164" s="53">
        <v>0</v>
      </c>
      <c r="BJ164" s="53">
        <v>0</v>
      </c>
      <c r="BK164" s="53">
        <v>0</v>
      </c>
    </row>
    <row r="165" spans="1:63" s="3" customFormat="1" ht="14.25" customHeight="1">
      <c r="A165" s="146" t="s">
        <v>389</v>
      </c>
      <c r="B165" s="172" t="s">
        <v>0</v>
      </c>
      <c r="C165" s="172">
        <v>0</v>
      </c>
      <c r="D165" s="177">
        <v>15457.140160000001</v>
      </c>
      <c r="E165" s="177">
        <v>15142.919760000001</v>
      </c>
      <c r="F165" s="177">
        <v>30520.935839999998</v>
      </c>
      <c r="G165" s="177">
        <v>29770</v>
      </c>
      <c r="H165" s="177">
        <v>44381.747719999999</v>
      </c>
      <c r="I165" s="177">
        <v>43211.816230000004</v>
      </c>
      <c r="J165" s="177">
        <v>57982.239219999996</v>
      </c>
      <c r="K165" s="177">
        <v>56673.570909999995</v>
      </c>
      <c r="L165" s="177">
        <v>70475</v>
      </c>
      <c r="M165" s="177">
        <v>69064</v>
      </c>
      <c r="N165" s="177">
        <v>83670.6976</v>
      </c>
      <c r="O165" s="177">
        <v>81369.041089999999</v>
      </c>
      <c r="P165" s="177">
        <v>94289.221640000003</v>
      </c>
      <c r="Q165" s="177">
        <v>92448.558679999987</v>
      </c>
      <c r="R165" s="177">
        <v>107336.35467000002</v>
      </c>
      <c r="S165" s="177">
        <v>102721</v>
      </c>
      <c r="T165" s="177">
        <v>101776</v>
      </c>
      <c r="U165" s="177">
        <v>97174.770410000012</v>
      </c>
      <c r="V165" s="177">
        <v>96066.579720000009</v>
      </c>
      <c r="W165" s="177">
        <v>92923.676569999996</v>
      </c>
      <c r="X165" s="177">
        <v>91906.23576000001</v>
      </c>
      <c r="Y165" s="177">
        <v>88598.624120000008</v>
      </c>
      <c r="Z165" s="177">
        <v>88904.384319999997</v>
      </c>
      <c r="AA165" s="177">
        <v>88352.388489999983</v>
      </c>
      <c r="AB165" s="177">
        <v>88143.660480000006</v>
      </c>
      <c r="AC165" s="177">
        <v>86507.245710000003</v>
      </c>
      <c r="AD165" s="177">
        <v>87230.494780000008</v>
      </c>
      <c r="AE165" s="177">
        <v>84897.851919999986</v>
      </c>
      <c r="AF165" s="183">
        <v>85243.60407999999</v>
      </c>
      <c r="AG165" s="183">
        <v>83574.297649185231</v>
      </c>
      <c r="AH165" s="183">
        <v>83058.681079999995</v>
      </c>
      <c r="AI165" s="183">
        <v>81419.100000000006</v>
      </c>
      <c r="AJ165" s="183">
        <v>0</v>
      </c>
      <c r="AK165" s="183">
        <v>0</v>
      </c>
      <c r="AL165" s="183">
        <v>0</v>
      </c>
      <c r="AM165" s="183">
        <v>0</v>
      </c>
      <c r="AN165" s="183">
        <v>0</v>
      </c>
      <c r="AO165" s="183">
        <v>0</v>
      </c>
      <c r="AP165" s="183">
        <v>0</v>
      </c>
      <c r="AQ165" s="183">
        <v>0</v>
      </c>
      <c r="AR165" s="183">
        <v>0</v>
      </c>
      <c r="AS165" s="183">
        <v>0</v>
      </c>
      <c r="AT165" s="183">
        <v>0</v>
      </c>
      <c r="AU165" s="183">
        <v>0</v>
      </c>
      <c r="AV165" s="183">
        <v>0</v>
      </c>
      <c r="AW165" s="183">
        <v>0</v>
      </c>
      <c r="AX165" s="183">
        <v>0</v>
      </c>
      <c r="AY165" s="183">
        <v>0</v>
      </c>
      <c r="AZ165" s="183">
        <v>0</v>
      </c>
      <c r="BA165" s="183">
        <v>0</v>
      </c>
      <c r="BB165" s="183">
        <v>0</v>
      </c>
      <c r="BC165" s="183">
        <v>0</v>
      </c>
      <c r="BD165" s="183">
        <v>0</v>
      </c>
      <c r="BE165" s="183">
        <v>0</v>
      </c>
      <c r="BF165" s="183">
        <v>0</v>
      </c>
      <c r="BG165" s="183">
        <v>0</v>
      </c>
      <c r="BH165" s="183">
        <v>0</v>
      </c>
      <c r="BI165" s="183">
        <v>0</v>
      </c>
      <c r="BJ165" s="183">
        <v>0</v>
      </c>
      <c r="BK165" s="183">
        <v>0</v>
      </c>
    </row>
    <row r="166" spans="1:63" s="3" customFormat="1" ht="15">
      <c r="A166" s="147" t="s">
        <v>22</v>
      </c>
      <c r="B166" s="171"/>
      <c r="C166" s="171"/>
      <c r="D166" s="5">
        <v>0</v>
      </c>
      <c r="E166" s="5">
        <v>0</v>
      </c>
      <c r="F166" s="5">
        <v>0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>
        <v>0</v>
      </c>
      <c r="AD166" s="5">
        <v>0</v>
      </c>
      <c r="AE166" s="5">
        <v>0</v>
      </c>
      <c r="AF166" s="53">
        <v>0</v>
      </c>
      <c r="AG166" s="53">
        <v>0</v>
      </c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>
        <v>0</v>
      </c>
    </row>
    <row r="167" spans="1:63" s="3" customFormat="1" ht="14.25" customHeight="1">
      <c r="A167" s="146" t="s">
        <v>390</v>
      </c>
      <c r="B167" s="172" t="s">
        <v>0</v>
      </c>
      <c r="C167" s="172" t="s">
        <v>0</v>
      </c>
      <c r="D167" s="177">
        <v>0</v>
      </c>
      <c r="E167" s="177">
        <v>0</v>
      </c>
      <c r="F167" s="177">
        <v>0</v>
      </c>
      <c r="G167" s="177">
        <v>0</v>
      </c>
      <c r="H167" s="177">
        <v>0</v>
      </c>
      <c r="I167" s="177">
        <v>0</v>
      </c>
      <c r="J167" s="177">
        <v>0</v>
      </c>
      <c r="K167" s="177">
        <v>0</v>
      </c>
      <c r="L167" s="177">
        <v>0</v>
      </c>
      <c r="M167" s="177">
        <v>0</v>
      </c>
      <c r="N167" s="177">
        <v>0</v>
      </c>
      <c r="O167" s="177">
        <v>0</v>
      </c>
      <c r="P167" s="177" t="s">
        <v>0</v>
      </c>
      <c r="Q167" s="177">
        <v>278192.32555000001</v>
      </c>
      <c r="R167" s="177" t="s">
        <v>0</v>
      </c>
      <c r="S167" s="177" t="s">
        <v>0</v>
      </c>
      <c r="T167" s="177" t="s">
        <v>0</v>
      </c>
      <c r="U167" s="177">
        <v>0</v>
      </c>
      <c r="V167" s="177">
        <v>93781.671959999992</v>
      </c>
      <c r="W167" s="177">
        <v>93003.869310000009</v>
      </c>
      <c r="X167" s="177">
        <v>93484.633130000002</v>
      </c>
      <c r="Y167" s="177">
        <v>93015.576690000002</v>
      </c>
      <c r="Z167" s="177">
        <v>94174.227400000003</v>
      </c>
      <c r="AA167" s="177">
        <v>93434.253769999996</v>
      </c>
      <c r="AB167" s="177">
        <v>95105.905939999997</v>
      </c>
      <c r="AC167" s="177">
        <v>93857.997310000006</v>
      </c>
      <c r="AD167" s="177">
        <v>95394.960349999994</v>
      </c>
      <c r="AE167" s="177">
        <v>93851.156789999994</v>
      </c>
      <c r="AF167" s="183">
        <v>95242.709990000003</v>
      </c>
      <c r="AG167" s="183">
        <v>93701.407699999996</v>
      </c>
      <c r="AH167" s="183"/>
      <c r="AI167" s="183"/>
      <c r="AJ167" s="183"/>
      <c r="AK167" s="183"/>
      <c r="AL167" s="183"/>
      <c r="AM167" s="183"/>
      <c r="AN167" s="183"/>
      <c r="AO167" s="183"/>
      <c r="AP167" s="183"/>
      <c r="AQ167" s="183"/>
      <c r="AR167" s="183"/>
      <c r="AS167" s="183"/>
      <c r="AT167" s="183"/>
      <c r="AU167" s="183"/>
      <c r="AV167" s="183"/>
      <c r="AW167" s="183"/>
      <c r="AX167" s="183"/>
      <c r="AY167" s="183"/>
      <c r="AZ167" s="183"/>
      <c r="BA167" s="183"/>
      <c r="BB167" s="183"/>
      <c r="BC167" s="183"/>
      <c r="BD167" s="183"/>
      <c r="BE167" s="183"/>
      <c r="BF167" s="183"/>
      <c r="BG167" s="183"/>
      <c r="BH167" s="183"/>
      <c r="BI167" s="183"/>
      <c r="BJ167" s="183"/>
      <c r="BK167" s="183">
        <v>0</v>
      </c>
    </row>
    <row r="168" spans="1:63" s="3" customFormat="1" ht="15">
      <c r="A168" s="147" t="s">
        <v>391</v>
      </c>
      <c r="B168" s="171" t="s">
        <v>0</v>
      </c>
      <c r="C168" s="171" t="s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143794.78531000001</v>
      </c>
      <c r="O168" s="5">
        <v>138978.31640000001</v>
      </c>
      <c r="P168" s="5">
        <v>287994.23501</v>
      </c>
      <c r="Q168" s="5">
        <v>86419.225359999997</v>
      </c>
      <c r="R168" s="5">
        <v>427326.83720000001</v>
      </c>
      <c r="S168" s="5">
        <v>414070</v>
      </c>
      <c r="T168" s="5">
        <v>557276</v>
      </c>
      <c r="U168" s="5">
        <v>546200.96295000007</v>
      </c>
      <c r="V168" s="5">
        <v>547092.08486000006</v>
      </c>
      <c r="W168" s="5">
        <v>542423.62520000001</v>
      </c>
      <c r="X168" s="5">
        <v>545309.09401999996</v>
      </c>
      <c r="Y168" s="5">
        <v>542493.88626000006</v>
      </c>
      <c r="Z168" s="5">
        <v>549448.67021000001</v>
      </c>
      <c r="AA168" s="5">
        <v>545006.69807000004</v>
      </c>
      <c r="AB168" s="5">
        <v>555042.84484000003</v>
      </c>
      <c r="AC168" s="5">
        <v>547550.24543999997</v>
      </c>
      <c r="AD168" s="5">
        <v>556778.76217999996</v>
      </c>
      <c r="AE168" s="5">
        <v>547509.18030000001</v>
      </c>
      <c r="AF168" s="53">
        <v>555864.39876000001</v>
      </c>
      <c r="AG168" s="53">
        <v>546610.26395000005</v>
      </c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>
        <v>0</v>
      </c>
    </row>
    <row r="169" spans="1:63" s="3" customFormat="1" ht="14.25" customHeight="1">
      <c r="A169" s="146" t="s">
        <v>392</v>
      </c>
      <c r="B169" s="172" t="s">
        <v>0</v>
      </c>
      <c r="C169" s="172" t="s">
        <v>0</v>
      </c>
      <c r="D169" s="177">
        <v>0</v>
      </c>
      <c r="E169" s="177">
        <v>0</v>
      </c>
      <c r="F169" s="177">
        <v>16670.508020000001</v>
      </c>
      <c r="G169" s="177">
        <v>16215</v>
      </c>
      <c r="H169" s="177">
        <v>32350.026010000001</v>
      </c>
      <c r="I169" s="177">
        <v>31406.121370000001</v>
      </c>
      <c r="J169" s="177">
        <v>47547.19728</v>
      </c>
      <c r="K169" s="177">
        <v>46339.5772</v>
      </c>
      <c r="L169" s="177">
        <v>61651</v>
      </c>
      <c r="M169" s="177">
        <v>60247</v>
      </c>
      <c r="N169" s="177">
        <v>76244.818310000002</v>
      </c>
      <c r="O169" s="177">
        <v>73939.693039999998</v>
      </c>
      <c r="P169" s="177">
        <v>88391.549949999986</v>
      </c>
      <c r="Q169" s="177" t="s">
        <v>0</v>
      </c>
      <c r="R169" s="177">
        <v>88032.628079999995</v>
      </c>
      <c r="S169" s="177">
        <v>84008</v>
      </c>
      <c r="T169" s="177">
        <v>83487</v>
      </c>
      <c r="U169" s="177">
        <v>79482.551560000022</v>
      </c>
      <c r="V169" s="177">
        <v>78789.646899999992</v>
      </c>
      <c r="W169" s="177">
        <v>75994.950369999991</v>
      </c>
      <c r="X169" s="177">
        <v>75391.382220000014</v>
      </c>
      <c r="Y169" s="177">
        <v>72467.829690000013</v>
      </c>
      <c r="Z169" s="177">
        <v>72915.524519999992</v>
      </c>
      <c r="AA169" s="177">
        <v>72259.777660000007</v>
      </c>
      <c r="AB169" s="177">
        <v>72311.56485000001</v>
      </c>
      <c r="AC169" s="177">
        <v>70760.475090000007</v>
      </c>
      <c r="AD169" s="177">
        <v>71655.028549999988</v>
      </c>
      <c r="AE169" s="177">
        <v>69541.991130000009</v>
      </c>
      <c r="AF169" s="183">
        <v>69892.523640000014</v>
      </c>
      <c r="AG169" s="183">
        <v>68326.289934979111</v>
      </c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183"/>
      <c r="AT169" s="183"/>
      <c r="AU169" s="183"/>
      <c r="AV169" s="183"/>
      <c r="AW169" s="183"/>
      <c r="AX169" s="183"/>
      <c r="AY169" s="183"/>
      <c r="AZ169" s="183"/>
      <c r="BA169" s="183"/>
      <c r="BB169" s="183"/>
      <c r="BC169" s="183"/>
      <c r="BD169" s="183"/>
      <c r="BE169" s="183"/>
      <c r="BF169" s="183"/>
      <c r="BG169" s="183"/>
      <c r="BH169" s="183"/>
      <c r="BI169" s="183"/>
      <c r="BJ169" s="183"/>
      <c r="BK169" s="183">
        <v>0</v>
      </c>
    </row>
    <row r="170" spans="1:63" s="3" customFormat="1" ht="15">
      <c r="A170" s="147" t="s">
        <v>393</v>
      </c>
      <c r="B170" s="171"/>
      <c r="C170" s="171"/>
      <c r="D170" s="5">
        <v>0</v>
      </c>
      <c r="E170" s="5">
        <v>0</v>
      </c>
      <c r="F170" s="5">
        <v>0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>
        <v>0</v>
      </c>
    </row>
    <row r="171" spans="1:63" s="3" customFormat="1" ht="14.25" customHeight="1">
      <c r="A171" s="146" t="s">
        <v>394</v>
      </c>
      <c r="B171" s="172" t="s">
        <v>0</v>
      </c>
      <c r="C171" s="172" t="s">
        <v>0</v>
      </c>
      <c r="D171" s="177">
        <v>0</v>
      </c>
      <c r="E171" s="177">
        <v>0</v>
      </c>
      <c r="F171" s="177">
        <v>0</v>
      </c>
      <c r="G171" s="177">
        <v>0</v>
      </c>
      <c r="H171" s="177">
        <v>0</v>
      </c>
      <c r="I171" s="177">
        <v>0</v>
      </c>
      <c r="J171" s="177">
        <v>0</v>
      </c>
      <c r="K171" s="177">
        <v>4934.7753999999995</v>
      </c>
      <c r="L171" s="177">
        <v>9645</v>
      </c>
      <c r="M171" s="177">
        <v>14367</v>
      </c>
      <c r="N171" s="177">
        <v>19096.892209999998</v>
      </c>
      <c r="O171" s="177">
        <v>23827.127060000003</v>
      </c>
      <c r="P171" s="177">
        <v>28531.689429999999</v>
      </c>
      <c r="Q171" s="177">
        <v>33249.067049999998</v>
      </c>
      <c r="R171" s="177">
        <v>37938.222780000011</v>
      </c>
      <c r="S171" s="177">
        <v>42665</v>
      </c>
      <c r="T171" s="177">
        <v>47330</v>
      </c>
      <c r="U171" s="177">
        <v>51941.548630000005</v>
      </c>
      <c r="V171" s="177">
        <v>56603.104230000012</v>
      </c>
      <c r="W171" s="177">
        <v>56569.503700000001</v>
      </c>
      <c r="X171" s="177">
        <v>56549.295700000002</v>
      </c>
      <c r="Y171" s="177">
        <v>56549.295700000002</v>
      </c>
      <c r="Z171" s="177">
        <v>56560.945</v>
      </c>
      <c r="AA171" s="177">
        <v>56597.371729999999</v>
      </c>
      <c r="AB171" s="177">
        <v>56602.571900000003</v>
      </c>
      <c r="AC171" s="177">
        <v>56628.691930000001</v>
      </c>
      <c r="AD171" s="177">
        <v>56500</v>
      </c>
      <c r="AE171" s="177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  <c r="BK171" s="183">
        <v>0</v>
      </c>
    </row>
    <row r="172" spans="1:63" s="3" customFormat="1" ht="15">
      <c r="A172" s="147" t="s">
        <v>395</v>
      </c>
      <c r="B172" s="171" t="s">
        <v>0</v>
      </c>
      <c r="C172" s="171">
        <v>25862.467679999998</v>
      </c>
      <c r="D172" s="5">
        <v>25255.339800000002</v>
      </c>
      <c r="E172" s="5">
        <v>50672.912389999998</v>
      </c>
      <c r="F172" s="5">
        <v>49922.554530000001</v>
      </c>
      <c r="G172" s="5">
        <v>74726</v>
      </c>
      <c r="H172" s="5">
        <v>72517.741179999997</v>
      </c>
      <c r="I172" s="5">
        <v>96400.056159999993</v>
      </c>
      <c r="J172" s="5">
        <v>94801.798789999986</v>
      </c>
      <c r="K172" s="5">
        <v>118527.22604000001</v>
      </c>
      <c r="L172" s="5">
        <v>115228</v>
      </c>
      <c r="M172" s="5">
        <v>138721</v>
      </c>
      <c r="N172" s="5">
        <v>136876.48450999998</v>
      </c>
      <c r="O172" s="5">
        <v>158904.16284999999</v>
      </c>
      <c r="P172" s="5">
        <v>154152.90650000001</v>
      </c>
      <c r="Q172" s="5">
        <v>176814.05874000001</v>
      </c>
      <c r="R172" s="5">
        <v>175561.65443</v>
      </c>
      <c r="S172" s="5">
        <v>171980</v>
      </c>
      <c r="T172" s="5">
        <v>166386</v>
      </c>
      <c r="U172" s="5">
        <v>162648.76931000003</v>
      </c>
      <c r="V172" s="5">
        <v>157154.82107000001</v>
      </c>
      <c r="W172" s="5">
        <v>155524.61288</v>
      </c>
      <c r="X172" s="5">
        <v>150226.33598</v>
      </c>
      <c r="Y172" s="5">
        <v>148294.22413000002</v>
      </c>
      <c r="Z172" s="5">
        <v>145438.22268000001</v>
      </c>
      <c r="AA172" s="5">
        <v>147843.57914999998</v>
      </c>
      <c r="AB172" s="5">
        <v>143993.36451000001</v>
      </c>
      <c r="AC172" s="5">
        <v>144570.84548000002</v>
      </c>
      <c r="AD172" s="5">
        <v>142626.74135</v>
      </c>
      <c r="AE172" s="5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>
        <v>0</v>
      </c>
    </row>
    <row r="173" spans="1:63" s="3" customFormat="1" ht="14.25" customHeight="1">
      <c r="A173" s="146" t="s">
        <v>45</v>
      </c>
      <c r="B173" s="172"/>
      <c r="C173" s="172"/>
      <c r="D173" s="177"/>
      <c r="E173" s="177"/>
      <c r="F173" s="177"/>
      <c r="G173" s="177"/>
      <c r="H173" s="177"/>
      <c r="I173" s="177"/>
      <c r="J173" s="177"/>
      <c r="K173" s="177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  <c r="AE173" s="177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>
        <v>0</v>
      </c>
    </row>
    <row r="174" spans="1:63" s="3" customFormat="1" ht="15">
      <c r="A174" s="147" t="s">
        <v>396</v>
      </c>
      <c r="B174" s="171" t="s">
        <v>0</v>
      </c>
      <c r="C174" s="171" t="s">
        <v>0</v>
      </c>
      <c r="D174" s="5">
        <v>0</v>
      </c>
      <c r="E174" s="5">
        <v>38700.780110000007</v>
      </c>
      <c r="F174" s="5">
        <v>77351.578099999999</v>
      </c>
      <c r="G174" s="5">
        <v>116060</v>
      </c>
      <c r="H174" s="5">
        <v>154654.29524000001</v>
      </c>
      <c r="I174" s="5">
        <v>193209.39724000002</v>
      </c>
      <c r="J174" s="5">
        <v>231729.84255999996</v>
      </c>
      <c r="K174" s="5">
        <v>270261</v>
      </c>
      <c r="L174" s="5">
        <v>308941</v>
      </c>
      <c r="M174" s="5">
        <v>347864</v>
      </c>
      <c r="N174" s="5">
        <v>386839.67604000005</v>
      </c>
      <c r="O174" s="5">
        <v>425769.02671999997</v>
      </c>
      <c r="P174" s="5">
        <v>464207.39603999996</v>
      </c>
      <c r="Q174" s="5">
        <v>502891.30379999994</v>
      </c>
      <c r="R174" s="5">
        <v>502522.28389999992</v>
      </c>
      <c r="S174" s="5">
        <v>502774</v>
      </c>
      <c r="T174" s="5">
        <v>502295</v>
      </c>
      <c r="U174" s="5">
        <v>501436.56367999996</v>
      </c>
      <c r="V174" s="5">
        <v>501137.95766999992</v>
      </c>
      <c r="W174" s="5">
        <v>500921.23084999999</v>
      </c>
      <c r="X174" s="5">
        <v>500574.46296999999</v>
      </c>
      <c r="Y174" s="5">
        <v>0</v>
      </c>
      <c r="Z174" s="5"/>
      <c r="AA174" s="5"/>
      <c r="AB174" s="5"/>
      <c r="AC174" s="5"/>
      <c r="AD174" s="5"/>
      <c r="AE174" s="5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>
        <v>0</v>
      </c>
    </row>
    <row r="175" spans="1:63" s="3" customFormat="1" ht="14.25" customHeight="1">
      <c r="A175" s="146" t="s">
        <v>50</v>
      </c>
      <c r="B175" s="172"/>
      <c r="C175" s="172"/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77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  <c r="BK175" s="183"/>
    </row>
    <row r="176" spans="1:63" s="3" customFormat="1" ht="15">
      <c r="A176" s="147" t="s">
        <v>397</v>
      </c>
      <c r="B176" s="171">
        <v>246064</v>
      </c>
      <c r="C176" s="171">
        <v>237942.15065999998</v>
      </c>
      <c r="D176" s="5">
        <v>231857</v>
      </c>
      <c r="E176" s="5">
        <v>227167.63855999999</v>
      </c>
      <c r="F176" s="5">
        <v>274012.30833000003</v>
      </c>
      <c r="G176" s="5">
        <v>267297</v>
      </c>
      <c r="H176" s="5">
        <v>258841.78041000001</v>
      </c>
      <c r="I176" s="5">
        <v>252044.34518999999</v>
      </c>
      <c r="J176" s="5">
        <v>297339.09647000005</v>
      </c>
      <c r="K176" s="5">
        <v>290657.86024000001</v>
      </c>
      <c r="L176" s="5">
        <v>281960</v>
      </c>
      <c r="M176" s="5">
        <v>276340</v>
      </c>
      <c r="N176" s="5">
        <v>286222.29944999999</v>
      </c>
      <c r="O176" s="5">
        <v>278376.34174</v>
      </c>
      <c r="P176" s="5">
        <v>269453.81179000001</v>
      </c>
      <c r="Q176" s="5">
        <v>264220.29929999996</v>
      </c>
      <c r="R176" s="5">
        <v>274882.69117000001</v>
      </c>
      <c r="S176" s="5">
        <v>263090</v>
      </c>
      <c r="T176" s="5">
        <v>253977</v>
      </c>
      <c r="U176" s="5">
        <v>243856.33136000001</v>
      </c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</row>
    <row r="177" spans="1:63" s="3" customFormat="1" ht="14.25" customHeight="1">
      <c r="A177" s="146" t="s">
        <v>398</v>
      </c>
      <c r="B177" s="172">
        <v>39187</v>
      </c>
      <c r="C177" s="172">
        <v>78388.261570000002</v>
      </c>
      <c r="D177" s="177">
        <v>117590</v>
      </c>
      <c r="E177" s="177">
        <v>156787.28527000002</v>
      </c>
      <c r="F177" s="177">
        <v>195743.04582</v>
      </c>
      <c r="G177" s="177">
        <v>234954</v>
      </c>
      <c r="H177" s="177">
        <v>273949.09789999999</v>
      </c>
      <c r="I177" s="177">
        <v>312909.01033000002</v>
      </c>
      <c r="J177" s="177">
        <v>351844.26603</v>
      </c>
      <c r="K177" s="177">
        <v>390997.63647000003</v>
      </c>
      <c r="L177" s="177">
        <v>430205</v>
      </c>
      <c r="M177" s="177">
        <v>469743</v>
      </c>
      <c r="N177" s="177">
        <v>509315.20536999998</v>
      </c>
      <c r="O177" s="177">
        <v>509599.99537000002</v>
      </c>
      <c r="P177" s="177">
        <v>509315.20536999998</v>
      </c>
      <c r="Q177" s="177">
        <v>509315.20536999998</v>
      </c>
      <c r="R177" s="177">
        <v>508932.57438000001</v>
      </c>
      <c r="S177" s="177">
        <v>509133</v>
      </c>
      <c r="T177" s="177">
        <v>508621</v>
      </c>
      <c r="U177" s="177">
        <v>506338.85125000001</v>
      </c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183"/>
      <c r="AT177" s="183"/>
      <c r="AU177" s="183"/>
      <c r="AV177" s="183"/>
      <c r="AW177" s="183"/>
      <c r="AX177" s="183"/>
      <c r="AY177" s="183"/>
      <c r="AZ177" s="183"/>
      <c r="BA177" s="183"/>
      <c r="BB177" s="183"/>
      <c r="BC177" s="183"/>
      <c r="BD177" s="183"/>
      <c r="BE177" s="183"/>
      <c r="BF177" s="183"/>
      <c r="BG177" s="183"/>
      <c r="BH177" s="183"/>
      <c r="BI177" s="183"/>
      <c r="BJ177" s="183"/>
      <c r="BK177" s="183"/>
    </row>
    <row r="178" spans="1:63" s="3" customFormat="1" ht="15">
      <c r="A178" s="147" t="s">
        <v>96</v>
      </c>
      <c r="B178" s="171"/>
      <c r="C178" s="171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</row>
    <row r="179" spans="1:63" s="3" customFormat="1" ht="14.25" customHeight="1">
      <c r="A179" s="146" t="s">
        <v>399</v>
      </c>
      <c r="B179" s="172">
        <v>621228</v>
      </c>
      <c r="C179" s="172">
        <v>666118.08831999998</v>
      </c>
      <c r="D179" s="177">
        <v>710147</v>
      </c>
      <c r="E179" s="177">
        <v>754531.73810000008</v>
      </c>
      <c r="F179" s="177">
        <v>754057.78134999995</v>
      </c>
      <c r="G179" s="177">
        <v>754257</v>
      </c>
      <c r="H179" s="177">
        <v>753806.75036000006</v>
      </c>
      <c r="I179" s="177">
        <v>753383.78682000004</v>
      </c>
      <c r="J179" s="177">
        <v>753002.14008000004</v>
      </c>
      <c r="K179" s="177">
        <v>752762.42776999995</v>
      </c>
      <c r="L179" s="177">
        <v>752937</v>
      </c>
      <c r="M179" s="177">
        <v>753585</v>
      </c>
      <c r="N179" s="177">
        <v>754204.28748000006</v>
      </c>
      <c r="O179" s="177">
        <v>754626.01029999997</v>
      </c>
      <c r="P179" s="177">
        <v>753361.54874999984</v>
      </c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  <c r="AF179" s="183"/>
      <c r="AG179" s="183"/>
      <c r="AH179" s="183"/>
      <c r="AI179" s="183"/>
      <c r="AJ179" s="183"/>
      <c r="AK179" s="183"/>
      <c r="AL179" s="183"/>
      <c r="AM179" s="183"/>
      <c r="AN179" s="183"/>
      <c r="AO179" s="183"/>
      <c r="AP179" s="183"/>
      <c r="AQ179" s="183"/>
      <c r="AR179" s="183"/>
      <c r="AS179" s="183"/>
      <c r="AT179" s="183"/>
      <c r="AU179" s="183"/>
      <c r="AV179" s="183"/>
      <c r="AW179" s="183"/>
      <c r="AX179" s="183"/>
      <c r="AY179" s="183"/>
      <c r="AZ179" s="183"/>
      <c r="BA179" s="183"/>
      <c r="BB179" s="183"/>
      <c r="BC179" s="183"/>
      <c r="BD179" s="183"/>
      <c r="BE179" s="183"/>
      <c r="BF179" s="183"/>
      <c r="BG179" s="183"/>
      <c r="BH179" s="183"/>
      <c r="BI179" s="183"/>
      <c r="BJ179" s="183"/>
      <c r="BK179" s="183"/>
    </row>
    <row r="180" spans="1:63" s="3" customFormat="1" ht="15">
      <c r="A180" s="147" t="s">
        <v>400</v>
      </c>
      <c r="B180" s="171"/>
      <c r="C180" s="171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</row>
    <row r="181" spans="1:63" s="3" customFormat="1" ht="14.25" customHeight="1">
      <c r="A181" s="146" t="s">
        <v>401</v>
      </c>
      <c r="B181" s="172">
        <v>114347</v>
      </c>
      <c r="C181" s="172">
        <v>114368.60878</v>
      </c>
      <c r="D181" s="177">
        <v>114377</v>
      </c>
      <c r="E181" s="177">
        <v>114376.51747000002</v>
      </c>
      <c r="F181" s="177">
        <v>114236.72968999999</v>
      </c>
      <c r="G181" s="177">
        <v>114266</v>
      </c>
      <c r="H181" s="177">
        <v>114198.25195000001</v>
      </c>
      <c r="I181" s="177">
        <v>114134.1749</v>
      </c>
      <c r="J181" s="177">
        <v>114076.80428</v>
      </c>
      <c r="K181" s="177">
        <v>114094.18497</v>
      </c>
      <c r="L181" s="177">
        <v>114123</v>
      </c>
      <c r="M181" s="177">
        <v>113685.10270999999</v>
      </c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7"/>
      <c r="AF181" s="183"/>
      <c r="AG181" s="183"/>
      <c r="AH181" s="183"/>
      <c r="AI181" s="183"/>
      <c r="AJ181" s="183"/>
      <c r="AK181" s="183"/>
      <c r="AL181" s="183"/>
      <c r="AM181" s="183"/>
      <c r="AN181" s="183"/>
      <c r="AO181" s="183"/>
      <c r="AP181" s="183"/>
      <c r="AQ181" s="183"/>
      <c r="AR181" s="183"/>
      <c r="AS181" s="183"/>
      <c r="AT181" s="183"/>
      <c r="AU181" s="183"/>
      <c r="AV181" s="183"/>
      <c r="AW181" s="183"/>
      <c r="AX181" s="183"/>
      <c r="AY181" s="183"/>
      <c r="AZ181" s="183"/>
      <c r="BA181" s="183"/>
      <c r="BB181" s="183"/>
      <c r="BC181" s="183"/>
      <c r="BD181" s="183"/>
      <c r="BE181" s="183"/>
      <c r="BF181" s="183"/>
      <c r="BG181" s="183"/>
      <c r="BH181" s="183"/>
      <c r="BI181" s="183"/>
      <c r="BJ181" s="183"/>
      <c r="BK181" s="183"/>
    </row>
    <row r="182" spans="1:63" s="3" customFormat="1" ht="15">
      <c r="A182" s="147" t="s">
        <v>402</v>
      </c>
      <c r="B182" s="171">
        <v>900605</v>
      </c>
      <c r="C182" s="171">
        <v>881692.22819000005</v>
      </c>
      <c r="D182" s="5">
        <v>869814</v>
      </c>
      <c r="E182" s="5">
        <v>863326.85717999993</v>
      </c>
      <c r="F182" s="5">
        <v>859505.20094999997</v>
      </c>
      <c r="G182" s="5">
        <v>849082</v>
      </c>
      <c r="H182" s="5">
        <v>832435.49549999996</v>
      </c>
      <c r="I182" s="5">
        <v>820972.63633000001</v>
      </c>
      <c r="J182" s="5">
        <v>816090.84921000001</v>
      </c>
      <c r="K182" s="5">
        <v>807986.44416999992</v>
      </c>
      <c r="L182" s="5">
        <v>793540</v>
      </c>
      <c r="M182" s="5">
        <v>786802.15027999994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</row>
    <row r="183" spans="1:63" s="3" customFormat="1" ht="14.25" customHeight="1">
      <c r="A183" s="146" t="s">
        <v>403</v>
      </c>
      <c r="B183" s="172"/>
      <c r="C183" s="172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  <c r="AE183" s="177"/>
      <c r="AF183" s="183"/>
      <c r="AG183" s="183"/>
      <c r="AH183" s="183"/>
      <c r="AI183" s="183"/>
      <c r="AJ183" s="183"/>
      <c r="AK183" s="183"/>
      <c r="AL183" s="183"/>
      <c r="AM183" s="183"/>
      <c r="AN183" s="183"/>
      <c r="AO183" s="183"/>
      <c r="AP183" s="183"/>
      <c r="AQ183" s="183"/>
      <c r="AR183" s="183"/>
      <c r="AS183" s="183"/>
      <c r="AT183" s="183"/>
      <c r="AU183" s="183"/>
      <c r="AV183" s="183"/>
      <c r="AW183" s="183"/>
      <c r="AX183" s="183"/>
      <c r="AY183" s="183"/>
      <c r="AZ183" s="183"/>
      <c r="BA183" s="183"/>
      <c r="BB183" s="183"/>
      <c r="BC183" s="183"/>
      <c r="BD183" s="183"/>
      <c r="BE183" s="183"/>
      <c r="BF183" s="183"/>
      <c r="BG183" s="183"/>
      <c r="BH183" s="183"/>
      <c r="BI183" s="183"/>
      <c r="BJ183" s="183"/>
      <c r="BK183" s="183"/>
    </row>
    <row r="184" spans="1:63" s="3" customFormat="1" ht="15">
      <c r="A184" s="147" t="s">
        <v>404</v>
      </c>
      <c r="B184" s="171">
        <v>496211</v>
      </c>
      <c r="C184" s="171">
        <v>496606.19193000003</v>
      </c>
      <c r="D184" s="5">
        <v>497224</v>
      </c>
      <c r="E184" s="5">
        <v>497807.44373</v>
      </c>
      <c r="F184" s="5">
        <v>496040.03901999997</v>
      </c>
      <c r="G184" s="5">
        <v>495029</v>
      </c>
      <c r="H184" s="5">
        <v>493601.53079000005</v>
      </c>
      <c r="I184" s="5">
        <v>493094.15230000002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</row>
    <row r="185" spans="1:63" s="3" customFormat="1" ht="14.25" customHeight="1">
      <c r="A185" s="146" t="s">
        <v>405</v>
      </c>
      <c r="B185" s="172">
        <v>912912</v>
      </c>
      <c r="C185" s="172">
        <v>893741.56238000013</v>
      </c>
      <c r="D185" s="177">
        <v>882192</v>
      </c>
      <c r="E185" s="177">
        <v>876101.05</v>
      </c>
      <c r="F185" s="177">
        <v>871482.90752999997</v>
      </c>
      <c r="G185" s="177">
        <v>860920</v>
      </c>
      <c r="H185" s="177">
        <v>844276.58843000012</v>
      </c>
      <c r="I185" s="177">
        <v>832882.69715999998</v>
      </c>
      <c r="J185" s="177"/>
      <c r="K185" s="177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  <c r="AE185" s="177"/>
      <c r="AF185" s="183"/>
      <c r="AG185" s="183"/>
      <c r="AH185" s="183"/>
      <c r="AI185" s="183"/>
      <c r="AJ185" s="183"/>
      <c r="AK185" s="183"/>
      <c r="AL185" s="183"/>
      <c r="AM185" s="183"/>
      <c r="AN185" s="183"/>
      <c r="AO185" s="183"/>
      <c r="AP185" s="183"/>
      <c r="AQ185" s="183"/>
      <c r="AR185" s="183"/>
      <c r="AS185" s="183"/>
      <c r="AT185" s="183"/>
      <c r="AU185" s="183"/>
      <c r="AV185" s="183"/>
      <c r="AW185" s="183"/>
      <c r="AX185" s="183"/>
      <c r="AY185" s="183"/>
      <c r="AZ185" s="183"/>
      <c r="BA185" s="183"/>
      <c r="BB185" s="183"/>
      <c r="BC185" s="183"/>
      <c r="BD185" s="183"/>
      <c r="BE185" s="183"/>
      <c r="BF185" s="183"/>
      <c r="BG185" s="183"/>
      <c r="BH185" s="183"/>
      <c r="BI185" s="183"/>
      <c r="BJ185" s="183"/>
      <c r="BK185" s="183"/>
    </row>
    <row r="186" spans="1:63" s="3" customFormat="1" ht="15">
      <c r="A186" s="147" t="s">
        <v>406</v>
      </c>
      <c r="B186" s="171"/>
      <c r="C186" s="171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</row>
    <row r="187" spans="1:63" s="3" customFormat="1" ht="14.25" customHeight="1">
      <c r="A187" s="146" t="s">
        <v>407</v>
      </c>
      <c r="B187" s="172">
        <v>419154</v>
      </c>
      <c r="C187" s="172">
        <v>418897.48200000002</v>
      </c>
      <c r="D187" s="177">
        <v>419167</v>
      </c>
      <c r="E187" s="177">
        <v>419649.59133999998</v>
      </c>
      <c r="F187" s="177">
        <v>417895.56195999996</v>
      </c>
      <c r="G187" s="177">
        <v>0</v>
      </c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  <c r="AF187" s="183"/>
      <c r="AG187" s="183"/>
      <c r="AH187" s="183"/>
      <c r="AI187" s="183"/>
      <c r="AJ187" s="183"/>
      <c r="AK187" s="183"/>
      <c r="AL187" s="183"/>
      <c r="AM187" s="183"/>
      <c r="AN187" s="183"/>
      <c r="AO187" s="183"/>
      <c r="AP187" s="183"/>
      <c r="AQ187" s="183"/>
      <c r="AR187" s="183"/>
      <c r="AS187" s="183"/>
      <c r="AT187" s="183"/>
      <c r="AU187" s="183"/>
      <c r="AV187" s="183"/>
      <c r="AW187" s="183"/>
      <c r="AX187" s="183"/>
      <c r="AY187" s="183"/>
      <c r="AZ187" s="183"/>
      <c r="BA187" s="183"/>
      <c r="BB187" s="183"/>
      <c r="BC187" s="183"/>
      <c r="BD187" s="183"/>
      <c r="BE187" s="183"/>
      <c r="BF187" s="183"/>
      <c r="BG187" s="183"/>
      <c r="BH187" s="183"/>
      <c r="BI187" s="183"/>
      <c r="BJ187" s="183"/>
      <c r="BK187" s="183"/>
    </row>
    <row r="188" spans="1:63" s="3" customFormat="1" ht="15">
      <c r="A188" s="147" t="s">
        <v>408</v>
      </c>
      <c r="B188" s="171">
        <v>517017</v>
      </c>
      <c r="C188" s="171">
        <v>505842.78101999999</v>
      </c>
      <c r="D188" s="5">
        <v>499184</v>
      </c>
      <c r="E188" s="5">
        <v>495771.70932999998</v>
      </c>
      <c r="F188" s="5">
        <v>492764.65617000003</v>
      </c>
      <c r="G188" s="5">
        <v>0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</row>
    <row r="189" spans="1:63" s="3" customFormat="1" ht="14.25" customHeight="1">
      <c r="A189" s="146" t="s">
        <v>425</v>
      </c>
      <c r="B189" s="172"/>
      <c r="C189" s="172"/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83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183"/>
      <c r="AT189" s="183"/>
      <c r="AU189" s="183"/>
      <c r="AV189" s="183"/>
      <c r="AW189" s="183"/>
      <c r="AX189" s="183"/>
      <c r="AY189" s="183"/>
      <c r="AZ189" s="183"/>
      <c r="BA189" s="183"/>
      <c r="BB189" s="183"/>
      <c r="BC189" s="183"/>
      <c r="BD189" s="183"/>
      <c r="BE189" s="183"/>
      <c r="BF189" s="183"/>
      <c r="BG189" s="183"/>
      <c r="BH189" s="183"/>
      <c r="BI189" s="183"/>
      <c r="BJ189" s="183"/>
      <c r="BK189" s="183"/>
    </row>
    <row r="190" spans="1:63" s="3" customFormat="1" ht="15">
      <c r="A190" s="147" t="s">
        <v>426</v>
      </c>
      <c r="B190" s="171">
        <v>308609</v>
      </c>
      <c r="C190" s="171">
        <v>308855.05076000001</v>
      </c>
      <c r="D190" s="5">
        <v>307467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</row>
    <row r="191" spans="1:63" s="3" customFormat="1" ht="14.25" customHeight="1">
      <c r="A191" s="146" t="s">
        <v>427</v>
      </c>
      <c r="B191" s="172">
        <v>316422</v>
      </c>
      <c r="C191" s="172">
        <v>309777.43277999997</v>
      </c>
      <c r="D191" s="177">
        <v>304816</v>
      </c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183"/>
      <c r="AT191" s="183"/>
      <c r="AU191" s="183"/>
      <c r="AV191" s="183"/>
      <c r="AW191" s="183"/>
      <c r="AX191" s="183"/>
      <c r="AY191" s="183"/>
      <c r="AZ191" s="183"/>
      <c r="BA191" s="183"/>
      <c r="BB191" s="183"/>
      <c r="BC191" s="183"/>
      <c r="BD191" s="183"/>
      <c r="BE191" s="183"/>
      <c r="BF191" s="183"/>
      <c r="BG191" s="183"/>
      <c r="BH191" s="183"/>
      <c r="BI191" s="183"/>
      <c r="BJ191" s="183"/>
      <c r="BK191" s="183"/>
    </row>
    <row r="192" spans="1:63" s="3" customFormat="1" ht="15">
      <c r="A192" s="147" t="s">
        <v>434</v>
      </c>
      <c r="B192" s="171"/>
      <c r="C192" s="171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</row>
    <row r="193" spans="1:63" s="3" customFormat="1" ht="14.25" customHeight="1">
      <c r="A193" s="146" t="s">
        <v>435</v>
      </c>
      <c r="B193" s="172">
        <v>1006104</v>
      </c>
      <c r="C193" s="172">
        <v>1006296.14749</v>
      </c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183"/>
      <c r="AT193" s="183"/>
      <c r="AU193" s="183"/>
      <c r="AV193" s="183"/>
      <c r="AW193" s="183"/>
      <c r="AX193" s="183"/>
      <c r="AY193" s="183"/>
      <c r="AZ193" s="183"/>
      <c r="BA193" s="183"/>
      <c r="BB193" s="183"/>
      <c r="BC193" s="183"/>
      <c r="BD193" s="183"/>
      <c r="BE193" s="183"/>
      <c r="BF193" s="183"/>
      <c r="BG193" s="183"/>
      <c r="BH193" s="183"/>
      <c r="BI193" s="183"/>
      <c r="BJ193" s="183"/>
      <c r="BK193" s="183"/>
    </row>
    <row r="194" spans="1:63" s="3" customFormat="1" ht="15">
      <c r="A194" s="147" t="s">
        <v>436</v>
      </c>
      <c r="B194" s="171">
        <v>1025122</v>
      </c>
      <c r="C194" s="171">
        <v>1003594.42224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</row>
    <row r="195" spans="1:63" s="3" customFormat="1" ht="14.25" customHeight="1">
      <c r="A195" s="146" t="s">
        <v>437</v>
      </c>
      <c r="B195" s="172" t="s">
        <v>0</v>
      </c>
      <c r="C195" s="172" t="s">
        <v>0</v>
      </c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  <c r="AE195" s="177"/>
      <c r="AF195" s="183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  <c r="BB195" s="183"/>
      <c r="BC195" s="183"/>
      <c r="BD195" s="183"/>
      <c r="BE195" s="183"/>
      <c r="BF195" s="183"/>
      <c r="BG195" s="183"/>
      <c r="BH195" s="183"/>
      <c r="BI195" s="183"/>
      <c r="BJ195" s="183"/>
      <c r="BK195" s="183"/>
    </row>
    <row r="196" spans="1:63" s="3" customFormat="1" ht="15">
      <c r="A196" s="147" t="s">
        <v>55</v>
      </c>
      <c r="B196" s="171" t="s">
        <v>0</v>
      </c>
      <c r="C196" s="171" t="s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 t="s">
        <v>0</v>
      </c>
      <c r="P196" s="5" t="s">
        <v>0</v>
      </c>
      <c r="Q196" s="5" t="s">
        <v>0</v>
      </c>
      <c r="R196" s="5" t="s">
        <v>0</v>
      </c>
      <c r="S196" s="5" t="s">
        <v>0</v>
      </c>
      <c r="T196" s="5" t="s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3">
        <v>0</v>
      </c>
      <c r="AG196" s="53">
        <v>4412.60671</v>
      </c>
      <c r="AH196" s="53">
        <v>4652.9327099999991</v>
      </c>
      <c r="AI196" s="53">
        <v>4928.3999999999996</v>
      </c>
      <c r="AJ196" s="53">
        <v>4718</v>
      </c>
      <c r="AK196" s="53">
        <v>2981</v>
      </c>
      <c r="AL196" s="53">
        <v>2482</v>
      </c>
      <c r="AM196" s="53">
        <v>2237</v>
      </c>
      <c r="AN196" s="53">
        <v>1116</v>
      </c>
      <c r="AO196" s="53">
        <v>0</v>
      </c>
      <c r="AP196" s="53">
        <v>0</v>
      </c>
      <c r="AQ196" s="53">
        <v>0</v>
      </c>
      <c r="AR196" s="53">
        <v>0</v>
      </c>
      <c r="AS196" s="53">
        <v>0</v>
      </c>
      <c r="AT196" s="53">
        <v>0</v>
      </c>
      <c r="AU196" s="53">
        <v>0</v>
      </c>
      <c r="AV196" s="53">
        <v>0</v>
      </c>
      <c r="AW196" s="53">
        <v>0</v>
      </c>
      <c r="AX196" s="53">
        <v>0</v>
      </c>
      <c r="AY196" s="53">
        <v>0</v>
      </c>
      <c r="AZ196" s="53">
        <v>0</v>
      </c>
      <c r="BA196" s="53">
        <v>0</v>
      </c>
      <c r="BB196" s="53">
        <v>0</v>
      </c>
      <c r="BC196" s="53">
        <v>0</v>
      </c>
      <c r="BD196" s="53">
        <v>0</v>
      </c>
      <c r="BE196" s="53">
        <v>0</v>
      </c>
      <c r="BF196" s="53">
        <v>0</v>
      </c>
      <c r="BG196" s="53">
        <v>0</v>
      </c>
      <c r="BH196" s="53">
        <v>0</v>
      </c>
      <c r="BI196" s="53">
        <v>0</v>
      </c>
      <c r="BJ196" s="53">
        <v>0</v>
      </c>
      <c r="BK196" s="53">
        <v>0</v>
      </c>
    </row>
    <row r="197" spans="1:63" s="3" customFormat="1" ht="14.25" customHeight="1">
      <c r="A197" s="146" t="s">
        <v>409</v>
      </c>
      <c r="B197" s="172"/>
      <c r="C197" s="172"/>
      <c r="D197" s="177">
        <v>0</v>
      </c>
      <c r="E197" s="177">
        <v>0</v>
      </c>
      <c r="F197" s="177">
        <v>0</v>
      </c>
      <c r="G197" s="177">
        <v>0</v>
      </c>
      <c r="H197" s="177">
        <v>0</v>
      </c>
      <c r="I197" s="177">
        <v>0</v>
      </c>
      <c r="J197" s="177">
        <v>0</v>
      </c>
      <c r="K197" s="177">
        <v>0</v>
      </c>
      <c r="L197" s="177">
        <v>0</v>
      </c>
      <c r="M197" s="177">
        <v>0</v>
      </c>
      <c r="N197" s="177">
        <v>0</v>
      </c>
      <c r="O197" s="177" t="s">
        <v>0</v>
      </c>
      <c r="P197" s="177" t="s">
        <v>0</v>
      </c>
      <c r="Q197" s="177" t="s">
        <v>0</v>
      </c>
      <c r="R197" s="177" t="s">
        <v>0</v>
      </c>
      <c r="S197" s="177" t="s">
        <v>0</v>
      </c>
      <c r="T197" s="177" t="s">
        <v>0</v>
      </c>
      <c r="U197" s="177">
        <v>0</v>
      </c>
      <c r="V197" s="177">
        <v>0</v>
      </c>
      <c r="W197" s="177">
        <v>0</v>
      </c>
      <c r="X197" s="177">
        <v>0</v>
      </c>
      <c r="Y197" s="177">
        <v>0</v>
      </c>
      <c r="Z197" s="177">
        <v>0</v>
      </c>
      <c r="AA197" s="177">
        <v>0</v>
      </c>
      <c r="AB197" s="177">
        <v>0</v>
      </c>
      <c r="AC197" s="177">
        <v>0</v>
      </c>
      <c r="AD197" s="177">
        <v>0</v>
      </c>
      <c r="AE197" s="177">
        <v>0</v>
      </c>
      <c r="AF197" s="183">
        <v>0</v>
      </c>
      <c r="AG197" s="183"/>
      <c r="AH197" s="183"/>
      <c r="AI197" s="183"/>
      <c r="AJ197" s="183"/>
      <c r="AK197" s="183"/>
      <c r="AL197" s="183"/>
      <c r="AM197" s="183"/>
      <c r="AN197" s="183"/>
      <c r="AO197" s="183"/>
      <c r="AP197" s="183"/>
      <c r="AQ197" s="183"/>
      <c r="AR197" s="183"/>
      <c r="AS197" s="183"/>
      <c r="AT197" s="183"/>
      <c r="AU197" s="183"/>
      <c r="AV197" s="183"/>
      <c r="AW197" s="183"/>
      <c r="AX197" s="183"/>
      <c r="AY197" s="183"/>
      <c r="AZ197" s="183"/>
      <c r="BA197" s="183"/>
      <c r="BB197" s="183"/>
      <c r="BC197" s="183"/>
      <c r="BD197" s="183"/>
      <c r="BE197" s="183"/>
      <c r="BF197" s="183"/>
      <c r="BG197" s="183"/>
      <c r="BH197" s="183"/>
      <c r="BI197" s="183"/>
      <c r="BJ197" s="183"/>
      <c r="BK197" s="183">
        <v>0</v>
      </c>
    </row>
    <row r="198" spans="1:63" s="3" customFormat="1" ht="15">
      <c r="A198" s="147" t="s">
        <v>53</v>
      </c>
      <c r="B198" s="171" t="s">
        <v>0</v>
      </c>
      <c r="C198" s="171" t="s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 t="s">
        <v>0</v>
      </c>
      <c r="P198" s="5" t="s">
        <v>0</v>
      </c>
      <c r="Q198" s="5" t="s">
        <v>0</v>
      </c>
      <c r="R198" s="5" t="s">
        <v>0</v>
      </c>
      <c r="S198" s="5" t="s">
        <v>0</v>
      </c>
      <c r="T198" s="5" t="s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3">
        <v>0</v>
      </c>
      <c r="AG198" s="53">
        <v>0</v>
      </c>
      <c r="AH198" s="53">
        <v>0</v>
      </c>
      <c r="AI198" s="53">
        <v>0</v>
      </c>
      <c r="AJ198" s="53">
        <v>0</v>
      </c>
      <c r="AK198" s="53">
        <v>0</v>
      </c>
      <c r="AL198" s="53">
        <v>0</v>
      </c>
      <c r="AM198" s="53">
        <v>0</v>
      </c>
      <c r="AN198" s="53">
        <v>0</v>
      </c>
      <c r="AO198" s="53">
        <v>0</v>
      </c>
      <c r="AP198" s="53">
        <v>0</v>
      </c>
      <c r="AQ198" s="53">
        <v>0</v>
      </c>
      <c r="AR198" s="53">
        <v>0</v>
      </c>
      <c r="AS198" s="53">
        <v>0</v>
      </c>
      <c r="AT198" s="53">
        <v>0</v>
      </c>
      <c r="AU198" s="53">
        <v>0</v>
      </c>
      <c r="AV198" s="53">
        <v>0</v>
      </c>
      <c r="AW198" s="53">
        <v>0</v>
      </c>
      <c r="AX198" s="53">
        <v>0</v>
      </c>
      <c r="AY198" s="53">
        <v>0</v>
      </c>
      <c r="AZ198" s="53">
        <v>0</v>
      </c>
      <c r="BA198" s="53">
        <v>0</v>
      </c>
      <c r="BB198" s="53">
        <v>0</v>
      </c>
      <c r="BC198" s="53">
        <v>0</v>
      </c>
      <c r="BD198" s="53">
        <v>0</v>
      </c>
      <c r="BE198" s="53">
        <v>0</v>
      </c>
      <c r="BF198" s="53">
        <v>6817</v>
      </c>
      <c r="BG198" s="53">
        <v>13094</v>
      </c>
      <c r="BH198" s="53">
        <v>19228</v>
      </c>
      <c r="BI198" s="53">
        <v>25020</v>
      </c>
      <c r="BJ198" s="53">
        <v>30504</v>
      </c>
      <c r="BK198" s="53">
        <v>35805</v>
      </c>
    </row>
    <row r="199" spans="1:63" s="3" customFormat="1" ht="14.25" customHeight="1">
      <c r="A199" s="146" t="s">
        <v>410</v>
      </c>
      <c r="B199" s="172" t="s">
        <v>0</v>
      </c>
      <c r="C199" s="172" t="s">
        <v>0</v>
      </c>
      <c r="D199" s="177">
        <v>0</v>
      </c>
      <c r="E199" s="177">
        <v>0</v>
      </c>
      <c r="F199" s="177">
        <v>0</v>
      </c>
      <c r="G199" s="177">
        <v>0</v>
      </c>
      <c r="H199" s="177">
        <v>0</v>
      </c>
      <c r="I199" s="177">
        <v>0</v>
      </c>
      <c r="J199" s="177">
        <v>0</v>
      </c>
      <c r="K199" s="177">
        <v>0</v>
      </c>
      <c r="L199" s="177">
        <v>0</v>
      </c>
      <c r="M199" s="177">
        <v>0</v>
      </c>
      <c r="N199" s="177">
        <v>0</v>
      </c>
      <c r="O199" s="177" t="s">
        <v>0</v>
      </c>
      <c r="P199" s="177" t="s">
        <v>0</v>
      </c>
      <c r="Q199" s="177" t="s">
        <v>0</v>
      </c>
      <c r="R199" s="177" t="s">
        <v>0</v>
      </c>
      <c r="S199" s="177" t="s">
        <v>0</v>
      </c>
      <c r="T199" s="177" t="s">
        <v>0</v>
      </c>
      <c r="U199" s="177">
        <v>913.12828000000002</v>
      </c>
      <c r="V199" s="177">
        <v>2224.9320100000004</v>
      </c>
      <c r="W199" s="177">
        <v>3487.5745999999999</v>
      </c>
      <c r="X199" s="177">
        <v>4669.3251600000003</v>
      </c>
      <c r="Y199" s="177">
        <v>11229.58064</v>
      </c>
      <c r="Z199" s="177">
        <v>17657.421329999997</v>
      </c>
      <c r="AA199" s="177">
        <v>24134.156590000002</v>
      </c>
      <c r="AB199" s="177">
        <v>30001.46515</v>
      </c>
      <c r="AC199" s="177">
        <v>36055.266239999997</v>
      </c>
      <c r="AD199" s="177">
        <v>42056.30227</v>
      </c>
      <c r="AE199" s="177">
        <v>47300.313559999995</v>
      </c>
      <c r="AF199" s="183">
        <v>52713.069349999998</v>
      </c>
      <c r="AG199" s="183">
        <v>58149.130349999992</v>
      </c>
      <c r="AH199" s="183">
        <v>62666.091249999998</v>
      </c>
      <c r="AI199" s="183">
        <v>67705.600000000006</v>
      </c>
      <c r="AJ199" s="183">
        <v>72599</v>
      </c>
      <c r="AK199" s="183">
        <v>77512</v>
      </c>
      <c r="AL199" s="183">
        <v>82766</v>
      </c>
      <c r="AM199" s="183">
        <v>87271</v>
      </c>
      <c r="AN199" s="183">
        <v>91593</v>
      </c>
      <c r="AO199" s="183">
        <v>96214</v>
      </c>
      <c r="AP199" s="183">
        <v>99515</v>
      </c>
      <c r="AQ199" s="183">
        <v>102155</v>
      </c>
      <c r="AR199" s="183">
        <v>103213</v>
      </c>
      <c r="AS199" s="183">
        <v>105296</v>
      </c>
      <c r="AT199" s="183">
        <v>107633</v>
      </c>
      <c r="AU199" s="183">
        <v>108216</v>
      </c>
      <c r="AV199" s="183">
        <v>108763</v>
      </c>
      <c r="AW199" s="183">
        <v>111093</v>
      </c>
      <c r="AX199" s="183">
        <v>114036</v>
      </c>
      <c r="AY199" s="183">
        <v>115118</v>
      </c>
      <c r="AZ199" s="183">
        <v>116159</v>
      </c>
      <c r="BA199" s="183">
        <v>118188</v>
      </c>
      <c r="BB199" s="183">
        <v>121094</v>
      </c>
      <c r="BC199" s="183">
        <v>122809</v>
      </c>
      <c r="BD199" s="183">
        <v>122941</v>
      </c>
      <c r="BE199" s="183">
        <v>123730</v>
      </c>
      <c r="BF199" s="183">
        <v>125281</v>
      </c>
      <c r="BG199" s="183">
        <v>126537</v>
      </c>
      <c r="BH199" s="183">
        <v>127566</v>
      </c>
      <c r="BI199" s="183">
        <v>132203</v>
      </c>
      <c r="BJ199" s="183">
        <v>134118</v>
      </c>
      <c r="BK199" s="183">
        <v>133858</v>
      </c>
    </row>
    <row r="200" spans="1:63" s="3" customFormat="1" ht="15">
      <c r="A200" s="147"/>
      <c r="B200" s="171"/>
      <c r="C200" s="171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</row>
    <row r="201" spans="1:63" s="4" customFormat="1" ht="15">
      <c r="A201" s="50" t="s">
        <v>411</v>
      </c>
      <c r="B201" s="173">
        <f t="shared" ref="B201:L201" si="0">SUM(B132:B200)</f>
        <v>7813302</v>
      </c>
      <c r="C201" s="173">
        <f t="shared" si="0"/>
        <v>7889239.5297800004</v>
      </c>
      <c r="D201" s="173">
        <f t="shared" si="0"/>
        <v>5962466.8739100005</v>
      </c>
      <c r="E201" s="173">
        <f t="shared" si="0"/>
        <v>5498202.6587899998</v>
      </c>
      <c r="F201" s="173">
        <f t="shared" si="0"/>
        <v>5657331.8386300001</v>
      </c>
      <c r="G201" s="173">
        <f t="shared" si="0"/>
        <v>4838808</v>
      </c>
      <c r="H201" s="173">
        <f t="shared" si="0"/>
        <v>4917490.2217100011</v>
      </c>
      <c r="I201" s="173">
        <f t="shared" si="0"/>
        <v>5011165.4695300004</v>
      </c>
      <c r="J201" s="173">
        <f t="shared" si="0"/>
        <v>3851722.72199</v>
      </c>
      <c r="K201" s="173">
        <f t="shared" si="0"/>
        <v>3957432.38735</v>
      </c>
      <c r="L201" s="173">
        <f t="shared" si="0"/>
        <v>4097339</v>
      </c>
      <c r="M201" s="173">
        <v>4194532.1106899995</v>
      </c>
      <c r="N201" s="173">
        <v>3615287.5193700003</v>
      </c>
      <c r="O201" s="173">
        <f>SUM(O132:O200)</f>
        <v>3689852.2371899998</v>
      </c>
      <c r="P201" s="173">
        <v>3959290.7195700002</v>
      </c>
      <c r="Q201" s="173">
        <v>3245749.2829800001</v>
      </c>
      <c r="R201" s="173">
        <v>3562587.9894999997</v>
      </c>
      <c r="S201" s="173">
        <v>3562265</v>
      </c>
      <c r="T201" s="173">
        <v>3767373</v>
      </c>
      <c r="U201" s="173">
        <v>3770992.0737700001</v>
      </c>
      <c r="V201" s="173">
        <v>3251300.0975194173</v>
      </c>
      <c r="W201" s="173">
        <v>3409396.3807799993</v>
      </c>
      <c r="X201" s="173">
        <v>3452074.3195400001</v>
      </c>
      <c r="Y201" s="173">
        <v>2943449.6107799998</v>
      </c>
      <c r="Z201" s="173">
        <v>2941702.2770500001</v>
      </c>
      <c r="AA201" s="173">
        <v>2990257.3462799992</v>
      </c>
      <c r="AB201" s="173">
        <v>3043865.1902600005</v>
      </c>
      <c r="AC201" s="173">
        <v>3075071.6530800005</v>
      </c>
      <c r="AD201" s="173">
        <v>3200121.042559999</v>
      </c>
      <c r="AE201" s="173">
        <v>3140463.30455</v>
      </c>
      <c r="AF201" s="176">
        <v>3257359.4401099999</v>
      </c>
      <c r="AG201" s="176">
        <v>3171131.2634316767</v>
      </c>
      <c r="AH201" s="176">
        <v>2917417.5121256043</v>
      </c>
      <c r="AI201" s="176">
        <v>3018084.1</v>
      </c>
      <c r="AJ201" s="176">
        <v>2889417</v>
      </c>
      <c r="AK201" s="176">
        <v>2941071</v>
      </c>
      <c r="AL201" s="176">
        <v>3053352</v>
      </c>
      <c r="AM201" s="176">
        <v>3114919</v>
      </c>
      <c r="AN201" s="176">
        <v>3214725</v>
      </c>
      <c r="AO201" s="176">
        <v>3228484</v>
      </c>
      <c r="AP201" s="176">
        <v>3190220</v>
      </c>
      <c r="AQ201" s="176">
        <v>3221731</v>
      </c>
      <c r="AR201" s="176">
        <v>3283561</v>
      </c>
      <c r="AS201" s="176">
        <v>3403662</v>
      </c>
      <c r="AT201" s="176">
        <v>3163012</v>
      </c>
      <c r="AU201" s="176">
        <v>3193397</v>
      </c>
      <c r="AV201" s="176">
        <v>3256671</v>
      </c>
      <c r="AW201" s="176">
        <v>3069808</v>
      </c>
      <c r="AX201" s="176">
        <v>3154480</v>
      </c>
      <c r="AY201" s="176">
        <v>3035311</v>
      </c>
      <c r="AZ201" s="176">
        <v>3145092</v>
      </c>
      <c r="BA201" s="176">
        <v>3030016</v>
      </c>
      <c r="BB201" s="176">
        <v>3097112</v>
      </c>
      <c r="BC201" s="176">
        <v>3069264</v>
      </c>
      <c r="BD201" s="176">
        <v>3119930</v>
      </c>
      <c r="BE201" s="176">
        <v>3066760</v>
      </c>
      <c r="BF201" s="176">
        <v>3107795</v>
      </c>
      <c r="BG201" s="176">
        <v>3290895</v>
      </c>
      <c r="BH201" s="176">
        <v>2897149</v>
      </c>
      <c r="BI201" s="176">
        <v>2536174</v>
      </c>
      <c r="BJ201" s="176">
        <v>2369404</v>
      </c>
      <c r="BK201" s="176">
        <v>2264065.1119999997</v>
      </c>
    </row>
    <row r="202" spans="1:63" s="3" customFormat="1" ht="15">
      <c r="A202" s="119"/>
      <c r="B202" s="171"/>
      <c r="C202" s="171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/>
    </row>
    <row r="203" spans="1:63" s="4" customFormat="1" ht="15">
      <c r="A203" s="50" t="s">
        <v>412</v>
      </c>
      <c r="B203" s="173">
        <f>SUM(B205:B208)</f>
        <v>1486917</v>
      </c>
      <c r="C203" s="173">
        <f>SUM(C205:C208)</f>
        <v>1541388.0475900001</v>
      </c>
      <c r="D203" s="173">
        <f t="shared" ref="D203:L203" si="1">SUM(D205:D208)</f>
        <v>1669235</v>
      </c>
      <c r="E203" s="173">
        <f t="shared" si="1"/>
        <v>1177902.15016</v>
      </c>
      <c r="F203" s="173">
        <f t="shared" si="1"/>
        <v>1213448.7290999999</v>
      </c>
      <c r="G203" s="173">
        <f t="shared" si="1"/>
        <v>1197601</v>
      </c>
      <c r="H203" s="173">
        <f t="shared" si="1"/>
        <v>1245262.97799</v>
      </c>
      <c r="I203" s="173">
        <f t="shared" si="1"/>
        <v>1200645.5593000001</v>
      </c>
      <c r="J203" s="173">
        <f t="shared" si="1"/>
        <v>1179145.9047099999</v>
      </c>
      <c r="K203" s="173">
        <f t="shared" si="1"/>
        <v>682931.96496999997</v>
      </c>
      <c r="L203" s="173">
        <f t="shared" si="1"/>
        <v>681353</v>
      </c>
      <c r="M203" s="173">
        <v>431720</v>
      </c>
      <c r="N203" s="173">
        <v>391302.45824000001</v>
      </c>
      <c r="O203" s="173">
        <f>SUM(O206:O207)</f>
        <v>391113.11098</v>
      </c>
      <c r="P203" s="173">
        <v>199411.59195</v>
      </c>
      <c r="Q203" s="173">
        <v>206011.66188999999</v>
      </c>
      <c r="R203" s="173">
        <v>175510.77165000001</v>
      </c>
      <c r="S203" s="173">
        <v>198081</v>
      </c>
      <c r="T203" s="173">
        <v>237370</v>
      </c>
      <c r="U203" s="173">
        <v>238966.38353999998</v>
      </c>
      <c r="V203" s="173">
        <v>224049.44029999999</v>
      </c>
      <c r="W203" s="173">
        <v>224363.31056999997</v>
      </c>
      <c r="X203" s="173">
        <v>344316.62433999998</v>
      </c>
      <c r="Y203" s="173">
        <v>403614.79621</v>
      </c>
      <c r="Z203" s="173">
        <v>377514.31662999996</v>
      </c>
      <c r="AA203" s="173">
        <v>389642.79183</v>
      </c>
      <c r="AB203" s="173">
        <v>303688.82725999999</v>
      </c>
      <c r="AC203" s="173">
        <v>335207.61069</v>
      </c>
      <c r="AD203" s="173">
        <v>315195.53474000003</v>
      </c>
      <c r="AE203" s="173">
        <v>344548.8578</v>
      </c>
      <c r="AF203" s="173">
        <v>344735.42579000001</v>
      </c>
      <c r="AG203" s="173">
        <v>389278.10339</v>
      </c>
      <c r="AH203" s="173">
        <v>373038.96109</v>
      </c>
      <c r="AI203" s="173">
        <v>328817.5</v>
      </c>
      <c r="AJ203" s="173">
        <v>319282.15263000003</v>
      </c>
      <c r="AK203" s="173">
        <v>321130.81355999998</v>
      </c>
      <c r="AL203" s="173">
        <v>314156.92950000003</v>
      </c>
      <c r="AM203" s="173">
        <v>307034.82757999998</v>
      </c>
      <c r="AN203" s="173">
        <v>307302.82946000004</v>
      </c>
      <c r="AO203" s="173">
        <v>342677.79284999997</v>
      </c>
      <c r="AP203" s="173">
        <v>328789.60674999998</v>
      </c>
      <c r="AQ203" s="173">
        <v>389518.49130999995</v>
      </c>
      <c r="AR203" s="173">
        <v>409566.25683999993</v>
      </c>
      <c r="AS203" s="173">
        <v>440852.97411000001</v>
      </c>
      <c r="AT203" s="173">
        <v>334993.11374000006</v>
      </c>
      <c r="AU203" s="173">
        <v>346235.43879480485</v>
      </c>
      <c r="AV203" s="173">
        <v>286919</v>
      </c>
      <c r="AW203" s="173">
        <v>202181</v>
      </c>
      <c r="AX203" s="173">
        <v>180184.38</v>
      </c>
      <c r="AY203" s="173">
        <v>171774</v>
      </c>
      <c r="AZ203" s="173">
        <v>127332</v>
      </c>
      <c r="BA203" s="173">
        <v>113111</v>
      </c>
      <c r="BB203" s="173">
        <v>94367</v>
      </c>
      <c r="BC203" s="173">
        <v>80597</v>
      </c>
      <c r="BD203" s="173">
        <v>62388</v>
      </c>
      <c r="BE203" s="173">
        <v>60888</v>
      </c>
      <c r="BF203" s="173">
        <v>57476</v>
      </c>
      <c r="BG203" s="173">
        <v>54429</v>
      </c>
      <c r="BH203" s="173">
        <v>55750</v>
      </c>
      <c r="BI203" s="173">
        <v>58193</v>
      </c>
      <c r="BJ203" s="173">
        <v>48945</v>
      </c>
      <c r="BK203" s="173">
        <v>53496</v>
      </c>
    </row>
    <row r="204" spans="1:63" s="3" customFormat="1" ht="15">
      <c r="A204" s="147"/>
      <c r="B204" s="171"/>
      <c r="C204" s="171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/>
    </row>
    <row r="205" spans="1:63" s="3" customFormat="1" ht="14.25" customHeight="1">
      <c r="A205" s="146" t="s">
        <v>131</v>
      </c>
      <c r="B205" s="172">
        <v>0</v>
      </c>
      <c r="C205" s="172">
        <v>0</v>
      </c>
      <c r="D205" s="177">
        <v>0</v>
      </c>
      <c r="E205" s="177">
        <v>0</v>
      </c>
      <c r="F205" s="177">
        <v>0</v>
      </c>
      <c r="G205" s="177">
        <v>0</v>
      </c>
      <c r="H205" s="177">
        <v>0</v>
      </c>
      <c r="I205" s="177">
        <v>0</v>
      </c>
      <c r="J205" s="177">
        <v>0</v>
      </c>
      <c r="K205" s="177">
        <v>0</v>
      </c>
      <c r="L205" s="177">
        <v>0</v>
      </c>
      <c r="M205" s="177">
        <v>0</v>
      </c>
      <c r="N205" s="177">
        <v>0</v>
      </c>
      <c r="O205" s="177" t="s">
        <v>0</v>
      </c>
      <c r="P205" s="177" t="s">
        <v>0</v>
      </c>
      <c r="Q205" s="177" t="s">
        <v>0</v>
      </c>
      <c r="R205" s="177" t="s">
        <v>0</v>
      </c>
      <c r="S205" s="177" t="s">
        <v>0</v>
      </c>
      <c r="T205" s="177" t="s">
        <v>0</v>
      </c>
      <c r="U205" s="177"/>
      <c r="V205" s="177">
        <v>0</v>
      </c>
      <c r="W205" s="177">
        <v>0</v>
      </c>
      <c r="X205" s="177">
        <v>131568.14278999998</v>
      </c>
      <c r="Y205" s="177">
        <v>144920.5294</v>
      </c>
      <c r="Z205" s="177">
        <v>138025.45680999997</v>
      </c>
      <c r="AA205" s="177">
        <v>133637.59889999998</v>
      </c>
      <c r="AB205" s="177">
        <v>102189.79568000001</v>
      </c>
      <c r="AC205" s="177">
        <v>106745.30673</v>
      </c>
      <c r="AD205" s="177">
        <v>97105.244949999993</v>
      </c>
      <c r="AE205" s="177">
        <v>100006.31703000001</v>
      </c>
      <c r="AF205" s="183">
        <v>97948.591780000002</v>
      </c>
      <c r="AG205" s="183">
        <v>103165.71157999999</v>
      </c>
      <c r="AH205" s="183">
        <v>97651.216889999996</v>
      </c>
      <c r="AI205" s="183">
        <v>85122.3</v>
      </c>
      <c r="AJ205" s="183">
        <v>83767.879660000006</v>
      </c>
      <c r="AK205" s="183">
        <v>81218.079359999989</v>
      </c>
      <c r="AL205" s="183">
        <v>83609.076650000017</v>
      </c>
      <c r="AM205" s="183">
        <v>80157.088289999985</v>
      </c>
      <c r="AN205" s="183">
        <v>82490.421679999999</v>
      </c>
      <c r="AO205" s="183">
        <v>82796.021649999995</v>
      </c>
      <c r="AP205" s="183">
        <v>81614.693619999991</v>
      </c>
      <c r="AQ205" s="183">
        <v>91573.572039999999</v>
      </c>
      <c r="AR205" s="183">
        <v>98786.670769999997</v>
      </c>
      <c r="AS205" s="183">
        <v>101752.76516</v>
      </c>
      <c r="AT205" s="183">
        <v>78255.021370000002</v>
      </c>
      <c r="AU205" s="183">
        <v>82464.478420000014</v>
      </c>
      <c r="AV205" s="183">
        <v>67194</v>
      </c>
      <c r="AW205" s="183">
        <v>62690</v>
      </c>
      <c r="AX205" s="183">
        <v>55642.400000000001</v>
      </c>
      <c r="AY205" s="183">
        <v>59605</v>
      </c>
      <c r="AZ205" s="183">
        <v>61658</v>
      </c>
      <c r="BA205" s="183">
        <v>60170</v>
      </c>
      <c r="BB205" s="183">
        <v>59346</v>
      </c>
      <c r="BC205" s="183">
        <v>55545</v>
      </c>
      <c r="BD205" s="183">
        <v>56163</v>
      </c>
      <c r="BE205" s="183">
        <v>57697</v>
      </c>
      <c r="BF205" s="183">
        <v>57476</v>
      </c>
      <c r="BG205" s="183">
        <v>54429</v>
      </c>
      <c r="BH205" s="183">
        <v>55750</v>
      </c>
      <c r="BI205" s="183">
        <v>58193</v>
      </c>
      <c r="BJ205" s="183">
        <v>48945</v>
      </c>
      <c r="BK205" s="183">
        <v>53496</v>
      </c>
    </row>
    <row r="206" spans="1:63" s="3" customFormat="1" ht="15">
      <c r="A206" s="147" t="s">
        <v>462</v>
      </c>
      <c r="B206" s="171">
        <v>285828</v>
      </c>
      <c r="C206" s="171">
        <v>314885.77966</v>
      </c>
      <c r="D206" s="5">
        <v>337629</v>
      </c>
      <c r="E206" s="5">
        <v>204109.34149000002</v>
      </c>
      <c r="F206" s="5">
        <v>209167.53388</v>
      </c>
      <c r="G206" s="5">
        <v>226474</v>
      </c>
      <c r="H206" s="5">
        <v>234163.10687000002</v>
      </c>
      <c r="I206" s="5">
        <v>245104.66188</v>
      </c>
      <c r="J206" s="5">
        <v>239376.62360999998</v>
      </c>
      <c r="K206" s="5">
        <v>187631.19093000001</v>
      </c>
      <c r="L206" s="5">
        <v>185218</v>
      </c>
      <c r="M206" s="5">
        <v>194099</v>
      </c>
      <c r="N206" s="5">
        <v>152963.86275</v>
      </c>
      <c r="O206" s="5">
        <v>143477.76418999999</v>
      </c>
      <c r="P206" s="5">
        <v>143694.23756000001</v>
      </c>
      <c r="Q206" s="5">
        <v>153105.48689999999</v>
      </c>
      <c r="R206" s="5">
        <v>120646</v>
      </c>
      <c r="S206" s="5">
        <v>145518</v>
      </c>
      <c r="T206" s="5">
        <v>174155</v>
      </c>
      <c r="U206" s="5">
        <v>175982.89359999998</v>
      </c>
      <c r="V206" s="5">
        <v>164772.88102999999</v>
      </c>
      <c r="W206" s="5">
        <v>224363.31056999997</v>
      </c>
      <c r="X206" s="5">
        <v>212748.48154999997</v>
      </c>
      <c r="Y206" s="5">
        <v>258694.26681</v>
      </c>
      <c r="Z206" s="5">
        <v>239488.85981999998</v>
      </c>
      <c r="AA206" s="5">
        <v>256005.19292999999</v>
      </c>
      <c r="AB206" s="5">
        <v>201499.03157999998</v>
      </c>
      <c r="AC206" s="5">
        <v>228462.30395999999</v>
      </c>
      <c r="AD206" s="5">
        <v>218090.28979000001</v>
      </c>
      <c r="AE206" s="5">
        <v>244542.54076999999</v>
      </c>
      <c r="AF206" s="53">
        <v>246786.83400999999</v>
      </c>
      <c r="AG206" s="53">
        <v>286112.39181</v>
      </c>
      <c r="AH206" s="53">
        <v>275387.74420000002</v>
      </c>
      <c r="AI206" s="53">
        <v>243695.2</v>
      </c>
      <c r="AJ206" s="53">
        <v>235514.27296999999</v>
      </c>
      <c r="AK206" s="53">
        <v>239912.73420000001</v>
      </c>
      <c r="AL206" s="53">
        <v>230547.85285</v>
      </c>
      <c r="AM206" s="53">
        <v>226877.73929</v>
      </c>
      <c r="AN206" s="53">
        <v>224812.40778000001</v>
      </c>
      <c r="AO206" s="53">
        <v>259881.77119999999</v>
      </c>
      <c r="AP206" s="53">
        <v>247174.91312999997</v>
      </c>
      <c r="AQ206" s="53">
        <v>297944.91926999995</v>
      </c>
      <c r="AR206" s="53">
        <v>310779.58606999996</v>
      </c>
      <c r="AS206" s="53">
        <v>339100.20895</v>
      </c>
      <c r="AT206" s="53">
        <v>256738.09237000003</v>
      </c>
      <c r="AU206" s="53">
        <v>263770.96037480485</v>
      </c>
      <c r="AV206" s="53">
        <v>219725</v>
      </c>
      <c r="AW206" s="53">
        <v>139491</v>
      </c>
      <c r="AX206" s="53">
        <v>124541.98000000001</v>
      </c>
      <c r="AY206" s="53">
        <v>112169</v>
      </c>
      <c r="AZ206" s="53">
        <v>65674</v>
      </c>
      <c r="BA206" s="53">
        <v>52941</v>
      </c>
      <c r="BB206" s="53">
        <v>35021</v>
      </c>
      <c r="BC206" s="53">
        <v>25052</v>
      </c>
      <c r="BD206" s="53">
        <v>6225</v>
      </c>
      <c r="BE206" s="53">
        <v>3191</v>
      </c>
      <c r="BF206" s="53">
        <v>0</v>
      </c>
      <c r="BG206" s="53">
        <v>0</v>
      </c>
      <c r="BH206" s="53">
        <v>0</v>
      </c>
      <c r="BI206" s="53">
        <v>0</v>
      </c>
      <c r="BJ206" s="53">
        <v>0</v>
      </c>
      <c r="BK206" s="53">
        <v>0</v>
      </c>
    </row>
    <row r="207" spans="1:63" s="3" customFormat="1" ht="14.25" customHeight="1">
      <c r="A207" s="146" t="s">
        <v>142</v>
      </c>
      <c r="B207" s="172">
        <v>520335</v>
      </c>
      <c r="C207" s="172">
        <v>525441.69198</v>
      </c>
      <c r="D207" s="177">
        <v>586511</v>
      </c>
      <c r="E207" s="177">
        <v>562056.54460000002</v>
      </c>
      <c r="F207" s="177">
        <v>586176.27779999992</v>
      </c>
      <c r="G207" s="177">
        <v>561546</v>
      </c>
      <c r="H207" s="177">
        <v>591991.11777999997</v>
      </c>
      <c r="I207" s="177">
        <v>553146.79938999994</v>
      </c>
      <c r="J207" s="177">
        <v>551971.46980999992</v>
      </c>
      <c r="K207" s="177">
        <v>494603.54522000003</v>
      </c>
      <c r="L207" s="177">
        <v>496120</v>
      </c>
      <c r="M207" s="177">
        <v>237621</v>
      </c>
      <c r="N207" s="177">
        <v>238338.59549000001</v>
      </c>
      <c r="O207" s="177">
        <v>247635.34679000001</v>
      </c>
      <c r="P207" s="177">
        <v>55717.35439</v>
      </c>
      <c r="Q207" s="177">
        <v>52906.174989999992</v>
      </c>
      <c r="R207" s="177">
        <v>54864.771649999995</v>
      </c>
      <c r="S207" s="177">
        <v>52563</v>
      </c>
      <c r="T207" s="177">
        <v>63215</v>
      </c>
      <c r="U207" s="177">
        <v>62983.489940000007</v>
      </c>
      <c r="V207" s="177">
        <v>59276.559270000005</v>
      </c>
      <c r="W207" s="177">
        <v>0</v>
      </c>
      <c r="X207" s="177">
        <v>0</v>
      </c>
      <c r="Y207" s="177">
        <v>0</v>
      </c>
      <c r="Z207" s="177">
        <v>0</v>
      </c>
      <c r="AA207" s="177">
        <v>0</v>
      </c>
      <c r="AB207" s="177">
        <v>0</v>
      </c>
      <c r="AC207" s="177">
        <v>0</v>
      </c>
      <c r="AD207" s="177">
        <v>0</v>
      </c>
      <c r="AE207" s="177">
        <v>0</v>
      </c>
      <c r="AF207" s="183">
        <v>0</v>
      </c>
      <c r="AG207" s="183">
        <v>0</v>
      </c>
      <c r="AH207" s="183">
        <v>0</v>
      </c>
      <c r="AI207" s="183">
        <v>0</v>
      </c>
      <c r="AJ207" s="183">
        <v>0</v>
      </c>
      <c r="AK207" s="183">
        <v>0</v>
      </c>
      <c r="AL207" s="183">
        <v>0</v>
      </c>
      <c r="AM207" s="183">
        <v>0</v>
      </c>
      <c r="AN207" s="183">
        <v>0</v>
      </c>
      <c r="AO207" s="183">
        <v>0</v>
      </c>
      <c r="AP207" s="183">
        <v>0</v>
      </c>
      <c r="AQ207" s="183">
        <v>0</v>
      </c>
      <c r="AR207" s="183">
        <v>0</v>
      </c>
      <c r="AS207" s="183">
        <v>0</v>
      </c>
      <c r="AT207" s="183">
        <v>0</v>
      </c>
      <c r="AU207" s="183">
        <v>0</v>
      </c>
      <c r="AV207" s="183"/>
      <c r="AW207" s="183"/>
      <c r="AX207" s="183"/>
      <c r="AY207" s="183"/>
      <c r="AZ207" s="183"/>
      <c r="BA207" s="183"/>
      <c r="BB207" s="183"/>
      <c r="BC207" s="183"/>
      <c r="BD207" s="183"/>
      <c r="BE207" s="183"/>
      <c r="BF207" s="183"/>
      <c r="BG207" s="183"/>
      <c r="BH207" s="183"/>
      <c r="BI207" s="183"/>
      <c r="BJ207" s="183"/>
      <c r="BK207" s="183"/>
    </row>
    <row r="208" spans="1:63" s="3" customFormat="1" ht="15">
      <c r="A208" s="147" t="s">
        <v>461</v>
      </c>
      <c r="B208" s="171">
        <v>680754</v>
      </c>
      <c r="C208" s="171">
        <v>701060.57594999997</v>
      </c>
      <c r="D208" s="5">
        <v>745095</v>
      </c>
      <c r="E208" s="5">
        <v>411736.26406999998</v>
      </c>
      <c r="F208" s="5">
        <v>418104.91742000001</v>
      </c>
      <c r="G208" s="5">
        <v>409581</v>
      </c>
      <c r="H208" s="5">
        <v>419108.75334</v>
      </c>
      <c r="I208" s="5">
        <v>402394.09803000005</v>
      </c>
      <c r="J208" s="5">
        <v>387797.81129000004</v>
      </c>
      <c r="K208" s="5">
        <v>697.22882000000004</v>
      </c>
      <c r="L208" s="5">
        <v>15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</row>
    <row r="209" spans="1:63" s="3" customFormat="1" ht="14.25" customHeight="1">
      <c r="A209" s="146"/>
      <c r="B209" s="172"/>
      <c r="C209" s="172"/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83"/>
      <c r="AG209" s="183"/>
      <c r="AH209" s="183"/>
      <c r="AI209" s="183"/>
      <c r="AJ209" s="183"/>
      <c r="AK209" s="183"/>
      <c r="AL209" s="183"/>
      <c r="AM209" s="183"/>
      <c r="AN209" s="183"/>
      <c r="AO209" s="183"/>
      <c r="AP209" s="183"/>
      <c r="AQ209" s="183"/>
      <c r="AR209" s="183"/>
      <c r="AS209" s="183"/>
      <c r="AT209" s="183"/>
      <c r="AU209" s="183"/>
      <c r="AV209" s="183"/>
      <c r="AW209" s="183"/>
      <c r="AX209" s="183"/>
      <c r="AY209" s="183"/>
      <c r="AZ209" s="183"/>
      <c r="BA209" s="183"/>
      <c r="BB209" s="183"/>
      <c r="BC209" s="183"/>
      <c r="BD209" s="183"/>
      <c r="BE209" s="183"/>
      <c r="BF209" s="183"/>
      <c r="BG209" s="183"/>
      <c r="BH209" s="183"/>
      <c r="BI209" s="183"/>
      <c r="BJ209" s="183"/>
      <c r="BK209" s="183"/>
    </row>
    <row r="210" spans="1:63" s="4" customFormat="1" ht="15">
      <c r="A210" s="50" t="s">
        <v>89</v>
      </c>
      <c r="B210" s="173">
        <v>-59354</v>
      </c>
      <c r="C210" s="173">
        <v>-58233</v>
      </c>
      <c r="D210" s="173">
        <v>-49667</v>
      </c>
      <c r="E210" s="173">
        <v>-48619</v>
      </c>
      <c r="F210" s="173">
        <v>-50938</v>
      </c>
      <c r="G210" s="173">
        <v>-47499</v>
      </c>
      <c r="H210" s="173">
        <v>-49584</v>
      </c>
      <c r="I210" s="173">
        <v>-51707</v>
      </c>
      <c r="J210" s="173">
        <v>-38511</v>
      </c>
      <c r="K210" s="173">
        <v>-40272</v>
      </c>
      <c r="L210" s="173">
        <v>-35176</v>
      </c>
      <c r="M210" s="173">
        <v>-29704</v>
      </c>
      <c r="N210" s="173">
        <v>-16732</v>
      </c>
      <c r="O210" s="173">
        <v>-17909</v>
      </c>
      <c r="P210" s="173">
        <v>-18783</v>
      </c>
      <c r="Q210" s="173">
        <v>-16230</v>
      </c>
      <c r="R210" s="173">
        <v>-17286</v>
      </c>
      <c r="S210" s="173">
        <v>-18343</v>
      </c>
      <c r="T210" s="173">
        <v>-19399</v>
      </c>
      <c r="U210" s="173">
        <v>-20072</v>
      </c>
      <c r="V210" s="173">
        <v>-9576</v>
      </c>
      <c r="W210" s="173">
        <v>-10176</v>
      </c>
      <c r="X210" s="173">
        <v>-10600</v>
      </c>
      <c r="Y210" s="173">
        <v>-9300</v>
      </c>
      <c r="Z210" s="173">
        <v>-9800</v>
      </c>
      <c r="AA210" s="173">
        <v>-10300</v>
      </c>
      <c r="AB210" s="173">
        <v>-7300</v>
      </c>
      <c r="AC210" s="173">
        <v>-7800</v>
      </c>
      <c r="AD210" s="173">
        <v>-8100</v>
      </c>
      <c r="AE210" s="173">
        <v>-7000</v>
      </c>
      <c r="AF210" s="173">
        <v>-7300</v>
      </c>
      <c r="AG210" s="173">
        <v>-7700</v>
      </c>
      <c r="AH210" s="173">
        <v>-5500</v>
      </c>
      <c r="AI210" s="173">
        <v>-5900</v>
      </c>
      <c r="AJ210" s="173"/>
      <c r="AK210" s="173"/>
      <c r="AL210" s="173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6"/>
      <c r="AX210" s="176"/>
      <c r="AY210" s="176"/>
      <c r="AZ210" s="176"/>
      <c r="BA210" s="176"/>
      <c r="BB210" s="176"/>
      <c r="BC210" s="176"/>
      <c r="BD210" s="176"/>
      <c r="BE210" s="176"/>
      <c r="BF210" s="176"/>
      <c r="BG210" s="176"/>
      <c r="BH210" s="176"/>
      <c r="BI210" s="176"/>
      <c r="BJ210" s="176"/>
      <c r="BK210" s="176"/>
    </row>
    <row r="211" spans="1:63" s="3" customFormat="1" ht="15">
      <c r="A211" s="145"/>
      <c r="B211" s="171"/>
      <c r="C211" s="171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  <c r="BJ211" s="53"/>
      <c r="BK211" s="53"/>
    </row>
    <row r="212" spans="1:63" s="4" customFormat="1" ht="15">
      <c r="A212" s="50" t="s">
        <v>90</v>
      </c>
      <c r="B212" s="173">
        <f>B201+B203+B210</f>
        <v>9240865</v>
      </c>
      <c r="C212" s="173">
        <f>C201+C203+C210</f>
        <v>9372394.577370001</v>
      </c>
      <c r="D212" s="173">
        <f>D201+D203+D210</f>
        <v>7582034.8739100005</v>
      </c>
      <c r="E212" s="173">
        <f>E201+E203+E210</f>
        <v>6627485.8089499995</v>
      </c>
      <c r="F212" s="173">
        <f>F201+F203+F210</f>
        <v>6819842.5677300002</v>
      </c>
      <c r="G212" s="173">
        <f t="shared" ref="G212:M212" si="2">G201+G203+G210</f>
        <v>5988910</v>
      </c>
      <c r="H212" s="173">
        <f t="shared" si="2"/>
        <v>6113169.1997000016</v>
      </c>
      <c r="I212" s="173">
        <f t="shared" si="2"/>
        <v>6160104.0288300002</v>
      </c>
      <c r="J212" s="173">
        <f t="shared" si="2"/>
        <v>4992357.6266999999</v>
      </c>
      <c r="K212" s="173">
        <f t="shared" si="2"/>
        <v>4600092.3523199996</v>
      </c>
      <c r="L212" s="173">
        <f t="shared" si="2"/>
        <v>4743516</v>
      </c>
      <c r="M212" s="173">
        <f t="shared" si="2"/>
        <v>4596548.1106899995</v>
      </c>
      <c r="N212" s="173">
        <f t="shared" ref="N212:BK212" si="3">N201+N203+N210</f>
        <v>3989857.9776100004</v>
      </c>
      <c r="O212" s="173">
        <f t="shared" si="3"/>
        <v>4063056.3481699997</v>
      </c>
      <c r="P212" s="173">
        <f t="shared" si="3"/>
        <v>4139919.31152</v>
      </c>
      <c r="Q212" s="173">
        <f t="shared" si="3"/>
        <v>3435530.9448700002</v>
      </c>
      <c r="R212" s="173">
        <f t="shared" si="3"/>
        <v>3720812.7611499997</v>
      </c>
      <c r="S212" s="173">
        <f t="shared" si="3"/>
        <v>3742003</v>
      </c>
      <c r="T212" s="173">
        <f t="shared" si="3"/>
        <v>3985344</v>
      </c>
      <c r="U212" s="173">
        <f t="shared" si="3"/>
        <v>3989886.45731</v>
      </c>
      <c r="V212" s="173">
        <f t="shared" si="3"/>
        <v>3465773.5378194172</v>
      </c>
      <c r="W212" s="173">
        <f t="shared" si="3"/>
        <v>3623583.691349999</v>
      </c>
      <c r="X212" s="173">
        <f t="shared" si="3"/>
        <v>3785790.9438800002</v>
      </c>
      <c r="Y212" s="173">
        <f t="shared" si="3"/>
        <v>3337764.4069899996</v>
      </c>
      <c r="Z212" s="173">
        <f t="shared" si="3"/>
        <v>3309416.5936799999</v>
      </c>
      <c r="AA212" s="173">
        <f t="shared" si="3"/>
        <v>3369600.1381099992</v>
      </c>
      <c r="AB212" s="173">
        <f t="shared" si="3"/>
        <v>3340254.0175200007</v>
      </c>
      <c r="AC212" s="173">
        <f t="shared" si="3"/>
        <v>3402479.2637700005</v>
      </c>
      <c r="AD212" s="173">
        <f t="shared" si="3"/>
        <v>3507216.5772999991</v>
      </c>
      <c r="AE212" s="173">
        <f t="shared" si="3"/>
        <v>3478012.1623499999</v>
      </c>
      <c r="AF212" s="173">
        <f t="shared" si="3"/>
        <v>3594794.8658999996</v>
      </c>
      <c r="AG212" s="173">
        <f t="shared" si="3"/>
        <v>3552709.3668216765</v>
      </c>
      <c r="AH212" s="173">
        <f t="shared" si="3"/>
        <v>3284956.4732156042</v>
      </c>
      <c r="AI212" s="173">
        <f t="shared" si="3"/>
        <v>3341001.6</v>
      </c>
      <c r="AJ212" s="173">
        <f t="shared" si="3"/>
        <v>3208699.1526299999</v>
      </c>
      <c r="AK212" s="173">
        <f t="shared" si="3"/>
        <v>3262201.8135600002</v>
      </c>
      <c r="AL212" s="173">
        <f t="shared" si="3"/>
        <v>3367508.9295000001</v>
      </c>
      <c r="AM212" s="173">
        <f t="shared" si="3"/>
        <v>3421953.8275799998</v>
      </c>
      <c r="AN212" s="173">
        <f t="shared" si="3"/>
        <v>3522027.8294600002</v>
      </c>
      <c r="AO212" s="173">
        <f t="shared" si="3"/>
        <v>3571161.7928499999</v>
      </c>
      <c r="AP212" s="173">
        <f t="shared" si="3"/>
        <v>3519009.6067499998</v>
      </c>
      <c r="AQ212" s="173">
        <f t="shared" si="3"/>
        <v>3611249.49131</v>
      </c>
      <c r="AR212" s="173">
        <f t="shared" si="3"/>
        <v>3693127.2568399999</v>
      </c>
      <c r="AS212" s="173">
        <f t="shared" si="3"/>
        <v>3844514.9741099998</v>
      </c>
      <c r="AT212" s="173">
        <f t="shared" si="3"/>
        <v>3498005.1137399999</v>
      </c>
      <c r="AU212" s="173">
        <f t="shared" si="3"/>
        <v>3539632.4387948047</v>
      </c>
      <c r="AV212" s="173">
        <f t="shared" si="3"/>
        <v>3543590</v>
      </c>
      <c r="AW212" s="173">
        <f t="shared" si="3"/>
        <v>3271989</v>
      </c>
      <c r="AX212" s="173">
        <f t="shared" si="3"/>
        <v>3334664.38</v>
      </c>
      <c r="AY212" s="173">
        <f t="shared" si="3"/>
        <v>3207085</v>
      </c>
      <c r="AZ212" s="173">
        <f t="shared" si="3"/>
        <v>3272424</v>
      </c>
      <c r="BA212" s="173">
        <f t="shared" si="3"/>
        <v>3143127</v>
      </c>
      <c r="BB212" s="173">
        <f t="shared" si="3"/>
        <v>3191479</v>
      </c>
      <c r="BC212" s="173">
        <f t="shared" si="3"/>
        <v>3149861</v>
      </c>
      <c r="BD212" s="173">
        <f t="shared" si="3"/>
        <v>3182318</v>
      </c>
      <c r="BE212" s="173">
        <f t="shared" si="3"/>
        <v>3127648</v>
      </c>
      <c r="BF212" s="173">
        <f t="shared" si="3"/>
        <v>3165271</v>
      </c>
      <c r="BG212" s="173">
        <f t="shared" si="3"/>
        <v>3345324</v>
      </c>
      <c r="BH212" s="173">
        <f t="shared" si="3"/>
        <v>2952899</v>
      </c>
      <c r="BI212" s="173">
        <f t="shared" si="3"/>
        <v>2594367</v>
      </c>
      <c r="BJ212" s="173">
        <f t="shared" si="3"/>
        <v>2418349</v>
      </c>
      <c r="BK212" s="173">
        <f t="shared" si="3"/>
        <v>2317561.1119999997</v>
      </c>
    </row>
    <row r="213" spans="1:63" s="56" customFormat="1" ht="15.75">
      <c r="A213" s="119"/>
      <c r="B213" s="171"/>
      <c r="C213" s="171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"/>
      <c r="O213" s="5"/>
      <c r="P213" s="5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</row>
    <row r="214" spans="1:63" s="4" customFormat="1" ht="15">
      <c r="A214" s="50" t="s">
        <v>91</v>
      </c>
      <c r="B214" s="173">
        <v>130071</v>
      </c>
      <c r="C214" s="173">
        <v>66787</v>
      </c>
      <c r="D214" s="173">
        <v>96992</v>
      </c>
      <c r="E214" s="173">
        <v>49041</v>
      </c>
      <c r="F214" s="173">
        <v>61838</v>
      </c>
      <c r="G214" s="173">
        <v>82592</v>
      </c>
      <c r="H214" s="173">
        <v>79354</v>
      </c>
      <c r="I214" s="173">
        <v>79927</v>
      </c>
      <c r="J214" s="173">
        <v>87256</v>
      </c>
      <c r="K214" s="173">
        <v>90641</v>
      </c>
      <c r="L214" s="173">
        <v>92279</v>
      </c>
      <c r="M214" s="173">
        <v>97373</v>
      </c>
      <c r="N214" s="173">
        <v>106825</v>
      </c>
      <c r="O214" s="173">
        <v>115011</v>
      </c>
      <c r="P214" s="173">
        <v>105916</v>
      </c>
      <c r="Q214" s="173">
        <v>105936</v>
      </c>
      <c r="R214" s="173">
        <v>97947</v>
      </c>
      <c r="S214" s="173">
        <v>99262</v>
      </c>
      <c r="T214" s="173">
        <v>75639</v>
      </c>
      <c r="U214" s="173">
        <v>77899</v>
      </c>
      <c r="V214" s="173">
        <v>78735</v>
      </c>
      <c r="W214" s="173">
        <v>83797</v>
      </c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K214" s="173"/>
      <c r="AL214" s="173"/>
      <c r="AM214" s="173"/>
      <c r="AN214" s="173"/>
      <c r="AO214" s="173"/>
      <c r="AP214" s="173"/>
      <c r="AQ214" s="173"/>
      <c r="AR214" s="173"/>
      <c r="AS214" s="173"/>
      <c r="AT214" s="173"/>
      <c r="AU214" s="173"/>
      <c r="AV214" s="173"/>
      <c r="AW214" s="173"/>
      <c r="AX214" s="173"/>
      <c r="AY214" s="173"/>
      <c r="AZ214" s="173"/>
      <c r="BA214" s="173"/>
      <c r="BB214" s="173"/>
      <c r="BC214" s="173"/>
      <c r="BD214" s="173"/>
      <c r="BE214" s="173"/>
      <c r="BF214" s="173"/>
      <c r="BG214" s="173"/>
      <c r="BH214" s="173"/>
      <c r="BI214" s="173"/>
      <c r="BJ214" s="173"/>
      <c r="BK214" s="173"/>
    </row>
    <row r="215" spans="1:63" s="4" customFormat="1" ht="15">
      <c r="A215" s="50" t="s">
        <v>356</v>
      </c>
      <c r="B215" s="173">
        <v>197243</v>
      </c>
      <c r="C215" s="173">
        <v>165236</v>
      </c>
      <c r="D215" s="173">
        <v>3880</v>
      </c>
      <c r="E215" s="173">
        <v>12831</v>
      </c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K215" s="173"/>
      <c r="AL215" s="173"/>
      <c r="AM215" s="173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3"/>
      <c r="BG215" s="173"/>
      <c r="BH215" s="173"/>
      <c r="BI215" s="173"/>
      <c r="BJ215" s="173"/>
      <c r="BK215" s="173"/>
    </row>
    <row r="216" spans="1:63" s="56" customFormat="1" ht="15.75">
      <c r="A216" s="119"/>
      <c r="B216" s="171"/>
      <c r="C216" s="171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</row>
    <row r="217" spans="1:63" s="4" customFormat="1" ht="15">
      <c r="A217" s="50" t="s">
        <v>463</v>
      </c>
      <c r="B217" s="173">
        <f>B212+B214+B215</f>
        <v>9568179</v>
      </c>
      <c r="C217" s="173">
        <f>C212+C214+C215</f>
        <v>9604417.577370001</v>
      </c>
      <c r="D217" s="173">
        <f>D212+D214+D215</f>
        <v>7682906.8739100005</v>
      </c>
      <c r="E217" s="173">
        <f>E212+E214+E215</f>
        <v>6689357.8089499995</v>
      </c>
      <c r="F217" s="173">
        <f t="shared" ref="F217:W217" si="4">F212+F214+F215</f>
        <v>6881680.5677300002</v>
      </c>
      <c r="G217" s="173">
        <f t="shared" si="4"/>
        <v>6071502</v>
      </c>
      <c r="H217" s="173">
        <f t="shared" si="4"/>
        <v>6192523.1997000016</v>
      </c>
      <c r="I217" s="173">
        <f t="shared" si="4"/>
        <v>6240031.0288300002</v>
      </c>
      <c r="J217" s="173">
        <f t="shared" si="4"/>
        <v>5079613.6266999999</v>
      </c>
      <c r="K217" s="173">
        <f t="shared" si="4"/>
        <v>4690733.3523199996</v>
      </c>
      <c r="L217" s="173">
        <f t="shared" si="4"/>
        <v>4835795</v>
      </c>
      <c r="M217" s="173">
        <f t="shared" si="4"/>
        <v>4693921.1106899995</v>
      </c>
      <c r="N217" s="173">
        <f t="shared" si="4"/>
        <v>4096682.9776100004</v>
      </c>
      <c r="O217" s="173">
        <f t="shared" si="4"/>
        <v>4178067.3481699997</v>
      </c>
      <c r="P217" s="173">
        <f t="shared" si="4"/>
        <v>4245835.31152</v>
      </c>
      <c r="Q217" s="173">
        <f t="shared" si="4"/>
        <v>3541466.9448700002</v>
      </c>
      <c r="R217" s="173">
        <f t="shared" si="4"/>
        <v>3818759.7611499997</v>
      </c>
      <c r="S217" s="173">
        <f t="shared" si="4"/>
        <v>3841265</v>
      </c>
      <c r="T217" s="173">
        <f t="shared" si="4"/>
        <v>4060983</v>
      </c>
      <c r="U217" s="173">
        <f t="shared" si="4"/>
        <v>4067785.45731</v>
      </c>
      <c r="V217" s="173">
        <f t="shared" si="4"/>
        <v>3544508.5378194172</v>
      </c>
      <c r="W217" s="173">
        <f t="shared" si="4"/>
        <v>3707380.691349999</v>
      </c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K217" s="173"/>
      <c r="AL217" s="173"/>
      <c r="AM217" s="173"/>
      <c r="AN217" s="173"/>
      <c r="AO217" s="173"/>
      <c r="AP217" s="173"/>
      <c r="AQ217" s="173"/>
      <c r="AR217" s="173"/>
      <c r="AS217" s="173"/>
      <c r="AT217" s="173"/>
      <c r="AU217" s="173"/>
      <c r="AV217" s="173"/>
      <c r="AW217" s="173"/>
      <c r="AX217" s="173"/>
      <c r="AY217" s="173"/>
      <c r="AZ217" s="173"/>
      <c r="BA217" s="173"/>
      <c r="BB217" s="173"/>
      <c r="BC217" s="173"/>
      <c r="BD217" s="173"/>
      <c r="BE217" s="173"/>
      <c r="BF217" s="173"/>
      <c r="BG217" s="173"/>
      <c r="BH217" s="173"/>
      <c r="BI217" s="173"/>
      <c r="BJ217" s="173"/>
      <c r="BK217" s="173"/>
    </row>
    <row r="218" spans="1:63" ht="15" customHeight="1">
      <c r="A218" s="120" t="s">
        <v>146</v>
      </c>
    </row>
    <row r="219" spans="1:63" ht="15" customHeight="1"/>
    <row r="220" spans="1:63" ht="15" customHeight="1"/>
    <row r="221" spans="1:63" ht="15" customHeight="1"/>
    <row r="222" spans="1:63" ht="15" customHeight="1"/>
    <row r="223" spans="1:63" ht="15" customHeight="1"/>
    <row r="224" spans="1:63" ht="15" customHeight="1"/>
    <row r="225" ht="15" customHeight="1"/>
    <row r="226" ht="15" customHeight="1"/>
    <row r="227" ht="15" customHeight="1"/>
    <row r="228" ht="15" customHeight="1"/>
    <row r="229" ht="15" customHeight="1"/>
  </sheetData>
  <mergeCells count="1">
    <mergeCell ref="N1:Q1"/>
  </mergeCells>
  <phoneticPr fontId="12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66"/>
  </sheetPr>
  <dimension ref="A1:BF90"/>
  <sheetViews>
    <sheetView workbookViewId="0"/>
  </sheetViews>
  <sheetFormatPr defaultColWidth="0" defaultRowHeight="15"/>
  <cols>
    <col min="1" max="1" width="45.85546875" style="11" customWidth="1"/>
    <col min="2" max="2" width="6" style="62" bestFit="1" customWidth="1"/>
    <col min="3" max="6" width="7.7109375" style="62" customWidth="1"/>
    <col min="7" max="17" width="7.7109375" style="1" customWidth="1"/>
    <col min="18" max="18" width="9.140625" style="11" customWidth="1"/>
    <col min="19" max="50" width="9.140625" style="11" hidden="1" customWidth="1"/>
    <col min="51" max="58" width="0" style="11" hidden="1" customWidth="1"/>
    <col min="59" max="16384" width="9.140625" style="11" hidden="1"/>
  </cols>
  <sheetData>
    <row r="1" spans="1:52" ht="80.45" customHeight="1">
      <c r="A1" s="64"/>
      <c r="B1" s="64"/>
      <c r="C1" s="64"/>
      <c r="D1" s="64"/>
      <c r="E1" s="64"/>
      <c r="F1" s="64"/>
      <c r="G1" s="64"/>
      <c r="H1" s="64"/>
      <c r="I1" s="257" t="s">
        <v>351</v>
      </c>
      <c r="J1" s="257"/>
      <c r="K1" s="257"/>
      <c r="L1" s="257"/>
      <c r="M1" s="257"/>
      <c r="N1" s="257"/>
      <c r="O1" s="10"/>
      <c r="P1" s="11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</row>
    <row r="2" spans="1:52" s="6" customFormat="1">
      <c r="A2" s="113"/>
      <c r="B2" s="114" t="s">
        <v>460</v>
      </c>
      <c r="C2" s="114">
        <v>2025</v>
      </c>
      <c r="D2" s="114">
        <v>2024</v>
      </c>
      <c r="E2" s="114">
        <v>2023</v>
      </c>
      <c r="F2" s="114">
        <v>2022</v>
      </c>
      <c r="G2" s="114">
        <v>2021</v>
      </c>
      <c r="H2" s="114">
        <v>2020</v>
      </c>
      <c r="I2" s="114">
        <v>2019</v>
      </c>
      <c r="J2" s="114">
        <v>2018</v>
      </c>
      <c r="K2" s="114">
        <v>2017</v>
      </c>
      <c r="L2" s="114">
        <v>2016</v>
      </c>
      <c r="M2" s="114">
        <v>2015</v>
      </c>
      <c r="N2" s="114">
        <v>2014</v>
      </c>
      <c r="O2" s="114">
        <v>2013</v>
      </c>
      <c r="P2" s="114">
        <v>2012</v>
      </c>
      <c r="Q2" s="114">
        <v>2011</v>
      </c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Z2" s="8"/>
    </row>
    <row r="3" spans="1:52">
      <c r="A3" s="14"/>
      <c r="B3" s="14"/>
      <c r="C3" s="14"/>
      <c r="D3" s="14" t="s">
        <v>323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Z3" s="12"/>
    </row>
    <row r="4" spans="1:52">
      <c r="A4" s="49" t="s">
        <v>419</v>
      </c>
      <c r="B4" s="49"/>
      <c r="C4" s="49"/>
      <c r="D4" s="49"/>
      <c r="E4" s="49"/>
      <c r="F4" s="50"/>
      <c r="G4" s="50"/>
      <c r="H4" s="50"/>
      <c r="I4" s="50"/>
      <c r="J4" s="50"/>
      <c r="K4" s="50"/>
      <c r="L4" s="50"/>
      <c r="M4" s="50"/>
      <c r="N4" s="50"/>
      <c r="O4" s="51"/>
      <c r="P4" s="51"/>
      <c r="Q4" s="51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Z4" s="12"/>
    </row>
    <row r="5" spans="1:52">
      <c r="A5" s="19"/>
      <c r="B5" s="19"/>
      <c r="C5" s="19"/>
      <c r="D5" s="19"/>
      <c r="E5" s="1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Z5" s="12"/>
    </row>
    <row r="6" spans="1:52">
      <c r="A6" s="21" t="s">
        <v>1</v>
      </c>
      <c r="B6" s="23">
        <v>780.5</v>
      </c>
      <c r="C6" s="23">
        <v>1410.6</v>
      </c>
      <c r="D6" s="23">
        <v>1014.24</v>
      </c>
      <c r="E6" s="23">
        <v>680</v>
      </c>
      <c r="F6" s="23">
        <v>579.4</v>
      </c>
      <c r="G6" s="23">
        <v>537</v>
      </c>
      <c r="H6" s="23">
        <v>147</v>
      </c>
      <c r="I6" s="23">
        <v>260</v>
      </c>
      <c r="J6" s="23">
        <v>293</v>
      </c>
      <c r="K6" s="23">
        <v>239</v>
      </c>
      <c r="L6" s="23">
        <v>164</v>
      </c>
      <c r="M6" s="23">
        <v>201</v>
      </c>
      <c r="N6" s="23">
        <v>280</v>
      </c>
      <c r="O6" s="23">
        <v>322</v>
      </c>
      <c r="P6" s="23">
        <v>236</v>
      </c>
      <c r="Q6" s="23">
        <v>270</v>
      </c>
      <c r="R6" s="24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Z6" s="12"/>
    </row>
    <row r="7" spans="1:52">
      <c r="A7" s="26" t="s">
        <v>2</v>
      </c>
      <c r="B7" s="27">
        <v>416.7</v>
      </c>
      <c r="C7" s="27">
        <v>906</v>
      </c>
      <c r="D7" s="27">
        <v>801.3</v>
      </c>
      <c r="E7" s="27">
        <v>671</v>
      </c>
      <c r="F7" s="27">
        <v>449.29999999999995</v>
      </c>
      <c r="G7" s="27">
        <v>318</v>
      </c>
      <c r="H7" s="27">
        <v>213</v>
      </c>
      <c r="I7" s="27">
        <v>279</v>
      </c>
      <c r="J7" s="27">
        <v>357</v>
      </c>
      <c r="K7" s="27">
        <v>252</v>
      </c>
      <c r="L7" s="27">
        <v>218</v>
      </c>
      <c r="M7" s="27">
        <v>229</v>
      </c>
      <c r="N7" s="27">
        <v>556</v>
      </c>
      <c r="O7" s="27">
        <v>566</v>
      </c>
      <c r="P7" s="27">
        <v>505</v>
      </c>
      <c r="Q7" s="27">
        <v>391</v>
      </c>
      <c r="R7" s="24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Z7" s="12"/>
    </row>
    <row r="8" spans="1:52">
      <c r="A8" s="11" t="s">
        <v>94</v>
      </c>
      <c r="B8" s="23">
        <v>54.7</v>
      </c>
      <c r="C8" s="23">
        <v>134.6</v>
      </c>
      <c r="D8" s="23">
        <v>70.92</v>
      </c>
      <c r="E8" s="23">
        <v>78.48</v>
      </c>
      <c r="F8" s="23">
        <v>100.8</v>
      </c>
      <c r="G8" s="23">
        <v>52</v>
      </c>
      <c r="H8" s="23">
        <v>99</v>
      </c>
      <c r="I8" s="23">
        <v>47</v>
      </c>
      <c r="J8" s="23">
        <v>36</v>
      </c>
      <c r="K8" s="23">
        <v>20</v>
      </c>
      <c r="L8" s="23">
        <v>6</v>
      </c>
      <c r="M8" s="23">
        <v>5</v>
      </c>
      <c r="N8" s="23">
        <v>29</v>
      </c>
      <c r="O8" s="23">
        <v>21</v>
      </c>
      <c r="P8" s="23">
        <v>14</v>
      </c>
      <c r="Q8" s="23">
        <v>22</v>
      </c>
      <c r="R8" s="24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Z8" s="12"/>
    </row>
    <row r="9" spans="1:52" ht="17.25">
      <c r="A9" s="26" t="s">
        <v>147</v>
      </c>
      <c r="B9" s="27">
        <v>263.10000000000002</v>
      </c>
      <c r="C9" s="27">
        <v>418.9</v>
      </c>
      <c r="D9" s="27">
        <v>282.52999999999997</v>
      </c>
      <c r="E9" s="27">
        <v>198.55081999999999</v>
      </c>
      <c r="F9" s="27">
        <v>176</v>
      </c>
      <c r="G9" s="27">
        <v>95.8</v>
      </c>
      <c r="H9" s="27">
        <v>111.43600000000001</v>
      </c>
      <c r="I9" s="27" t="s">
        <v>0</v>
      </c>
      <c r="J9" s="27" t="s">
        <v>0</v>
      </c>
      <c r="K9" s="27" t="s">
        <v>0</v>
      </c>
      <c r="L9" s="27" t="s">
        <v>0</v>
      </c>
      <c r="M9" s="27" t="s">
        <v>0</v>
      </c>
      <c r="N9" s="27" t="s">
        <v>0</v>
      </c>
      <c r="O9" s="27" t="s">
        <v>0</v>
      </c>
      <c r="P9" s="27" t="s">
        <v>0</v>
      </c>
      <c r="Q9" s="27" t="s">
        <v>0</v>
      </c>
      <c r="R9" s="24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Z9" s="12"/>
    </row>
    <row r="10" spans="1:52">
      <c r="A10" s="11" t="s">
        <v>102</v>
      </c>
      <c r="E10" s="23"/>
      <c r="F10" s="23"/>
      <c r="G10" s="23"/>
      <c r="H10" s="23"/>
      <c r="I10" s="23">
        <v>0</v>
      </c>
      <c r="J10" s="23">
        <v>0</v>
      </c>
      <c r="K10" s="23">
        <v>0</v>
      </c>
      <c r="L10" s="23">
        <v>7</v>
      </c>
      <c r="M10" s="23">
        <v>115</v>
      </c>
      <c r="N10" s="23">
        <v>0</v>
      </c>
      <c r="O10" s="23">
        <v>0</v>
      </c>
      <c r="P10" s="23">
        <v>0</v>
      </c>
      <c r="Q10" s="23">
        <v>0</v>
      </c>
      <c r="R10" s="24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Z10" s="12"/>
    </row>
    <row r="11" spans="1:52" s="62" customFormat="1" ht="16.5" customHeight="1">
      <c r="A11" s="28" t="s">
        <v>4</v>
      </c>
      <c r="B11" s="29">
        <f t="shared" ref="B11:G11" si="0">SUM(B6:B10)</f>
        <v>1515</v>
      </c>
      <c r="C11" s="29">
        <f t="shared" si="0"/>
        <v>2870.1</v>
      </c>
      <c r="D11" s="29">
        <f t="shared" si="0"/>
        <v>2168.9899999999998</v>
      </c>
      <c r="E11" s="29">
        <f t="shared" si="0"/>
        <v>1628.0308199999999</v>
      </c>
      <c r="F11" s="29">
        <f t="shared" si="0"/>
        <v>1305.4999999999998</v>
      </c>
      <c r="G11" s="29">
        <f t="shared" si="0"/>
        <v>1002.8</v>
      </c>
      <c r="H11" s="29">
        <f t="shared" ref="H11:Q11" si="1">SUM(H6:H10)</f>
        <v>570.43600000000004</v>
      </c>
      <c r="I11" s="29">
        <f t="shared" si="1"/>
        <v>586</v>
      </c>
      <c r="J11" s="29">
        <f t="shared" si="1"/>
        <v>686</v>
      </c>
      <c r="K11" s="29">
        <f t="shared" si="1"/>
        <v>511</v>
      </c>
      <c r="L11" s="29">
        <f t="shared" si="1"/>
        <v>395</v>
      </c>
      <c r="M11" s="29">
        <f t="shared" si="1"/>
        <v>550</v>
      </c>
      <c r="N11" s="29">
        <f t="shared" si="1"/>
        <v>865</v>
      </c>
      <c r="O11" s="29">
        <f t="shared" si="1"/>
        <v>909</v>
      </c>
      <c r="P11" s="29">
        <f t="shared" si="1"/>
        <v>755</v>
      </c>
      <c r="Q11" s="29">
        <f t="shared" si="1"/>
        <v>683</v>
      </c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Z11" s="12"/>
    </row>
    <row r="12" spans="1:52" s="31" customFormat="1">
      <c r="E12" s="22"/>
      <c r="F12"/>
      <c r="G12"/>
      <c r="H12"/>
      <c r="I12"/>
      <c r="J12"/>
      <c r="K12"/>
      <c r="L12"/>
      <c r="M12"/>
      <c r="N12"/>
      <c r="O12"/>
      <c r="P12"/>
      <c r="Q1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</row>
    <row r="13" spans="1:52">
      <c r="A13" s="28" t="s">
        <v>333</v>
      </c>
      <c r="B13" s="29">
        <v>0</v>
      </c>
      <c r="C13" s="136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364</v>
      </c>
      <c r="N13" s="29">
        <v>280</v>
      </c>
      <c r="O13" s="29">
        <v>0</v>
      </c>
      <c r="P13" s="29">
        <v>0</v>
      </c>
      <c r="Q13" s="29">
        <v>0</v>
      </c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Z13" s="12"/>
    </row>
    <row r="14" spans="1:52">
      <c r="A14" s="21"/>
      <c r="B14" s="21"/>
      <c r="C14" s="21"/>
      <c r="D14" s="21"/>
      <c r="E14" s="22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4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Z14" s="12"/>
    </row>
    <row r="15" spans="1:52" ht="17.25">
      <c r="A15" s="28" t="s">
        <v>358</v>
      </c>
      <c r="B15" s="29">
        <v>22.8</v>
      </c>
      <c r="C15" s="29">
        <v>53.5</v>
      </c>
      <c r="D15" s="29">
        <v>53.88</v>
      </c>
      <c r="E15" s="29">
        <v>31.499608160000058</v>
      </c>
      <c r="F15" s="29">
        <v>40</v>
      </c>
      <c r="G15" s="29">
        <v>36</v>
      </c>
      <c r="H15" s="29">
        <v>22</v>
      </c>
      <c r="I15" s="29">
        <v>34</v>
      </c>
      <c r="J15" s="29">
        <v>46</v>
      </c>
      <c r="K15" s="29">
        <v>28</v>
      </c>
      <c r="L15" s="29">
        <v>33</v>
      </c>
      <c r="M15" s="29">
        <v>49</v>
      </c>
      <c r="N15" s="29">
        <v>69</v>
      </c>
      <c r="O15" s="29">
        <v>0</v>
      </c>
      <c r="P15" s="29">
        <v>0</v>
      </c>
      <c r="Q15" s="29">
        <v>0</v>
      </c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Z15" s="12"/>
    </row>
    <row r="16" spans="1:52">
      <c r="A16" s="36"/>
      <c r="B16" s="36"/>
      <c r="C16" s="36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8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Z16" s="12"/>
    </row>
    <row r="17" spans="1:52">
      <c r="A17" s="28" t="s">
        <v>357</v>
      </c>
      <c r="B17" s="29">
        <f>B11+B15+B13</f>
        <v>1537.8</v>
      </c>
      <c r="C17" s="29">
        <f>C11+C15+C13</f>
        <v>2923.6</v>
      </c>
      <c r="D17" s="29">
        <f t="shared" ref="D17:Q17" si="2">D11+D15+D13</f>
        <v>2222.87</v>
      </c>
      <c r="E17" s="29">
        <f t="shared" si="2"/>
        <v>1659.5304281599999</v>
      </c>
      <c r="F17" s="29">
        <f t="shared" si="2"/>
        <v>1345.4999999999998</v>
      </c>
      <c r="G17" s="29">
        <f t="shared" si="2"/>
        <v>1038.8</v>
      </c>
      <c r="H17" s="29">
        <f t="shared" si="2"/>
        <v>592.43600000000004</v>
      </c>
      <c r="I17" s="29">
        <f t="shared" si="2"/>
        <v>620</v>
      </c>
      <c r="J17" s="29">
        <f t="shared" si="2"/>
        <v>732</v>
      </c>
      <c r="K17" s="29">
        <f t="shared" si="2"/>
        <v>539</v>
      </c>
      <c r="L17" s="29">
        <f t="shared" si="2"/>
        <v>428</v>
      </c>
      <c r="M17" s="29">
        <f t="shared" si="2"/>
        <v>963</v>
      </c>
      <c r="N17" s="29">
        <f t="shared" si="2"/>
        <v>1214</v>
      </c>
      <c r="O17" s="29">
        <f t="shared" si="2"/>
        <v>909</v>
      </c>
      <c r="P17" s="29">
        <f t="shared" si="2"/>
        <v>755</v>
      </c>
      <c r="Q17" s="29">
        <f t="shared" si="2"/>
        <v>683</v>
      </c>
      <c r="R17" s="39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Z17" s="12"/>
    </row>
    <row r="18" spans="1:52" s="62" customFormat="1">
      <c r="A18" s="62" t="s">
        <v>148</v>
      </c>
      <c r="R18" s="39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 s="62" customFormat="1">
      <c r="A19" s="62" t="s">
        <v>359</v>
      </c>
      <c r="R19" s="39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 s="62" customFormat="1">
      <c r="R20" s="39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 s="62" customFormat="1">
      <c r="R21" s="39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 s="62" customFormat="1">
      <c r="R22" s="39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 s="62" customFormat="1">
      <c r="R23" s="39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 s="62" customFormat="1">
      <c r="R24" s="39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90" spans="7:58"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</row>
  </sheetData>
  <mergeCells count="1">
    <mergeCell ref="I1:N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4</vt:i4>
      </vt:variant>
    </vt:vector>
  </HeadingPairs>
  <TitlesOfParts>
    <vt:vector size="14" baseType="lpstr">
      <vt:lpstr>Índice</vt:lpstr>
      <vt:lpstr>DRE_Consolidada</vt:lpstr>
      <vt:lpstr>DRE_Controladora</vt:lpstr>
      <vt:lpstr>Ativo_Passivo_Controladora</vt:lpstr>
      <vt:lpstr>Ativo_Passivo_Consolidado</vt:lpstr>
      <vt:lpstr>Dados Oper Consolidados </vt:lpstr>
      <vt:lpstr>Dados Oper Controladora </vt:lpstr>
      <vt:lpstr>Endividamento </vt:lpstr>
      <vt:lpstr>Investimentos</vt:lpstr>
      <vt:lpstr>Dividendos</vt:lpstr>
      <vt:lpstr>DRE_Consolidada!Area_de_impressao</vt:lpstr>
      <vt:lpstr>DRE_Controladora!Area_de_impressao</vt:lpstr>
      <vt:lpstr>DRE_Consolidada!Titulos_de_impressao</vt:lpstr>
      <vt:lpstr>DRE_Controladora!Titulos_de_impressao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OSVALDO RAIMUNDO RODRIGUES</cp:lastModifiedBy>
  <cp:lastPrinted>2022-10-19T15:09:27Z</cp:lastPrinted>
  <dcterms:created xsi:type="dcterms:W3CDTF">2017-03-30T12:32:18Z</dcterms:created>
  <dcterms:modified xsi:type="dcterms:W3CDTF">2026-08-13T11:41:47Z</dcterms:modified>
</cp:coreProperties>
</file>