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V:\10 - DIVULGAÇÃO DE RESULTADOS\03 - RESULTADOS TRIMESTRAIS\2025\4T25\06 - PLANILHAS E SITE\02 - PLANILHA INTERATIVA\VERSÃO FINAL\"/>
    </mc:Choice>
  </mc:AlternateContent>
  <xr:revisionPtr revIDLastSave="0" documentId="13_ncr:1_{BE64472B-02BB-414F-BEC9-F05137A14EC0}" xr6:coauthVersionLast="47" xr6:coauthVersionMax="47" xr10:uidLastSave="{00000000-0000-0000-0000-000000000000}"/>
  <bookViews>
    <workbookView xWindow="28680" yWindow="-120" windowWidth="29040" windowHeight="15720" tabRatio="733" activeTab="5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Osvaldo Rodrigues - Modo de exibição pessoal" guid="{2ACED1FF-A6F4-4CB5-BD33-ACF6007F2091}" mergeInterval="0" personalView="1" maximized="1" xWindow="1" yWindow="1" windowWidth="1276" windowHeight="804" tabRatio="872" activeSheetId="9"/>
    <customWorkbookView name="itautec10 - Modo de exibição pessoal" guid="{B89D8E69-5934-4CAB-A915-AE4CD1036002}" mergeInterval="0" personalView="1" maximized="1" xWindow="-8" yWindow="-8" windowWidth="1616" windowHeight="876" tabRatio="93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79" l="1"/>
  <c r="C35" i="79"/>
  <c r="D35" i="79"/>
  <c r="B44" i="79"/>
  <c r="B18" i="79"/>
  <c r="B27" i="79"/>
  <c r="C27" i="79"/>
  <c r="D27" i="79"/>
  <c r="E27" i="79"/>
  <c r="B10" i="79"/>
  <c r="C10" i="79"/>
  <c r="B53" i="79"/>
  <c r="E12" i="82" l="1"/>
  <c r="D12" i="82"/>
  <c r="B199" i="80" l="1"/>
  <c r="B197" i="80"/>
  <c r="B208" i="80" s="1"/>
  <c r="B213" i="80" s="1"/>
  <c r="B87" i="74" l="1"/>
  <c r="B76" i="74"/>
  <c r="B58" i="74"/>
  <c r="B88" i="74" s="1"/>
  <c r="B34" i="74"/>
  <c r="B16" i="74"/>
  <c r="B36" i="74" s="1"/>
  <c r="B100" i="73"/>
  <c r="B99" i="73"/>
  <c r="B95" i="73"/>
  <c r="B86" i="73"/>
  <c r="B76" i="73"/>
  <c r="B73" i="73"/>
  <c r="B71" i="73"/>
  <c r="B57" i="73"/>
  <c r="B69" i="73" s="1"/>
  <c r="B52" i="73"/>
  <c r="B53" i="73"/>
  <c r="B46" i="73"/>
  <c r="B50" i="73" s="1"/>
  <c r="B47" i="73"/>
  <c r="B48" i="73"/>
  <c r="B15" i="73"/>
  <c r="B97" i="73" l="1"/>
  <c r="B102" i="73"/>
  <c r="C16" i="74" l="1"/>
  <c r="C34" i="74"/>
  <c r="C36" i="74"/>
  <c r="C58" i="74"/>
  <c r="C76" i="74"/>
  <c r="C87" i="74"/>
  <c r="C88" i="74"/>
  <c r="C91" i="74" s="1"/>
  <c r="B33" i="73"/>
  <c r="B27" i="73"/>
  <c r="B11" i="73"/>
  <c r="B17" i="73" s="1"/>
  <c r="B28" i="73" l="1"/>
  <c r="B35" i="73" s="1"/>
  <c r="B40" i="73" s="1"/>
  <c r="C99" i="73"/>
  <c r="C100" i="73"/>
  <c r="C95" i="73"/>
  <c r="C86" i="73"/>
  <c r="C97" i="73" s="1"/>
  <c r="C76" i="73"/>
  <c r="C73" i="73"/>
  <c r="C71" i="73"/>
  <c r="C57" i="73"/>
  <c r="C69" i="73" s="1"/>
  <c r="C52" i="73"/>
  <c r="C53" i="73"/>
  <c r="C46" i="73"/>
  <c r="C47" i="73"/>
  <c r="C48" i="73"/>
  <c r="C45" i="73"/>
  <c r="C27" i="73"/>
  <c r="C33" i="73"/>
  <c r="C15" i="73"/>
  <c r="D15" i="73"/>
  <c r="C11" i="73"/>
  <c r="C199" i="80"/>
  <c r="C197" i="80"/>
  <c r="C208" i="80" s="1"/>
  <c r="C213" i="80" s="1"/>
  <c r="C53" i="79"/>
  <c r="C44" i="79"/>
  <c r="C18" i="79"/>
  <c r="D18" i="79"/>
  <c r="C17" i="73" l="1"/>
  <c r="C50" i="73"/>
  <c r="C102" i="73" s="1"/>
  <c r="C28" i="73"/>
  <c r="C35" i="73"/>
  <c r="C40" i="73" s="1"/>
  <c r="C106" i="73" l="1"/>
  <c r="D45" i="73"/>
  <c r="D99" i="73" l="1"/>
  <c r="D100" i="73"/>
  <c r="D95" i="73"/>
  <c r="D86" i="73"/>
  <c r="D76" i="73"/>
  <c r="D73" i="73"/>
  <c r="D71" i="73"/>
  <c r="D97" i="73" l="1"/>
  <c r="D57" i="73"/>
  <c r="D52" i="73"/>
  <c r="D53" i="73" s="1"/>
  <c r="D46" i="73"/>
  <c r="D47" i="73"/>
  <c r="D48" i="73"/>
  <c r="D197" i="80"/>
  <c r="D199" i="80"/>
  <c r="D87" i="74"/>
  <c r="D76" i="74"/>
  <c r="D58" i="74"/>
  <c r="D34" i="74"/>
  <c r="D16" i="74"/>
  <c r="D33" i="73"/>
  <c r="D27" i="73"/>
  <c r="E11" i="73"/>
  <c r="D11" i="73"/>
  <c r="D53" i="79"/>
  <c r="E53" i="79"/>
  <c r="E35" i="79"/>
  <c r="F35" i="79"/>
  <c r="D44" i="79"/>
  <c r="E44" i="79"/>
  <c r="F44" i="79"/>
  <c r="F27" i="79"/>
  <c r="G27" i="79"/>
  <c r="D10" i="79"/>
  <c r="D208" i="80" l="1"/>
  <c r="D213" i="80" s="1"/>
  <c r="D50" i="73"/>
  <c r="D69" i="73"/>
  <c r="D102" i="73"/>
  <c r="D36" i="74"/>
  <c r="D88" i="74"/>
  <c r="D17" i="73"/>
  <c r="D28" i="73" s="1"/>
  <c r="D35" i="73" s="1"/>
  <c r="D40" i="73" s="1"/>
  <c r="D106" i="73" l="1"/>
  <c r="D91" i="74"/>
  <c r="F11" i="73"/>
  <c r="F17" i="73" s="1"/>
  <c r="F27" i="73"/>
  <c r="F33" i="73"/>
  <c r="F50" i="73"/>
  <c r="F57" i="73"/>
  <c r="F69" i="73" s="1"/>
  <c r="F71" i="73"/>
  <c r="F73" i="73"/>
  <c r="F86" i="73"/>
  <c r="F95" i="73"/>
  <c r="E18" i="79"/>
  <c r="E10" i="79"/>
  <c r="F28" i="73" l="1"/>
  <c r="F35" i="73" s="1"/>
  <c r="F40" i="73" s="1"/>
  <c r="F97" i="73"/>
  <c r="F102" i="73" s="1"/>
  <c r="F106" i="73" s="1"/>
  <c r="E199" i="80" l="1"/>
  <c r="E197" i="80"/>
  <c r="E208" i="80" s="1"/>
  <c r="E213" i="80" s="1"/>
  <c r="E45" i="73"/>
  <c r="E99" i="73"/>
  <c r="E100" i="73"/>
  <c r="E95" i="73"/>
  <c r="E86" i="73"/>
  <c r="E76" i="73"/>
  <c r="E73" i="73"/>
  <c r="E71" i="73"/>
  <c r="E61" i="73"/>
  <c r="E57" i="73" s="1"/>
  <c r="E69" i="73" s="1"/>
  <c r="B11" i="77"/>
  <c r="B17" i="77" s="1"/>
  <c r="E58" i="74"/>
  <c r="E76" i="74"/>
  <c r="E87" i="74"/>
  <c r="E34" i="74"/>
  <c r="E16" i="74"/>
  <c r="E52" i="73"/>
  <c r="E53" i="73"/>
  <c r="E46" i="73"/>
  <c r="E47" i="73"/>
  <c r="E48" i="73"/>
  <c r="E33" i="73"/>
  <c r="E27" i="73"/>
  <c r="E15" i="73"/>
  <c r="E88" i="74" l="1"/>
  <c r="E36" i="74"/>
  <c r="E50" i="73"/>
  <c r="E17" i="73"/>
  <c r="E28" i="73" s="1"/>
  <c r="E35" i="73" s="1"/>
  <c r="E40" i="73" s="1"/>
  <c r="E97" i="73"/>
  <c r="E102" i="73" s="1"/>
  <c r="E106" i="73" s="1"/>
  <c r="G35" i="79"/>
  <c r="F18" i="79"/>
  <c r="G18" i="79"/>
  <c r="H18" i="79"/>
  <c r="G44" i="79"/>
  <c r="F53" i="79"/>
  <c r="F10" i="79"/>
  <c r="E91" i="74" l="1"/>
  <c r="F199" i="80"/>
  <c r="F197" i="80"/>
  <c r="F208" i="80" s="1"/>
  <c r="F213" i="80" s="1"/>
  <c r="F87" i="74" l="1"/>
  <c r="F76" i="74"/>
  <c r="F58" i="74"/>
  <c r="F34" i="74"/>
  <c r="F16" i="74"/>
  <c r="F36" i="74" l="1"/>
  <c r="F88" i="74"/>
  <c r="F91" i="74" s="1"/>
  <c r="E24" i="82" l="1"/>
  <c r="D24" i="82"/>
  <c r="G16" i="74" l="1"/>
  <c r="H16" i="74"/>
  <c r="G15" i="73"/>
  <c r="H15" i="73"/>
  <c r="G199" i="80"/>
  <c r="G197" i="80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BI76" i="73"/>
  <c r="G53" i="79"/>
  <c r="G10" i="79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BI73" i="73"/>
  <c r="H73" i="73"/>
  <c r="I73" i="73"/>
  <c r="J73" i="73"/>
  <c r="K73" i="73"/>
  <c r="L73" i="73"/>
  <c r="M73" i="73"/>
  <c r="N73" i="73"/>
  <c r="O73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BE71" i="73"/>
  <c r="G87" i="74"/>
  <c r="G76" i="74"/>
  <c r="G76" i="73"/>
  <c r="G73" i="73"/>
  <c r="G71" i="73"/>
  <c r="G50" i="73"/>
  <c r="G27" i="73"/>
  <c r="G33" i="73"/>
  <c r="G11" i="73"/>
  <c r="G17" i="73" l="1"/>
  <c r="G28" i="73" s="1"/>
  <c r="G35" i="73" s="1"/>
  <c r="G40" i="73" s="1"/>
  <c r="G208" i="80"/>
  <c r="G213" i="80" s="1"/>
  <c r="G34" i="74"/>
  <c r="G58" i="74"/>
  <c r="G88" i="74" s="1"/>
  <c r="G36" i="74" l="1"/>
  <c r="G91" i="74" s="1"/>
  <c r="G95" i="73" l="1"/>
  <c r="G86" i="73"/>
  <c r="G97" i="73" l="1"/>
  <c r="G57" i="73"/>
  <c r="G102" i="73" l="1"/>
  <c r="G106" i="73" s="1"/>
  <c r="G69" i="73"/>
  <c r="G45" i="73" l="1"/>
  <c r="H27" i="79"/>
  <c r="H35" i="79"/>
  <c r="I53" i="79"/>
  <c r="J53" i="79"/>
  <c r="K53" i="79"/>
  <c r="L53" i="79"/>
  <c r="M53" i="79"/>
  <c r="N53" i="79"/>
  <c r="O53" i="79"/>
  <c r="P53" i="79"/>
  <c r="H53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AB35" i="79"/>
  <c r="R44" i="79"/>
  <c r="S44" i="79"/>
  <c r="T44" i="79"/>
  <c r="U44" i="79"/>
  <c r="V44" i="79"/>
  <c r="W44" i="79"/>
  <c r="X44" i="79"/>
  <c r="Y44" i="79"/>
  <c r="Z44" i="79"/>
  <c r="AA44" i="79"/>
  <c r="AB44" i="79"/>
  <c r="AC44" i="79"/>
  <c r="I44" i="79"/>
  <c r="J44" i="79"/>
  <c r="K44" i="79"/>
  <c r="L44" i="79"/>
  <c r="M44" i="79"/>
  <c r="N44" i="79"/>
  <c r="O44" i="79"/>
  <c r="P44" i="79"/>
  <c r="Q44" i="79"/>
  <c r="H44" i="79"/>
  <c r="H10" i="79"/>
  <c r="H199" i="80" l="1"/>
  <c r="H197" i="80"/>
  <c r="H208" i="80" l="1"/>
  <c r="H213" i="80" s="1"/>
  <c r="H87" i="74"/>
  <c r="H76" i="74"/>
  <c r="I76" i="74"/>
  <c r="H58" i="74"/>
  <c r="H34" i="74"/>
  <c r="H95" i="73"/>
  <c r="I95" i="73"/>
  <c r="H86" i="73"/>
  <c r="H45" i="73"/>
  <c r="I33" i="73"/>
  <c r="H33" i="73"/>
  <c r="H97" i="73" l="1"/>
  <c r="H27" i="73"/>
  <c r="H57" i="73"/>
  <c r="H69" i="73" s="1"/>
  <c r="H50" i="73"/>
  <c r="H11" i="73"/>
  <c r="H17" i="73" s="1"/>
  <c r="H88" i="74"/>
  <c r="H36" i="74"/>
  <c r="H91" i="74" l="1"/>
  <c r="H28" i="73"/>
  <c r="H35" i="73" s="1"/>
  <c r="H40" i="73" s="1"/>
  <c r="H102" i="73"/>
  <c r="H106" i="73" s="1"/>
  <c r="G11" i="77"/>
  <c r="H11" i="77"/>
  <c r="I11" i="77"/>
  <c r="I17" i="77" s="1"/>
  <c r="J11" i="77"/>
  <c r="K11" i="77"/>
  <c r="K17" i="77" s="1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L17" i="77"/>
  <c r="I35" i="79"/>
  <c r="I18" i="79"/>
  <c r="I27" i="79"/>
  <c r="I10" i="79"/>
  <c r="J95" i="73"/>
  <c r="I86" i="73"/>
  <c r="I97" i="73" s="1"/>
  <c r="I57" i="73"/>
  <c r="I69" i="73" s="1"/>
  <c r="I50" i="73"/>
  <c r="I45" i="73"/>
  <c r="I27" i="73"/>
  <c r="I15" i="73"/>
  <c r="I11" i="73"/>
  <c r="I102" i="73" l="1"/>
  <c r="I17" i="73"/>
  <c r="I28" i="73" s="1"/>
  <c r="I35" i="73" s="1"/>
  <c r="I40" i="73" s="1"/>
  <c r="I106" i="73" l="1"/>
  <c r="C11" i="77"/>
  <c r="C17" i="77" s="1"/>
  <c r="I199" i="80"/>
  <c r="J199" i="80"/>
  <c r="I197" i="80"/>
  <c r="I58" i="74"/>
  <c r="I87" i="74"/>
  <c r="J87" i="74"/>
  <c r="I34" i="74"/>
  <c r="I88" i="74" l="1"/>
  <c r="I208" i="80"/>
  <c r="I213" i="80" s="1"/>
  <c r="I16" i="74"/>
  <c r="I36" i="74" s="1"/>
  <c r="E33" i="82"/>
  <c r="D33" i="82"/>
  <c r="D55" i="82"/>
  <c r="D47" i="82"/>
  <c r="E47" i="82"/>
  <c r="I91" i="74" l="1"/>
  <c r="R208" i="80"/>
  <c r="R213" i="80" s="1"/>
  <c r="S208" i="80"/>
  <c r="S213" i="80" s="1"/>
  <c r="T208" i="80"/>
  <c r="T213" i="80" s="1"/>
  <c r="U208" i="80"/>
  <c r="U213" i="80" s="1"/>
  <c r="V208" i="80"/>
  <c r="W208" i="80"/>
  <c r="X208" i="80"/>
  <c r="Y208" i="80"/>
  <c r="Z208" i="80"/>
  <c r="AA208" i="80"/>
  <c r="AB208" i="80"/>
  <c r="AC208" i="80"/>
  <c r="AD208" i="80"/>
  <c r="AE208" i="80"/>
  <c r="AF208" i="80"/>
  <c r="AG208" i="80"/>
  <c r="AH208" i="80"/>
  <c r="AI208" i="80"/>
  <c r="AJ208" i="80"/>
  <c r="AK208" i="80"/>
  <c r="AL208" i="80"/>
  <c r="AM208" i="80"/>
  <c r="AN208" i="80"/>
  <c r="AO208" i="80"/>
  <c r="AP208" i="80"/>
  <c r="AQ208" i="80"/>
  <c r="AR208" i="80"/>
  <c r="AS208" i="80"/>
  <c r="AT208" i="80"/>
  <c r="AU208" i="80"/>
  <c r="AV208" i="80"/>
  <c r="AW208" i="80"/>
  <c r="AX208" i="80"/>
  <c r="AY208" i="80"/>
  <c r="AZ208" i="80"/>
  <c r="BA208" i="80"/>
  <c r="BB208" i="80"/>
  <c r="BC208" i="80"/>
  <c r="BD208" i="80"/>
  <c r="BE208" i="80"/>
  <c r="BF208" i="80"/>
  <c r="BG208" i="80"/>
  <c r="BH208" i="80"/>
  <c r="BI208" i="80"/>
  <c r="L208" i="80"/>
  <c r="L213" i="80" s="1"/>
  <c r="N208" i="80"/>
  <c r="N213" i="80" s="1"/>
  <c r="O208" i="80"/>
  <c r="O213" i="80" s="1"/>
  <c r="P208" i="80"/>
  <c r="P213" i="80" s="1"/>
  <c r="Q208" i="80"/>
  <c r="Q213" i="80" s="1"/>
  <c r="K208" i="80"/>
  <c r="K213" i="80" s="1"/>
  <c r="J197" i="80"/>
  <c r="J208" i="80" s="1"/>
  <c r="J213" i="80" s="1"/>
  <c r="J86" i="73" l="1"/>
  <c r="J97" i="73" s="1"/>
  <c r="J57" i="73"/>
  <c r="J27" i="79"/>
  <c r="J18" i="79"/>
  <c r="J10" i="79"/>
  <c r="J11" i="73" l="1"/>
  <c r="J15" i="73"/>
  <c r="J76" i="74" l="1"/>
  <c r="J58" i="74"/>
  <c r="J34" i="74"/>
  <c r="J16" i="74"/>
  <c r="J88" i="74" l="1"/>
  <c r="J91" i="74" s="1"/>
  <c r="K76" i="74" l="1"/>
  <c r="L76" i="74"/>
  <c r="K87" i="74"/>
  <c r="L87" i="74"/>
  <c r="K34" i="74"/>
  <c r="L34" i="74"/>
  <c r="L36" i="74" s="1"/>
  <c r="K95" i="73" l="1"/>
  <c r="L95" i="73"/>
  <c r="K86" i="73"/>
  <c r="L86" i="73"/>
  <c r="L97" i="73" s="1"/>
  <c r="J69" i="73"/>
  <c r="K57" i="73"/>
  <c r="K69" i="73" s="1"/>
  <c r="L57" i="73"/>
  <c r="L69" i="73" s="1"/>
  <c r="K50" i="73"/>
  <c r="L50" i="73"/>
  <c r="J45" i="73"/>
  <c r="K97" i="73" l="1"/>
  <c r="K102" i="73"/>
  <c r="L102" i="73"/>
  <c r="J33" i="73"/>
  <c r="J17" i="73"/>
  <c r="J50" i="73"/>
  <c r="J102" i="73" s="1"/>
  <c r="J27" i="73"/>
  <c r="J28" i="73" l="1"/>
  <c r="J35" i="73" s="1"/>
  <c r="J40" i="73" s="1"/>
  <c r="J106" i="73" s="1"/>
  <c r="Z86" i="73"/>
  <c r="M57" i="73" l="1"/>
  <c r="N57" i="73"/>
  <c r="P57" i="73"/>
  <c r="R57" i="73"/>
  <c r="T57" i="73"/>
  <c r="U57" i="73"/>
  <c r="V57" i="73"/>
  <c r="W57" i="73"/>
  <c r="X57" i="73"/>
  <c r="Y57" i="73"/>
  <c r="Z57" i="73"/>
  <c r="AA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BI57" i="73"/>
  <c r="L33" i="73" l="1"/>
  <c r="M33" i="73"/>
  <c r="N33" i="73"/>
  <c r="O33" i="73"/>
  <c r="P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BI33" i="73"/>
  <c r="L15" i="73"/>
  <c r="M15" i="73"/>
  <c r="N15" i="73"/>
  <c r="O15" i="73"/>
  <c r="P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BI15" i="73"/>
  <c r="K15" i="73"/>
  <c r="L11" i="73"/>
  <c r="M11" i="73"/>
  <c r="N11" i="73"/>
  <c r="O11" i="73"/>
  <c r="P11" i="73"/>
  <c r="P17" i="73" s="1"/>
  <c r="R11" i="73"/>
  <c r="R17" i="73" s="1"/>
  <c r="S11" i="73"/>
  <c r="T11" i="73"/>
  <c r="U11" i="73"/>
  <c r="V11" i="73"/>
  <c r="W11" i="73"/>
  <c r="X11" i="73"/>
  <c r="Y11" i="73"/>
  <c r="Z11" i="73"/>
  <c r="AA11" i="73"/>
  <c r="AB11" i="73"/>
  <c r="AB17" i="73" s="1"/>
  <c r="AC11" i="73"/>
  <c r="AC17" i="73" s="1"/>
  <c r="AD11" i="73"/>
  <c r="AD17" i="73" s="1"/>
  <c r="AE11" i="73"/>
  <c r="AF11" i="73"/>
  <c r="AG11" i="73"/>
  <c r="AH11" i="73"/>
  <c r="AI11" i="73"/>
  <c r="AJ11" i="73"/>
  <c r="AK11" i="73"/>
  <c r="AL11" i="73"/>
  <c r="AM11" i="73"/>
  <c r="AN11" i="73"/>
  <c r="AO11" i="73"/>
  <c r="AO17" i="73" s="1"/>
  <c r="AP11" i="73"/>
  <c r="AP17" i="73" s="1"/>
  <c r="AQ11" i="73"/>
  <c r="AR11" i="73"/>
  <c r="AS11" i="73"/>
  <c r="AT11" i="73"/>
  <c r="AU11" i="73"/>
  <c r="AV11" i="73"/>
  <c r="AW11" i="73"/>
  <c r="AX11" i="73"/>
  <c r="AY11" i="73"/>
  <c r="AZ11" i="73"/>
  <c r="BA11" i="73"/>
  <c r="BA17" i="73" s="1"/>
  <c r="BB11" i="73"/>
  <c r="BB17" i="73" s="1"/>
  <c r="BC11" i="73"/>
  <c r="BD11" i="73"/>
  <c r="BE11" i="73"/>
  <c r="BF11" i="73"/>
  <c r="BG11" i="73"/>
  <c r="BH11" i="73"/>
  <c r="BI11" i="73"/>
  <c r="K11" i="73"/>
  <c r="K17" i="73" s="1"/>
  <c r="BG17" i="73" l="1"/>
  <c r="AU17" i="73"/>
  <c r="AI17" i="73"/>
  <c r="W17" i="73"/>
  <c r="BF17" i="73"/>
  <c r="AT17" i="73"/>
  <c r="AH17" i="73"/>
  <c r="V17" i="73"/>
  <c r="AZ17" i="73"/>
  <c r="AN17" i="73"/>
  <c r="N17" i="73"/>
  <c r="AL17" i="73"/>
  <c r="AA17" i="73"/>
  <c r="M17" i="73"/>
  <c r="O17" i="73"/>
  <c r="AY17" i="73"/>
  <c r="AX17" i="73"/>
  <c r="AS17" i="73"/>
  <c r="Z17" i="73"/>
  <c r="AG17" i="73"/>
  <c r="BD17" i="73"/>
  <c r="T17" i="73"/>
  <c r="AM17" i="73"/>
  <c r="BE17" i="73"/>
  <c r="BE28" i="73" s="1"/>
  <c r="BE35" i="73" s="1"/>
  <c r="BE40" i="73" s="1"/>
  <c r="U17" i="73"/>
  <c r="AR17" i="73"/>
  <c r="AF17" i="73"/>
  <c r="BC17" i="73"/>
  <c r="AQ17" i="73"/>
  <c r="AE17" i="73"/>
  <c r="S17" i="73"/>
  <c r="Y17" i="73"/>
  <c r="L17" i="73"/>
  <c r="AV17" i="73"/>
  <c r="AK17" i="73"/>
  <c r="AJ17" i="73"/>
  <c r="BI17" i="73"/>
  <c r="X17" i="73"/>
  <c r="AW17" i="73"/>
  <c r="BH17" i="73"/>
  <c r="K33" i="73"/>
  <c r="L27" i="73"/>
  <c r="M27" i="73"/>
  <c r="M28" i="73" s="1"/>
  <c r="M35" i="73" s="1"/>
  <c r="M40" i="73" s="1"/>
  <c r="N27" i="73"/>
  <c r="O27" i="73"/>
  <c r="O28" i="73" s="1"/>
  <c r="O35" i="73" s="1"/>
  <c r="O40" i="73" s="1"/>
  <c r="P27" i="73"/>
  <c r="P28" i="73" s="1"/>
  <c r="P35" i="73" s="1"/>
  <c r="P40" i="73" s="1"/>
  <c r="R27" i="73"/>
  <c r="R28" i="73" s="1"/>
  <c r="R35" i="73" s="1"/>
  <c r="R40" i="73" s="1"/>
  <c r="T27" i="73"/>
  <c r="U27" i="73"/>
  <c r="V27" i="73"/>
  <c r="W27" i="73"/>
  <c r="X27" i="73"/>
  <c r="Y27" i="73"/>
  <c r="Z27" i="73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D28" i="73" s="1"/>
  <c r="AD35" i="73" s="1"/>
  <c r="AD40" i="73" s="1"/>
  <c r="AE27" i="73"/>
  <c r="AF27" i="73"/>
  <c r="AG27" i="73"/>
  <c r="AH27" i="73"/>
  <c r="AI27" i="73"/>
  <c r="AI28" i="73" s="1"/>
  <c r="AI35" i="73" s="1"/>
  <c r="AI40" i="73" s="1"/>
  <c r="AJ27" i="73"/>
  <c r="AK27" i="73"/>
  <c r="AL27" i="73"/>
  <c r="AM27" i="73"/>
  <c r="AN27" i="73"/>
  <c r="AO27" i="73"/>
  <c r="AO28" i="73" s="1"/>
  <c r="AO35" i="73" s="1"/>
  <c r="AO40" i="73" s="1"/>
  <c r="AP27" i="73"/>
  <c r="AP28" i="73" s="1"/>
  <c r="AP35" i="73" s="1"/>
  <c r="AP40" i="73" s="1"/>
  <c r="AQ27" i="73"/>
  <c r="AR27" i="73"/>
  <c r="AS27" i="73"/>
  <c r="AT27" i="73"/>
  <c r="AU27" i="73"/>
  <c r="AV27" i="73"/>
  <c r="AW27" i="73"/>
  <c r="AX27" i="73"/>
  <c r="AY27" i="73"/>
  <c r="AY28" i="73" s="1"/>
  <c r="AY35" i="73" s="1"/>
  <c r="AY40" i="73" s="1"/>
  <c r="AZ27" i="73"/>
  <c r="BA27" i="73"/>
  <c r="BA28" i="73" s="1"/>
  <c r="BA35" i="73" s="1"/>
  <c r="BA40" i="73" s="1"/>
  <c r="BB27" i="73"/>
  <c r="BB28" i="73" s="1"/>
  <c r="BB35" i="73" s="1"/>
  <c r="BB40" i="73" s="1"/>
  <c r="BC27" i="73"/>
  <c r="BD27" i="73"/>
  <c r="BE27" i="73"/>
  <c r="BF27" i="73"/>
  <c r="BG27" i="73"/>
  <c r="BH27" i="73"/>
  <c r="BI27" i="73"/>
  <c r="K27" i="73"/>
  <c r="K28" i="73" s="1"/>
  <c r="L58" i="74"/>
  <c r="L88" i="74" s="1"/>
  <c r="L91" i="74" s="1"/>
  <c r="M58" i="74"/>
  <c r="N58" i="74"/>
  <c r="P58" i="74"/>
  <c r="Q58" i="74"/>
  <c r="R58" i="74"/>
  <c r="S58" i="74"/>
  <c r="T58" i="74"/>
  <c r="U58" i="74"/>
  <c r="V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BI58" i="74"/>
  <c r="K58" i="74"/>
  <c r="K88" i="74" s="1"/>
  <c r="K16" i="74"/>
  <c r="K36" i="74" s="1"/>
  <c r="K91" i="74" l="1"/>
  <c r="BI28" i="73"/>
  <c r="BI35" i="73" s="1"/>
  <c r="BI40" i="73" s="1"/>
  <c r="K35" i="73"/>
  <c r="K40" i="73" s="1"/>
  <c r="K106" i="73" s="1"/>
  <c r="BF28" i="73"/>
  <c r="BF35" i="73" s="1"/>
  <c r="BF40" i="73" s="1"/>
  <c r="AT28" i="73"/>
  <c r="AT35" i="73" s="1"/>
  <c r="AT40" i="73" s="1"/>
  <c r="BG28" i="73"/>
  <c r="BG35" i="73" s="1"/>
  <c r="BG40" i="73" s="1"/>
  <c r="AU28" i="73"/>
  <c r="AU35" i="73" s="1"/>
  <c r="AU40" i="73" s="1"/>
  <c r="W28" i="73"/>
  <c r="W35" i="73" s="1"/>
  <c r="W40" i="73" s="1"/>
  <c r="AW28" i="73"/>
  <c r="AW35" i="73" s="1"/>
  <c r="AW40" i="73" s="1"/>
  <c r="U28" i="73"/>
  <c r="U35" i="73" s="1"/>
  <c r="U40" i="73" s="1"/>
  <c r="AM28" i="73"/>
  <c r="AM35" i="73" s="1"/>
  <c r="AM40" i="73" s="1"/>
  <c r="AH28" i="73"/>
  <c r="AH35" i="73" s="1"/>
  <c r="AH40" i="73" s="1"/>
  <c r="AS28" i="73"/>
  <c r="AS35" i="73" s="1"/>
  <c r="AS40" i="73" s="1"/>
  <c r="AL28" i="73"/>
  <c r="AL35" i="73" s="1"/>
  <c r="AL40" i="73" s="1"/>
  <c r="V28" i="73"/>
  <c r="V35" i="73" s="1"/>
  <c r="V40" i="73" s="1"/>
  <c r="AK28" i="73"/>
  <c r="AK35" i="73" s="1"/>
  <c r="AK40" i="73" s="1"/>
  <c r="AJ28" i="73"/>
  <c r="AJ35" i="73" s="1"/>
  <c r="AJ40" i="73" s="1"/>
  <c r="BD28" i="73"/>
  <c r="BD35" i="73" s="1"/>
  <c r="BD40" i="73" s="1"/>
  <c r="T28" i="73"/>
  <c r="T35" i="73" s="1"/>
  <c r="T40" i="73" s="1"/>
  <c r="AV28" i="73"/>
  <c r="AV35" i="73" s="1"/>
  <c r="AV40" i="73" s="1"/>
  <c r="BH28" i="73"/>
  <c r="BH35" i="73" s="1"/>
  <c r="BH40" i="73" s="1"/>
  <c r="AF28" i="73"/>
  <c r="AF35" i="73" s="1"/>
  <c r="AF40" i="73" s="1"/>
  <c r="AZ28" i="73"/>
  <c r="AZ35" i="73" s="1"/>
  <c r="AZ40" i="73" s="1"/>
  <c r="AN28" i="73"/>
  <c r="AN35" i="73" s="1"/>
  <c r="AN40" i="73" s="1"/>
  <c r="N28" i="73"/>
  <c r="N35" i="73" s="1"/>
  <c r="N40" i="73" s="1"/>
  <c r="Z28" i="73"/>
  <c r="Z35" i="73" s="1"/>
  <c r="Z40" i="73" s="1"/>
  <c r="Y28" i="73"/>
  <c r="Y35" i="73" s="1"/>
  <c r="Y40" i="73" s="1"/>
  <c r="X28" i="73"/>
  <c r="X35" i="73" s="1"/>
  <c r="X40" i="73" s="1"/>
  <c r="AG28" i="73"/>
  <c r="AG35" i="73" s="1"/>
  <c r="AG40" i="73" s="1"/>
  <c r="AX28" i="73"/>
  <c r="AX35" i="73" s="1"/>
  <c r="AX40" i="73" s="1"/>
  <c r="AR28" i="73"/>
  <c r="AR35" i="73" s="1"/>
  <c r="AR40" i="73" s="1"/>
  <c r="BC28" i="73"/>
  <c r="BC35" i="73" s="1"/>
  <c r="BC40" i="73" s="1"/>
  <c r="AQ28" i="73"/>
  <c r="AQ35" i="73" s="1"/>
  <c r="AQ40" i="73" s="1"/>
  <c r="AE28" i="73"/>
  <c r="AE35" i="73" s="1"/>
  <c r="AE40" i="73" s="1"/>
  <c r="L28" i="73"/>
  <c r="L35" i="73" s="1"/>
  <c r="L40" i="73" s="1"/>
  <c r="L106" i="73" s="1"/>
  <c r="E40" i="82"/>
  <c r="D40" i="82"/>
  <c r="E151" i="82"/>
  <c r="E150" i="82"/>
  <c r="E149" i="82"/>
  <c r="E148" i="82"/>
  <c r="E144" i="82"/>
  <c r="E143" i="82"/>
  <c r="E142" i="82"/>
  <c r="E138" i="82"/>
  <c r="E137" i="82"/>
  <c r="E136" i="82"/>
  <c r="E132" i="82"/>
  <c r="E131" i="82"/>
  <c r="E130" i="82"/>
  <c r="E129" i="82"/>
  <c r="E125" i="82"/>
  <c r="E124" i="82"/>
  <c r="E123" i="82"/>
  <c r="E122" i="82"/>
  <c r="E118" i="82"/>
  <c r="E117" i="82"/>
  <c r="E116" i="82"/>
  <c r="E115" i="82"/>
  <c r="E111" i="82"/>
  <c r="E110" i="82"/>
  <c r="E109" i="82"/>
  <c r="E108" i="82"/>
  <c r="E104" i="82"/>
  <c r="E103" i="82"/>
  <c r="E102" i="82"/>
  <c r="E101" i="82"/>
  <c r="E97" i="82"/>
  <c r="E96" i="82"/>
  <c r="E95" i="82"/>
  <c r="E94" i="82"/>
  <c r="E90" i="82"/>
  <c r="E89" i="82"/>
  <c r="E88" i="82"/>
  <c r="E84" i="82"/>
  <c r="E83" i="82"/>
  <c r="E82" i="82"/>
  <c r="E81" i="82"/>
  <c r="E77" i="82"/>
  <c r="E76" i="82"/>
  <c r="E75" i="82"/>
  <c r="E74" i="82"/>
  <c r="E73" i="82"/>
  <c r="E69" i="82"/>
  <c r="E68" i="82"/>
  <c r="E67" i="82"/>
  <c r="E66" i="82"/>
  <c r="E65" i="82"/>
  <c r="D62" i="82"/>
  <c r="E61" i="82"/>
  <c r="E60" i="82"/>
  <c r="E59" i="82"/>
  <c r="E58" i="82"/>
  <c r="E53" i="82"/>
  <c r="E52" i="82"/>
  <c r="E51" i="82"/>
  <c r="E50" i="82"/>
  <c r="E55" i="82" l="1"/>
  <c r="E145" i="82"/>
  <c r="E119" i="82"/>
  <c r="E91" i="82"/>
  <c r="E62" i="82"/>
  <c r="E126" i="82"/>
  <c r="E85" i="82"/>
  <c r="E152" i="82"/>
  <c r="E112" i="82"/>
  <c r="E133" i="82"/>
  <c r="E70" i="82"/>
  <c r="E139" i="82"/>
  <c r="E105" i="82"/>
  <c r="E78" i="82"/>
  <c r="E98" i="82"/>
  <c r="M87" i="74" l="1"/>
  <c r="N87" i="74" l="1"/>
  <c r="M76" i="74"/>
  <c r="M88" i="74" l="1"/>
  <c r="M16" i="74" l="1"/>
  <c r="M34" i="74"/>
  <c r="N16" i="74"/>
  <c r="M36" i="74" l="1"/>
  <c r="M91" i="74" s="1"/>
  <c r="M199" i="80"/>
  <c r="M95" i="73"/>
  <c r="M86" i="73"/>
  <c r="M50" i="73"/>
  <c r="N86" i="73"/>
  <c r="M97" i="73" l="1"/>
  <c r="M102" i="73" s="1"/>
  <c r="M106" i="73" s="1"/>
  <c r="M197" i="80" l="1"/>
  <c r="M208" i="80" s="1"/>
  <c r="M213" i="80" s="1"/>
  <c r="N50" i="73" l="1"/>
  <c r="N10" i="79" l="1"/>
  <c r="O10" i="79"/>
  <c r="P10" i="79"/>
  <c r="X87" i="74"/>
  <c r="O16" i="74"/>
  <c r="R16" i="74" l="1"/>
  <c r="R87" i="74"/>
  <c r="R76" i="74"/>
  <c r="R34" i="74"/>
  <c r="R36" i="74" s="1"/>
  <c r="S16" i="74"/>
  <c r="N76" i="74"/>
  <c r="N34" i="74"/>
  <c r="N36" i="74" s="1"/>
  <c r="O34" i="74"/>
  <c r="O36" i="74" s="1"/>
  <c r="P16" i="74"/>
  <c r="S87" i="74"/>
  <c r="P87" i="74"/>
  <c r="P76" i="74"/>
  <c r="P34" i="74"/>
  <c r="P36" i="74" l="1"/>
  <c r="R88" i="74"/>
  <c r="R91" i="74" s="1"/>
  <c r="N88" i="74"/>
  <c r="N91" i="74" s="1"/>
  <c r="BI87" i="74" l="1"/>
  <c r="BH87" i="74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U87" i="74"/>
  <c r="T87" i="74"/>
  <c r="Q87" i="74"/>
  <c r="O87" i="74"/>
  <c r="BI76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V76" i="74"/>
  <c r="U76" i="74"/>
  <c r="T76" i="74"/>
  <c r="S76" i="74"/>
  <c r="Q76" i="74"/>
  <c r="O76" i="74"/>
  <c r="O46" i="74"/>
  <c r="O58" i="74" s="1"/>
  <c r="BI34" i="74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V34" i="74"/>
  <c r="U34" i="74"/>
  <c r="T34" i="74"/>
  <c r="S34" i="74"/>
  <c r="S36" i="74" s="1"/>
  <c r="Q34" i="74"/>
  <c r="BI16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Q16" i="74"/>
  <c r="BH36" i="74" l="1"/>
  <c r="AJ36" i="74"/>
  <c r="AW36" i="74"/>
  <c r="BI36" i="74"/>
  <c r="X36" i="74"/>
  <c r="AK36" i="74"/>
  <c r="AL36" i="74"/>
  <c r="AV36" i="74"/>
  <c r="Y36" i="74"/>
  <c r="Z36" i="74"/>
  <c r="AX36" i="74"/>
  <c r="BE36" i="74"/>
  <c r="AS36" i="74"/>
  <c r="U36" i="74"/>
  <c r="AH36" i="74"/>
  <c r="AT36" i="74"/>
  <c r="BF36" i="74"/>
  <c r="T36" i="74"/>
  <c r="AG36" i="74"/>
  <c r="V36" i="74"/>
  <c r="AI36" i="74"/>
  <c r="AU36" i="74"/>
  <c r="BG36" i="74"/>
  <c r="AY36" i="74"/>
  <c r="AZ36" i="74"/>
  <c r="AM36" i="74"/>
  <c r="BA36" i="74"/>
  <c r="W58" i="74"/>
  <c r="AB36" i="74"/>
  <c r="AD36" i="74"/>
  <c r="AA36" i="74"/>
  <c r="AO36" i="74"/>
  <c r="AP36" i="74"/>
  <c r="Q36" i="74"/>
  <c r="AE36" i="74"/>
  <c r="AQ36" i="74"/>
  <c r="BC36" i="74"/>
  <c r="AN36" i="74"/>
  <c r="AC36" i="74"/>
  <c r="BB36" i="74"/>
  <c r="AF36" i="74"/>
  <c r="AR36" i="74"/>
  <c r="BD36" i="74"/>
  <c r="AM88" i="74"/>
  <c r="AM91" i="74" s="1"/>
  <c r="AY88" i="74"/>
  <c r="O88" i="74"/>
  <c r="O91" i="74" s="1"/>
  <c r="W34" i="74"/>
  <c r="W36" i="74" s="1"/>
  <c r="AA88" i="74"/>
  <c r="AA91" i="74" s="1"/>
  <c r="P88" i="74"/>
  <c r="P91" i="74" s="1"/>
  <c r="Q88" i="74"/>
  <c r="AE88" i="74"/>
  <c r="AQ88" i="74"/>
  <c r="BC88" i="74"/>
  <c r="BC91" i="74" s="1"/>
  <c r="AD88" i="74"/>
  <c r="AD91" i="74" s="1"/>
  <c r="AP88" i="74"/>
  <c r="BB88" i="74"/>
  <c r="BB91" i="74" s="1"/>
  <c r="AF88" i="74"/>
  <c r="AF91" i="74" s="1"/>
  <c r="AR88" i="74"/>
  <c r="AR91" i="74" s="1"/>
  <c r="BD88" i="74"/>
  <c r="BD91" i="74" s="1"/>
  <c r="W76" i="74"/>
  <c r="S88" i="74"/>
  <c r="S91" i="74" s="1"/>
  <c r="AG88" i="74"/>
  <c r="AS88" i="74"/>
  <c r="AS91" i="74" s="1"/>
  <c r="BE88" i="74"/>
  <c r="T88" i="74"/>
  <c r="AH88" i="74"/>
  <c r="AH91" i="74" s="1"/>
  <c r="AT88" i="74"/>
  <c r="AT91" i="74" s="1"/>
  <c r="BF88" i="74"/>
  <c r="BF91" i="74" s="1"/>
  <c r="Y88" i="74"/>
  <c r="Y91" i="74" s="1"/>
  <c r="U88" i="74"/>
  <c r="U91" i="74" s="1"/>
  <c r="AI88" i="74"/>
  <c r="AI91" i="74" s="1"/>
  <c r="AU88" i="74"/>
  <c r="AU91" i="74" s="1"/>
  <c r="BG88" i="74"/>
  <c r="Z88" i="74"/>
  <c r="AL88" i="74"/>
  <c r="AX88" i="74"/>
  <c r="X88" i="74"/>
  <c r="X91" i="74" s="1"/>
  <c r="AJ88" i="74"/>
  <c r="AJ91" i="74" s="1"/>
  <c r="AV88" i="74"/>
  <c r="BH88" i="74"/>
  <c r="BH91" i="74" s="1"/>
  <c r="W87" i="74"/>
  <c r="AK88" i="74"/>
  <c r="AK91" i="74" s="1"/>
  <c r="AW88" i="74"/>
  <c r="AW91" i="74" s="1"/>
  <c r="BI88" i="74"/>
  <c r="BI91" i="74" s="1"/>
  <c r="V87" i="74"/>
  <c r="V88" i="74" s="1"/>
  <c r="AB88" i="74"/>
  <c r="AN88" i="74"/>
  <c r="AN91" i="74" s="1"/>
  <c r="AZ88" i="74"/>
  <c r="AZ91" i="74" s="1"/>
  <c r="AC88" i="74"/>
  <c r="AC91" i="74" s="1"/>
  <c r="AO88" i="74"/>
  <c r="BA88" i="74"/>
  <c r="BA91" i="74" s="1"/>
  <c r="AY91" i="74" l="1"/>
  <c r="AQ91" i="74"/>
  <c r="AE91" i="74"/>
  <c r="AP91" i="74"/>
  <c r="AO91" i="74"/>
  <c r="T91" i="74"/>
  <c r="AX91" i="74"/>
  <c r="AB91" i="74"/>
  <c r="Z91" i="74"/>
  <c r="AG91" i="74"/>
  <c r="Q91" i="74"/>
  <c r="AV91" i="74"/>
  <c r="BE91" i="74"/>
  <c r="AL91" i="74"/>
  <c r="V91" i="74"/>
  <c r="BG91" i="74"/>
  <c r="W88" i="74"/>
  <c r="W91" i="74" s="1"/>
  <c r="R69" i="73" l="1"/>
  <c r="R95" i="73"/>
  <c r="R86" i="73"/>
  <c r="R50" i="73"/>
  <c r="O86" i="73"/>
  <c r="N95" i="73"/>
  <c r="N97" i="73" s="1"/>
  <c r="O95" i="73"/>
  <c r="P95" i="73"/>
  <c r="Q95" i="73"/>
  <c r="S95" i="73"/>
  <c r="T95" i="73"/>
  <c r="P86" i="73"/>
  <c r="P97" i="73" s="1"/>
  <c r="Q86" i="73"/>
  <c r="S86" i="73"/>
  <c r="T86" i="73"/>
  <c r="O50" i="73"/>
  <c r="P50" i="73"/>
  <c r="S50" i="73"/>
  <c r="O97" i="73" l="1"/>
  <c r="T97" i="73"/>
  <c r="R97" i="73"/>
  <c r="S97" i="73"/>
  <c r="Q97" i="73"/>
  <c r="R102" i="73"/>
  <c r="R106" i="73" s="1"/>
  <c r="N102" i="73"/>
  <c r="N106" i="73" s="1"/>
  <c r="BI95" i="73" l="1"/>
  <c r="BH95" i="73"/>
  <c r="BG95" i="73"/>
  <c r="BF95" i="73"/>
  <c r="BE95" i="73"/>
  <c r="BD95" i="73"/>
  <c r="BC95" i="73"/>
  <c r="BB95" i="73"/>
  <c r="BB97" i="73" s="1"/>
  <c r="BA95" i="73"/>
  <c r="BA97" i="73" s="1"/>
  <c r="AZ95" i="73"/>
  <c r="AZ97" i="73" s="1"/>
  <c r="AY95" i="73"/>
  <c r="AY97" i="73" s="1"/>
  <c r="AX95" i="73"/>
  <c r="AX97" i="73" s="1"/>
  <c r="AW95" i="73"/>
  <c r="AV95" i="73"/>
  <c r="AU95" i="73"/>
  <c r="AT95" i="73"/>
  <c r="AS95" i="73"/>
  <c r="AR95" i="73"/>
  <c r="AQ95" i="73"/>
  <c r="AP95" i="73"/>
  <c r="AP97" i="73" s="1"/>
  <c r="AO95" i="73"/>
  <c r="AO97" i="73" s="1"/>
  <c r="AN95" i="73"/>
  <c r="AN97" i="73" s="1"/>
  <c r="AM95" i="73"/>
  <c r="AM97" i="73" s="1"/>
  <c r="AL95" i="73"/>
  <c r="AL97" i="73" s="1"/>
  <c r="AK95" i="73"/>
  <c r="AJ95" i="73"/>
  <c r="AI95" i="73"/>
  <c r="AH95" i="73"/>
  <c r="AG95" i="73"/>
  <c r="AF95" i="73"/>
  <c r="AE95" i="73"/>
  <c r="AD95" i="73"/>
  <c r="AD97" i="73" s="1"/>
  <c r="AC95" i="73"/>
  <c r="AC97" i="73" s="1"/>
  <c r="AB95" i="73"/>
  <c r="AB97" i="73" s="1"/>
  <c r="AA95" i="73"/>
  <c r="Z95" i="73"/>
  <c r="Z97" i="73" s="1"/>
  <c r="Y95" i="73"/>
  <c r="X95" i="73"/>
  <c r="W95" i="73"/>
  <c r="V95" i="73"/>
  <c r="U95" i="73"/>
  <c r="BI86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Y86" i="73"/>
  <c r="Y97" i="73" s="1"/>
  <c r="X86" i="73"/>
  <c r="X97" i="73" s="1"/>
  <c r="W86" i="73"/>
  <c r="W97" i="73" s="1"/>
  <c r="V86" i="73"/>
  <c r="V97" i="73" s="1"/>
  <c r="U86" i="73"/>
  <c r="U97" i="73" s="1"/>
  <c r="Q27" i="73"/>
  <c r="O57" i="73"/>
  <c r="O102" i="73" s="1"/>
  <c r="O106" i="73" s="1"/>
  <c r="AE57" i="73"/>
  <c r="AD57" i="73"/>
  <c r="BI69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A69" i="73"/>
  <c r="Z69" i="73"/>
  <c r="Y69" i="73"/>
  <c r="Y55" i="73"/>
  <c r="X55" i="73"/>
  <c r="W55" i="73"/>
  <c r="V55" i="73"/>
  <c r="P55" i="73"/>
  <c r="P102" i="73" s="1"/>
  <c r="P106" i="73" s="1"/>
  <c r="S55" i="73"/>
  <c r="BI50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Q15" i="73"/>
  <c r="Q11" i="73"/>
  <c r="Q17" i="73" s="1"/>
  <c r="AE97" i="73" l="1"/>
  <c r="AE102" i="73" s="1"/>
  <c r="AQ97" i="73"/>
  <c r="AQ102" i="73" s="1"/>
  <c r="BC97" i="73"/>
  <c r="BC102" i="73" s="1"/>
  <c r="AF97" i="73"/>
  <c r="AR97" i="73"/>
  <c r="AR102" i="73" s="1"/>
  <c r="BD97" i="73"/>
  <c r="BD102" i="73" s="1"/>
  <c r="AG97" i="73"/>
  <c r="AG102" i="73" s="1"/>
  <c r="AS97" i="73"/>
  <c r="AS102" i="73" s="1"/>
  <c r="BE97" i="73"/>
  <c r="BE102" i="73" s="1"/>
  <c r="AA97" i="73"/>
  <c r="AH97" i="73"/>
  <c r="AH102" i="73" s="1"/>
  <c r="AT97" i="73"/>
  <c r="AT102" i="73" s="1"/>
  <c r="BF97" i="73"/>
  <c r="BF102" i="73" s="1"/>
  <c r="AI97" i="73"/>
  <c r="AI102" i="73" s="1"/>
  <c r="AU97" i="73"/>
  <c r="BG97" i="73"/>
  <c r="BG102" i="73" s="1"/>
  <c r="AJ97" i="73"/>
  <c r="AJ102" i="73" s="1"/>
  <c r="AV97" i="73"/>
  <c r="AV102" i="73" s="1"/>
  <c r="BH97" i="73"/>
  <c r="BH102" i="73" s="1"/>
  <c r="AK97" i="73"/>
  <c r="AK102" i="73" s="1"/>
  <c r="AW97" i="73"/>
  <c r="AW102" i="73" s="1"/>
  <c r="BI97" i="73"/>
  <c r="BI102" i="73" s="1"/>
  <c r="Q28" i="73"/>
  <c r="AF57" i="73"/>
  <c r="AF69" i="73" s="1"/>
  <c r="Q57" i="73"/>
  <c r="S57" i="73"/>
  <c r="S102" i="73" s="1"/>
  <c r="AB57" i="73"/>
  <c r="AB69" i="73" s="1"/>
  <c r="Q33" i="73"/>
  <c r="AC57" i="73"/>
  <c r="AC69" i="73" s="1"/>
  <c r="S27" i="73"/>
  <c r="S28" i="73" s="1"/>
  <c r="S35" i="73" s="1"/>
  <c r="S40" i="73" s="1"/>
  <c r="W102" i="73"/>
  <c r="Q50" i="73"/>
  <c r="T50" i="73"/>
  <c r="V102" i="73"/>
  <c r="AD69" i="73"/>
  <c r="AM102" i="73"/>
  <c r="AY102" i="73"/>
  <c r="AE69" i="73"/>
  <c r="X102" i="73"/>
  <c r="Q55" i="73"/>
  <c r="AU102" i="73"/>
  <c r="U50" i="73"/>
  <c r="AN102" i="73"/>
  <c r="AZ102" i="73"/>
  <c r="Z55" i="73"/>
  <c r="T55" i="73"/>
  <c r="AA55" i="73"/>
  <c r="Y102" i="73"/>
  <c r="U55" i="73"/>
  <c r="AL102" i="73"/>
  <c r="AX102" i="73"/>
  <c r="AO102" i="73"/>
  <c r="BA102" i="73"/>
  <c r="AD102" i="73"/>
  <c r="AP102" i="73"/>
  <c r="BB102" i="73"/>
  <c r="AF102" i="73" l="1"/>
  <c r="Q35" i="73"/>
  <c r="Q40" i="73" s="1"/>
  <c r="Z102" i="73"/>
  <c r="AB102" i="73"/>
  <c r="U102" i="73"/>
  <c r="AA102" i="73"/>
  <c r="AC102" i="73"/>
  <c r="T102" i="73"/>
  <c r="Q102" i="73"/>
  <c r="Q106" i="73" s="1"/>
  <c r="U69" i="73"/>
  <c r="Q69" i="73"/>
  <c r="S69" i="73"/>
  <c r="P69" i="73"/>
  <c r="W69" i="73"/>
  <c r="T69" i="73"/>
  <c r="O69" i="73"/>
  <c r="N69" i="73"/>
  <c r="M69" i="73"/>
  <c r="X69" i="73"/>
  <c r="V69" i="73" l="1"/>
</calcChain>
</file>

<file path=xl/sharedStrings.xml><?xml version="1.0" encoding="utf-8"?>
<sst xmlns="http://schemas.openxmlformats.org/spreadsheetml/2006/main" count="1225" uniqueCount="558">
  <si>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</si>
  <si>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</si>
  <si>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</si>
  <si>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</si>
  <si>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</si>
  <si>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</si>
  <si>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</si>
  <si>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</si>
  <si>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</si>
  <si>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</si>
  <si>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</si>
  <si>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</si>
  <si>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</si>
  <si>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</si>
  <si>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</si>
  <si>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</si>
  <si>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</si>
  <si>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</si>
  <si>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</si>
  <si>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</si>
  <si>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</si>
  <si>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</si>
  <si>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</si>
  <si>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</si>
  <si>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</si>
  <si>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</si>
  <si>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</si>
  <si>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</si>
  <si>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</si>
  <si>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</si>
  <si>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</si>
  <si>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</si>
  <si>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</si>
  <si>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</si>
  <si>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</si>
  <si>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</si>
  <si>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</si>
  <si>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</si>
  <si>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</si>
  <si>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</si>
  <si>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</si>
  <si>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</si>
  <si>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</si>
  <si>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</si>
  <si>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</si>
  <si>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</si>
  <si>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</si>
  <si>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</si>
  <si>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</si>
  <si>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</si>
  <si>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</si>
  <si>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</si>
  <si>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</si>
  <si>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</si>
  <si>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</si>
  <si>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</si>
  <si>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</si>
  <si>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</si>
  <si>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</si>
  <si>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</si>
  <si>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</si>
  <si>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</si>
  <si>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</si>
  <si>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</si>
  <si>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</si>
  <si>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</si>
  <si>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</si>
  <si>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</si>
  <si>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</si>
  <si>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</si>
  <si>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</si>
  <si>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</si>
  <si>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</si>
  <si>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</si>
  <si>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</si>
  <si>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</si>
  <si>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</si>
  <si>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</si>
  <si>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</si>
  <si>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</si>
  <si>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</si>
  <si>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</si>
  <si>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</si>
  <si>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</si>
  <si>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</si>
  <si>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</si>
  <si>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</si>
  <si>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</si>
  <si>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</si>
  <si>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</si>
  <si>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</si>
  <si>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</si>
  <si>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</si>
  <si>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</si>
  <si>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</si>
  <si>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</si>
  <si>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</si>
  <si>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</si>
  <si>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</si>
  <si>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</si>
  <si>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</si>
  <si>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</si>
  <si>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</si>
  <si>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</si>
  <si>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</si>
  <si>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</si>
  <si>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</si>
  <si>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</si>
  <si>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</si>
  <si>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</si>
  <si>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</si>
  <si>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</si>
  <si>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</si>
  <si>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</si>
  <si>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</si>
  <si>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</si>
  <si>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</si>
  <si>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</si>
  <si>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</si>
  <si>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</si>
  <si>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</si>
  <si>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</si>
  <si>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</si>
  <si>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</si>
  <si>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</si>
  <si>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</si>
  <si>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</si>
  <si>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</si>
  <si>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</si>
  <si>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</si>
  <si>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</si>
  <si>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</si>
  <si>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</si>
  <si>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</si>
  <si>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</si>
  <si>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</si>
  <si>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</si>
  <si>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</si>
  <si>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</si>
  <si>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</si>
  <si>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</si>
  <si>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</si>
  <si>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</si>
  <si>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</si>
  <si>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</si>
  <si>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</si>
  <si>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</si>
  <si>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</si>
  <si>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</si>
  <si>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</si>
  <si>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</si>
  <si>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</si>
  <si>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</si>
  <si>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</si>
  <si>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</si>
  <si>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</si>
  <si>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</si>
  <si>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</si>
  <si>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</si>
  <si>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</si>
  <si>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</si>
  <si>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</si>
  <si>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</si>
  <si>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</si>
  <si>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</si>
  <si>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</si>
  <si>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</si>
  <si>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</si>
  <si>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</si>
  <si>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</si>
  <si>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</si>
  <si>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</si>
  <si>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</si>
  <si>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</si>
  <si>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</si>
  <si>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</si>
  <si>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</si>
  <si>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</si>
  <si>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</si>
  <si>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</si>
  <si>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</si>
  <si>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</si>
  <si>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</si>
  <si>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</si>
  <si>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</si>
  <si>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</si>
  <si>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</si>
  <si>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</si>
  <si>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</si>
  <si>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</si>
  <si>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</si>
  <si>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</si>
  <si>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</si>
  <si>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</si>
  <si>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</si>
  <si>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</si>
  <si>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</si>
  <si>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</si>
  <si>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</si>
  <si>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</si>
  <si>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</si>
  <si>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</si>
  <si>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</si>
  <si>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</si>
  <si>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</si>
  <si>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</si>
  <si>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</si>
  <si>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</si>
  <si>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</si>
  <si>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</si>
  <si>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</si>
  <si>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</si>
  <si>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</si>
  <si>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</si>
  <si>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</si>
  <si>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</si>
  <si>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</si>
  <si>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</si>
  <si>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</si>
  <si>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</si>
  <si>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</si>
  <si>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</si>
  <si>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</si>
  <si>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</si>
  <si>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</si>
  <si>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</si>
  <si>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</si>
  <si>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</si>
  <si>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</si>
  <si>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</si>
  <si>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</si>
  <si>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</si>
  <si>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</si>
  <si>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</si>
  <si>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</si>
  <si>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</si>
  <si>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</si>
  <si>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</si>
  <si>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</si>
  <si>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</si>
  <si>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</si>
  <si>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</si>
  <si>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</si>
  <si>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</si>
  <si>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</si>
  <si>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</si>
  <si>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</si>
  <si>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</si>
  <si>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</si>
  <si>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</si>
  <si>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</si>
  <si>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</si>
  <si>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</si>
  <si>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</si>
  <si>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</si>
  <si>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</si>
  <si>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</si>
  <si>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</si>
  <si>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</si>
  <si>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</si>
  <si>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</si>
  <si>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</si>
  <si>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</si>
  <si>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</si>
  <si>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</si>
  <si>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</si>
  <si>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</si>
  <si>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</si>
  <si>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</si>
  <si>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</si>
  <si>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</si>
  <si>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</si>
  <si>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</si>
  <si>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</si>
  <si>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</si>
  <si>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</si>
  <si>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</si>
  <si>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</si>
  <si>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</si>
  <si>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</si>
  <si>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</si>
  <si>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</si>
  <si>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</si>
  <si>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</si>
  <si>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</si>
  <si>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</si>
  <si>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</si>
  <si>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</si>
  <si>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</si>
  <si>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</si>
  <si>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</si>
  <si>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</si>
  <si>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</si>
  <si>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</si>
  <si>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</si>
  <si>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</si>
  <si>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</si>
  <si>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</si>
  <si>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</si>
  <si>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</si>
  <si>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</si>
  <si>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</si>
  <si>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</si>
  <si>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</si>
  <si>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</si>
  <si>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</si>
  <si>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</si>
  <si>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</si>
  <si>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</si>
  <si>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</si>
  <si>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</si>
  <si>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</si>
  <si>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</si>
  <si>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</si>
  <si>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</si>
  <si>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</si>
  <si>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</si>
  <si>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</si>
  <si>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</si>
  <si>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</si>
  <si>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</si>
  <si>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</si>
  <si>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</si>
  <si>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</si>
  <si>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</si>
  <si>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</si>
  <si>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</si>
  <si>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</si>
  <si>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</si>
  <si>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</si>
  <si>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</si>
  <si>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</si>
  <si>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</si>
  <si>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</si>
  <si>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</si>
  <si>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</si>
  <si>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</si>
  <si>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</si>
  <si>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</si>
  <si>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</si>
  <si>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</si>
  <si>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</si>
  <si>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</si>
  <si>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</si>
  <si>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</si>
  <si>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</si>
  <si>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</si>
  <si>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</si>
  <si>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</si>
  <si>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</si>
  <si>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</si>
  <si>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</si>
  <si>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</si>
  <si>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</si>
  <si>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</si>
  <si>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</si>
  <si>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</si>
  <si>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</si>
  <si>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</si>
  <si>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</si>
  <si>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</si>
  <si>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</si>
  <si>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</si>
  <si>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</si>
  <si>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</si>
  <si>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</si>
  <si>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</si>
  <si>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</si>
  <si>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</si>
  <si>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</si>
  <si>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</si>
  <si>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</si>
  <si>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</si>
  <si>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</si>
  <si>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</si>
  <si>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</si>
  <si>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</si>
  <si>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</si>
  <si>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</si>
  <si>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</si>
  <si>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</si>
  <si>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</si>
  <si>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</si>
  <si>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</si>
  <si>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</si>
  <si>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</si>
  <si>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</si>
  <si>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</si>
  <si>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</si>
  <si>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</si>
  <si>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</si>
  <si>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</si>
  <si>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</si>
  <si>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</si>
  <si>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</si>
  <si>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</si>
  <si>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</si>
  <si>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</si>
  <si>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</si>
  <si>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</si>
  <si>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</si>
  <si>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</si>
  <si>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</si>
  <si>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</si>
  <si>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</si>
  <si>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</si>
  <si>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</si>
  <si>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</si>
  <si>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</si>
  <si>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</si>
  <si>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</si>
  <si>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</si>
  <si>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</si>
  <si>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</si>
  <si>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</si>
  <si>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</si>
  <si>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</si>
  <si>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</si>
  <si>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</si>
  <si>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</si>
  <si>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</si>
  <si>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</si>
  <si>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</si>
  <si>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</si>
  <si>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</si>
  <si>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</si>
  <si>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</si>
  <si>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</si>
  <si>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</si>
  <si>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</si>
  <si>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</si>
  <si>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</si>
  <si>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</si>
  <si>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</si>
  <si>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</si>
  <si>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</si>
  <si>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</si>
  <si>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</si>
  <si>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</si>
  <si>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</si>
  <si>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</si>
  <si>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</si>
  <si>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</si>
  <si>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</si>
  <si>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</si>
  <si>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</si>
  <si>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</si>
  <si>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</si>
  <si>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</si>
  <si>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</si>
  <si>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</si>
  <si>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</si>
  <si>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</si>
  <si>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</si>
  <si>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</si>
  <si>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</si>
  <si>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</si>
  <si>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</si>
  <si>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</si>
  <si>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</si>
  <si>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</si>
  <si>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</si>
  <si>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</si>
  <si>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</si>
  <si>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</si>
  <si>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</si>
  <si>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</si>
  <si>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</si>
  <si>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</si>
  <si>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</si>
  <si>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</si>
  <si>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</si>
  <si>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</si>
  <si>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</si>
  <si>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</si>
  <si>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</si>
  <si>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</si>
  <si>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</si>
  <si>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</si>
  <si>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</si>
  <si>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</si>
  <si>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</si>
  <si>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</si>
  <si>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</si>
  <si>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</si>
  <si>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</si>
  <si>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</si>
  <si>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</si>
  <si>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</si>
  <si>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</si>
  <si>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</si>
  <si>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</si>
  <si>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</si>
  <si>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</si>
  <si>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</si>
  <si>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</si>
  <si>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</si>
  <si>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</si>
  <si>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</si>
  <si>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</si>
  <si>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</si>
  <si>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</si>
  <si>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</si>
  <si>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</si>
  <si>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</si>
  <si>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</si>
  <si>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</si>
  <si>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</si>
  <si>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</si>
  <si>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</si>
  <si>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</si>
  <si>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</si>
  <si>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</si>
  <si>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</si>
  <si>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</si>
  <si>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</si>
  <si>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</si>
  <si>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</si>
  <si>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</si>
  <si>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</si>
  <si>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</si>
  <si>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</si>
  <si>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</si>
  <si>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</si>
  <si>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</si>
  <si>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</si>
  <si>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</si>
  <si>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</si>
  <si>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</si>
  <si>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</si>
  <si>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</si>
  <si>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</si>
  <si>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</si>
  <si>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</si>
  <si>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</si>
  <si>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</si>
  <si>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</si>
  <si>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</si>
  <si>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</si>
  <si>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</si>
  <si>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</si>
  <si>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</si>
  <si>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</si>
  <si>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</si>
  <si>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</si>
  <si>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</si>
  <si>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</si>
  <si>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</si>
  <si>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</si>
  <si>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</si>
  <si>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A ser definida na AGO</t>
  </si>
  <si>
    <t>JCP extemporâneo 2020</t>
  </si>
  <si>
    <t>4T25</t>
  </si>
  <si>
    <t>Debêntures de Mercado - 21ª Emissão</t>
  </si>
  <si>
    <t>1ª Série - 21ª</t>
  </si>
  <si>
    <t>2ª Série - 21ª</t>
  </si>
  <si>
    <t>RCA 25/02/2026</t>
  </si>
  <si>
    <t>Dividendos 4T25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</si>
</sst>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7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</cellStyleXfs>
  <cellXfs count="396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167" fontId="0" fillId="0" borderId="0" xfId="0" applyNumberFormat="1" applyFont="1" applyFill="1" applyAlignment="1">
      <alignment horizontal="left" indent="3"/>
    </xf>
    <xf numFmtId="0" fontId="51" fillId="2" borderId="0" xfId="0" applyFont="1" applyFill="1" applyAlignment="1">
      <alignment vertical="center" wrapText="1"/>
    </xf>
    <xf numFmtId="0" fontId="51" fillId="2" borderId="0" xfId="0" applyFont="1" applyFill="1" applyAlignment="1">
      <alignment horizontal="center" vertical="center" wrapText="1"/>
    </xf>
    <xf numFmtId="4" fontId="51" fillId="2" borderId="0" xfId="0" applyNumberFormat="1" applyFont="1" applyFill="1" applyAlignment="1">
      <alignment vertical="center" wrapText="1"/>
    </xf>
    <xf numFmtId="170" fontId="51" fillId="2" borderId="0" xfId="0" applyNumberFormat="1" applyFont="1" applyFill="1" applyAlignment="1">
      <alignment horizontal="right" vertical="center" wrapText="1"/>
    </xf>
    <xf numFmtId="14" fontId="51" fillId="2" borderId="0" xfId="0" applyNumberFormat="1" applyFont="1" applyFill="1" applyAlignment="1">
      <alignment horizontal="right" vertical="center"/>
    </xf>
    <xf numFmtId="14" fontId="51" fillId="2" borderId="0" xfId="0" applyNumberFormat="1" applyFont="1" applyFill="1" applyAlignment="1">
      <alignment horizontal="center" vertical="center" wrapText="1"/>
    </xf>
    <xf numFmtId="0" fontId="51" fillId="3" borderId="0" xfId="0" applyFont="1" applyFill="1" applyAlignment="1">
      <alignment vertical="center" wrapText="1"/>
    </xf>
    <xf numFmtId="0" fontId="51" fillId="3" borderId="0" xfId="0" applyFont="1" applyFill="1" applyAlignment="1">
      <alignment horizontal="center" vertical="center" wrapText="1"/>
    </xf>
    <xf numFmtId="4" fontId="51" fillId="3" borderId="0" xfId="0" applyNumberFormat="1" applyFont="1" applyFill="1" applyAlignment="1">
      <alignment vertical="center" wrapText="1"/>
    </xf>
    <xf numFmtId="170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center" vertical="center" wrapText="1"/>
    </xf>
    <xf numFmtId="0" fontId="51" fillId="13" borderId="0" xfId="0" applyFont="1" applyFill="1" applyAlignment="1">
      <alignment vertical="center" wrapText="1"/>
    </xf>
    <xf numFmtId="0" fontId="51" fillId="13" borderId="0" xfId="0" applyFont="1" applyFill="1" applyAlignment="1">
      <alignment horizontal="center" vertical="center" wrapText="1"/>
    </xf>
    <xf numFmtId="4" fontId="51" fillId="13" borderId="0" xfId="0" applyNumberFormat="1" applyFont="1" applyFill="1" applyAlignment="1">
      <alignment vertical="center" wrapText="1"/>
    </xf>
    <xf numFmtId="170" fontId="51" fillId="13" borderId="0" xfId="0" applyNumberFormat="1" applyFont="1" applyFill="1" applyAlignment="1">
      <alignment horizontal="right" vertical="center" wrapText="1"/>
    </xf>
    <xf numFmtId="14" fontId="51" fillId="13" borderId="0" xfId="0" applyNumberFormat="1" applyFont="1" applyFill="1" applyAlignment="1">
      <alignment horizontal="right" vertical="center"/>
    </xf>
    <xf numFmtId="14" fontId="51" fillId="13" borderId="0" xfId="0" applyNumberFormat="1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</cellXfs>
  <cellStyles count="79">
    <cellStyle name="A3 297 x 420 mm 2" xfId="65" xr:uid="{00000000-0005-0000-0000-000000000000}"/>
    <cellStyle name="Moeda 2" xfId="24" xr:uid="{00000000-0005-0000-0000-000001000000}"/>
    <cellStyle name="Normal" xfId="0" builtinId="0"/>
    <cellStyle name="Normal 10" xfId="52" xr:uid="{00000000-0005-0000-0000-000003000000}"/>
    <cellStyle name="Normal 11" xfId="66" xr:uid="{00000000-0005-0000-0000-000004000000}"/>
    <cellStyle name="Normal 12" xfId="69" xr:uid="{00000000-0005-0000-0000-000005000000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3" xfId="49" xr:uid="{00000000-0005-0000-0000-00001C000000}"/>
    <cellStyle name="Separador de milhares 2 4" xfId="67" xr:uid="{00000000-0005-0000-0000-00001D000000}"/>
    <cellStyle name="Separador de milhares 3" xfId="3" xr:uid="{00000000-0005-0000-0000-00001E000000}"/>
    <cellStyle name="Separador de milhares 3 2" xfId="22" xr:uid="{00000000-0005-0000-0000-00001F000000}"/>
    <cellStyle name="Vírgula 10" xfId="42" xr:uid="{00000000-0005-0000-0000-000020000000}"/>
    <cellStyle name="Vírgula 11" xfId="46" xr:uid="{00000000-0005-0000-0000-000021000000}"/>
    <cellStyle name="Vírgula 12" xfId="71" xr:uid="{00000000-0005-0000-0000-000022000000}"/>
    <cellStyle name="Vírgula 13" xfId="72" xr:uid="{00000000-0005-0000-0000-000023000000}"/>
    <cellStyle name="Vírgula 14" xfId="73" xr:uid="{00000000-0005-0000-0000-000024000000}"/>
    <cellStyle name="Vírgula 15" xfId="74" xr:uid="{00000000-0005-0000-0000-000025000000}"/>
    <cellStyle name="Vírgula 16" xfId="75" xr:uid="{00000000-0005-0000-0000-000026000000}"/>
    <cellStyle name="Vírgula 17" xfId="76" xr:uid="{00000000-0005-0000-0000-000027000000}"/>
    <cellStyle name="Vírgula 18" xfId="78" xr:uid="{00000000-0005-0000-0000-000028000000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3" xfId="31" xr:uid="{00000000-0005-0000-0000-00002D000000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3" xfId="30" xr:uid="{00000000-0005-0000-0000-000031000000}"/>
    <cellStyle name="Vírgula 2 4" xfId="50" xr:uid="{00000000-0005-0000-0000-000032000000}"/>
    <cellStyle name="Vírgula 2 5" xfId="51" xr:uid="{00000000-0005-0000-0000-000033000000}"/>
    <cellStyle name="Vírgula 2 6" xfId="64" xr:uid="{00000000-0005-0000-0000-000034000000}"/>
    <cellStyle name="Vírgula 2 7" xfId="68" xr:uid="{00000000-0005-0000-0000-000035000000}"/>
    <cellStyle name="Vírgula 2 8" xfId="70" xr:uid="{00000000-0005-0000-0000-000036000000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3" xfId="32" xr:uid="{00000000-0005-0000-0000-00003A000000}"/>
    <cellStyle name="Vírgula 3 4" xfId="61" xr:uid="{00000000-0005-0000-0000-00003B000000}"/>
    <cellStyle name="Vírgula 3 5" xfId="62" xr:uid="{00000000-0005-0000-0000-00003C000000}"/>
    <cellStyle name="Vírgula 3 6" xfId="63" xr:uid="{00000000-0005-0000-0000-00003D000000}"/>
    <cellStyle name="Vírgula 4" xfId="14" xr:uid="{00000000-0005-0000-0000-00003E000000}"/>
    <cellStyle name="Vírgula 4 2" xfId="33" xr:uid="{00000000-0005-0000-0000-00003F000000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3" xfId="29" xr:uid="{00000000-0005-0000-0000-000044000000}"/>
    <cellStyle name="Vírgula 5 3" xfId="16" xr:uid="{00000000-0005-0000-0000-000045000000}"/>
    <cellStyle name="Vírgula 5 3 2" xfId="35" xr:uid="{00000000-0005-0000-0000-000046000000}"/>
    <cellStyle name="Vírgula 5 4" xfId="28" xr:uid="{00000000-0005-0000-0000-000047000000}"/>
    <cellStyle name="Vírgula 6" xfId="21" xr:uid="{00000000-0005-0000-0000-000048000000}"/>
    <cellStyle name="Vírgula 7" xfId="23" xr:uid="{00000000-0005-0000-0000-000049000000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3" xfId="27" xr:uid="{00000000-0005-0000-0000-00004D000000}"/>
    <cellStyle name="Vírgula 9" xfId="40" xr:uid="{00000000-0005-0000-0000-00004E000000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295275</xdr:rowOff>
    </xdr:from>
    <xdr:to>
      <xdr:col>9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0</xdr:row>
      <xdr:rowOff>247650</xdr:rowOff>
    </xdr:from>
    <xdr:to>
      <xdr:col>9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928446</xdr:colOff>
      <xdr:row>0</xdr:row>
      <xdr:rowOff>258811</xdr:rowOff>
    </xdr:from>
    <xdr:to>
      <xdr:col>9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10</xdr:col>
      <xdr:colOff>17318</xdr:colOff>
      <xdr:row>0</xdr:row>
      <xdr:rowOff>294408</xdr:rowOff>
    </xdr:from>
    <xdr:to>
      <xdr:col>11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314325</xdr:rowOff>
    </xdr:from>
    <xdr:to>
      <xdr:col>11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3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3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3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3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3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3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3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3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3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3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3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3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3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3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3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3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3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3" customFormat="1" ht="31.5" hidden="1" x14ac:dyDescent="0.5">
      <c r="A18" s="378" t="s">
        <v>199</v>
      </c>
      <c r="B18" s="378"/>
      <c r="C18" s="378"/>
      <c r="D18" s="378"/>
      <c r="E18" s="378"/>
      <c r="F18" s="378"/>
      <c r="G18" s="378"/>
      <c r="H18" s="85"/>
      <c r="I18" s="85"/>
      <c r="J18" s="85"/>
      <c r="K18" s="85"/>
      <c r="L18" s="85"/>
    </row>
    <row r="19" spans="1:12" ht="36.75" customHeight="1" x14ac:dyDescent="0.25"/>
    <row r="20" spans="1:12" s="183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3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3" customFormat="1" ht="30" customHeight="1" x14ac:dyDescent="0.5">
      <c r="A22" s="379" t="s">
        <v>199</v>
      </c>
      <c r="B22" s="379"/>
      <c r="C22" s="379"/>
      <c r="D22" s="379"/>
      <c r="E22" s="379"/>
      <c r="F22" s="379"/>
      <c r="G22" s="379"/>
      <c r="H22" s="85"/>
      <c r="I22" s="85"/>
      <c r="J22" s="85"/>
      <c r="K22" s="85"/>
      <c r="L22" s="85"/>
    </row>
    <row r="23" spans="1:12" s="183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3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J2984"/>
  <sheetViews>
    <sheetView topLeftCell="A16" workbookViewId="0">
      <selection activeCell="C41" sqref="C41"/>
    </sheetView>
  </sheetViews>
  <sheetFormatPr defaultColWidth="9.140625" defaultRowHeight="15" x14ac:dyDescent="0.25"/>
  <cols>
    <col min="1" max="1" width="50.5703125" style="9" customWidth="1"/>
    <col min="2" max="11" width="11" style="8" bestFit="1" customWidth="1"/>
    <col min="12" max="14" width="11" style="314" bestFit="1" customWidth="1"/>
    <col min="15" max="19" width="11" style="8" bestFit="1" customWidth="1"/>
    <col min="20" max="28" width="9.5703125" style="8" bestFit="1" customWidth="1"/>
    <col min="29" max="29" width="9.5703125" style="300" bestFit="1" customWidth="1"/>
    <col min="30" max="30" width="9.5703125" style="8" bestFit="1" customWidth="1"/>
    <col min="31" max="31" width="9.5703125" style="300" bestFit="1" customWidth="1"/>
    <col min="32" max="35" width="9.5703125" style="8" bestFit="1" customWidth="1"/>
    <col min="36" max="36" width="9.42578125" style="8" bestFit="1" customWidth="1"/>
    <col min="37" max="37" width="9.5703125" style="8" bestFit="1" customWidth="1"/>
    <col min="38" max="38" width="9.42578125" style="8" bestFit="1" customWidth="1"/>
    <col min="39" max="39" width="9.5703125" style="8" bestFit="1" customWidth="1"/>
    <col min="40" max="40" width="9.42578125" style="8" bestFit="1" customWidth="1"/>
    <col min="41" max="41" width="9.5703125" style="8" bestFit="1" customWidth="1"/>
    <col min="42" max="45" width="9.42578125" style="8" bestFit="1" customWidth="1"/>
    <col min="46" max="47" width="9.5703125" style="8" bestFit="1" customWidth="1"/>
    <col min="48" max="61" width="9.42578125" style="8" bestFit="1" customWidth="1"/>
    <col min="62" max="62" width="11.28515625" style="1" customWidth="1"/>
    <col min="63" max="16384" width="9.140625" style="1"/>
  </cols>
  <sheetData>
    <row r="1" spans="1:61" s="85" customFormat="1" ht="91.5" customHeight="1" x14ac:dyDescent="0.25">
      <c r="A1" s="181"/>
      <c r="B1" s="287"/>
      <c r="C1" s="287"/>
      <c r="D1" s="287"/>
      <c r="E1" s="287"/>
      <c r="F1" s="287"/>
      <c r="G1" s="287"/>
      <c r="H1" s="287" t="s">
        <v>114</v>
      </c>
      <c r="I1" s="287"/>
      <c r="J1" s="380"/>
      <c r="K1" s="380"/>
      <c r="L1" s="381" t="s">
        <v>115</v>
      </c>
      <c r="M1" s="381"/>
      <c r="N1" s="381"/>
      <c r="O1" s="381"/>
      <c r="P1" s="381"/>
      <c r="Q1" s="3"/>
      <c r="R1" s="3"/>
      <c r="S1" s="3"/>
      <c r="T1" s="3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8"/>
      <c r="BB1" s="289"/>
      <c r="BC1" s="289"/>
      <c r="BD1" s="289"/>
      <c r="BE1" s="289"/>
      <c r="BF1" s="289"/>
      <c r="BG1" s="289"/>
      <c r="BH1" s="289"/>
      <c r="BI1" s="289"/>
    </row>
    <row r="2" spans="1:61" s="85" customFormat="1" ht="22.5" customHeight="1" x14ac:dyDescent="0.25">
      <c r="A2" s="331" t="s">
        <v>461</v>
      </c>
      <c r="B2" s="287"/>
      <c r="C2" s="287"/>
      <c r="D2" s="287"/>
      <c r="E2" s="287"/>
      <c r="F2" s="287"/>
      <c r="G2" s="287"/>
      <c r="H2" s="287"/>
      <c r="I2" s="287"/>
      <c r="J2" s="327"/>
      <c r="K2" s="327"/>
      <c r="L2" s="328"/>
      <c r="M2" s="328"/>
      <c r="N2" s="328"/>
      <c r="O2" s="328"/>
      <c r="P2" s="328"/>
      <c r="Q2" s="3"/>
      <c r="R2" s="3"/>
      <c r="S2" s="3"/>
      <c r="T2" s="3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9"/>
      <c r="BC2" s="289"/>
      <c r="BD2" s="289"/>
      <c r="BE2" s="289"/>
      <c r="BF2" s="289"/>
      <c r="BG2" s="289"/>
      <c r="BH2" s="289"/>
      <c r="BI2" s="289"/>
    </row>
    <row r="3" spans="1:61" s="254" customFormat="1" x14ac:dyDescent="0.25">
      <c r="A3" s="263" t="s">
        <v>116</v>
      </c>
      <c r="B3" s="290" t="s">
        <v>552</v>
      </c>
      <c r="C3" s="290" t="s">
        <v>455</v>
      </c>
      <c r="D3" s="290" t="s">
        <v>448</v>
      </c>
      <c r="E3" s="290" t="s">
        <v>444</v>
      </c>
      <c r="F3" s="290" t="s">
        <v>437</v>
      </c>
      <c r="G3" s="290" t="s">
        <v>419</v>
      </c>
      <c r="H3" s="290" t="s">
        <v>414</v>
      </c>
      <c r="I3" s="290" t="s">
        <v>405</v>
      </c>
      <c r="J3" s="290" t="s">
        <v>369</v>
      </c>
      <c r="K3" s="290" t="s">
        <v>339</v>
      </c>
      <c r="L3" s="290" t="s">
        <v>336</v>
      </c>
      <c r="M3" s="290" t="s">
        <v>113</v>
      </c>
      <c r="N3" s="290" t="s">
        <v>110</v>
      </c>
      <c r="O3" s="291" t="s">
        <v>107</v>
      </c>
      <c r="P3" s="291" t="s">
        <v>64</v>
      </c>
      <c r="Q3" s="291" t="s">
        <v>63</v>
      </c>
      <c r="R3" s="291" t="s">
        <v>60</v>
      </c>
      <c r="S3" s="291" t="s">
        <v>61</v>
      </c>
      <c r="T3" s="291" t="s">
        <v>58</v>
      </c>
      <c r="U3" s="291" t="s">
        <v>57</v>
      </c>
      <c r="V3" s="291" t="s">
        <v>55</v>
      </c>
      <c r="W3" s="291" t="s">
        <v>53</v>
      </c>
      <c r="X3" s="291" t="s">
        <v>52</v>
      </c>
      <c r="Y3" s="291" t="s">
        <v>51</v>
      </c>
      <c r="Z3" s="291" t="s">
        <v>50</v>
      </c>
      <c r="AA3" s="291" t="s">
        <v>49</v>
      </c>
      <c r="AB3" s="291" t="s">
        <v>48</v>
      </c>
      <c r="AC3" s="291" t="s">
        <v>47</v>
      </c>
      <c r="AD3" s="291" t="s">
        <v>29</v>
      </c>
      <c r="AE3" s="291" t="s">
        <v>27</v>
      </c>
      <c r="AF3" s="291" t="s">
        <v>20</v>
      </c>
      <c r="AG3" s="291" t="s">
        <v>11</v>
      </c>
      <c r="AH3" s="291" t="s">
        <v>12</v>
      </c>
      <c r="AI3" s="291" t="s">
        <v>13</v>
      </c>
      <c r="AJ3" s="291" t="s">
        <v>14</v>
      </c>
      <c r="AK3" s="291" t="s">
        <v>9</v>
      </c>
      <c r="AL3" s="291" t="s">
        <v>15</v>
      </c>
      <c r="AM3" s="291" t="s">
        <v>16</v>
      </c>
      <c r="AN3" s="291" t="s">
        <v>17</v>
      </c>
      <c r="AO3" s="291" t="s">
        <v>3</v>
      </c>
      <c r="AP3" s="291" t="s">
        <v>81</v>
      </c>
      <c r="AQ3" s="291" t="s">
        <v>82</v>
      </c>
      <c r="AR3" s="291" t="s">
        <v>83</v>
      </c>
      <c r="AS3" s="291" t="s">
        <v>84</v>
      </c>
      <c r="AT3" s="291" t="s">
        <v>85</v>
      </c>
      <c r="AU3" s="291" t="s">
        <v>86</v>
      </c>
      <c r="AV3" s="291" t="s">
        <v>87</v>
      </c>
      <c r="AW3" s="291" t="s">
        <v>88</v>
      </c>
      <c r="AX3" s="291" t="s">
        <v>89</v>
      </c>
      <c r="AY3" s="291" t="s">
        <v>90</v>
      </c>
      <c r="AZ3" s="291" t="s">
        <v>91</v>
      </c>
      <c r="BA3" s="291" t="s">
        <v>92</v>
      </c>
      <c r="BB3" s="291" t="s">
        <v>93</v>
      </c>
      <c r="BC3" s="291" t="s">
        <v>94</v>
      </c>
      <c r="BD3" s="291" t="s">
        <v>95</v>
      </c>
      <c r="BE3" s="291" t="s">
        <v>96</v>
      </c>
      <c r="BF3" s="291" t="s">
        <v>97</v>
      </c>
      <c r="BG3" s="291" t="s">
        <v>98</v>
      </c>
      <c r="BH3" s="291" t="s">
        <v>99</v>
      </c>
      <c r="BI3" s="291" t="s">
        <v>100</v>
      </c>
    </row>
    <row r="4" spans="1:61" s="85" customFormat="1" x14ac:dyDescent="0.25">
      <c r="A4" s="14" t="s">
        <v>540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</row>
    <row r="5" spans="1:61" s="85" customFormat="1" x14ac:dyDescent="0.25">
      <c r="A5" s="19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6"/>
      <c r="AD5" s="295"/>
      <c r="AE5" s="296"/>
      <c r="AF5" s="295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  <c r="BI5" s="297"/>
    </row>
    <row r="6" spans="1:61" s="4" customFormat="1" x14ac:dyDescent="0.25">
      <c r="A6" s="264" t="s">
        <v>7</v>
      </c>
      <c r="B6" s="298">
        <v>1237382</v>
      </c>
      <c r="C6" s="298">
        <v>1204341</v>
      </c>
      <c r="D6" s="298">
        <v>1171520</v>
      </c>
      <c r="E6" s="298">
        <v>1231818</v>
      </c>
      <c r="F6" s="298">
        <v>1167774</v>
      </c>
      <c r="G6" s="298">
        <v>1176220</v>
      </c>
      <c r="H6" s="298">
        <v>1145463</v>
      </c>
      <c r="I6" s="298">
        <v>1107381</v>
      </c>
      <c r="J6" s="298">
        <v>1157016</v>
      </c>
      <c r="K6" s="298">
        <v>1064283</v>
      </c>
      <c r="L6" s="298">
        <v>1035855</v>
      </c>
      <c r="M6" s="298">
        <v>1042113</v>
      </c>
      <c r="N6" s="298">
        <v>919643</v>
      </c>
      <c r="O6" s="298">
        <v>917073</v>
      </c>
      <c r="P6" s="298">
        <v>886976</v>
      </c>
      <c r="Q6" s="298">
        <v>838035</v>
      </c>
      <c r="R6" s="298">
        <v>853535</v>
      </c>
      <c r="S6" s="298">
        <v>860103</v>
      </c>
      <c r="T6" s="298">
        <v>825426</v>
      </c>
      <c r="U6" s="298">
        <v>816161</v>
      </c>
      <c r="V6" s="298">
        <v>855883</v>
      </c>
      <c r="W6" s="298">
        <v>816269</v>
      </c>
      <c r="X6" s="298">
        <v>752367</v>
      </c>
      <c r="Y6" s="298">
        <v>769225</v>
      </c>
      <c r="Z6" s="298">
        <v>823112</v>
      </c>
      <c r="AA6" s="298">
        <v>767331</v>
      </c>
      <c r="AB6" s="298">
        <v>693209</v>
      </c>
      <c r="AC6" s="298">
        <v>711384</v>
      </c>
      <c r="AD6" s="298">
        <v>695064</v>
      </c>
      <c r="AE6" s="298">
        <v>668381</v>
      </c>
      <c r="AF6" s="298">
        <v>656973</v>
      </c>
      <c r="AG6" s="298">
        <v>666428</v>
      </c>
      <c r="AH6" s="298">
        <v>680268</v>
      </c>
      <c r="AI6" s="298">
        <v>667504</v>
      </c>
      <c r="AJ6" s="298">
        <v>601320</v>
      </c>
      <c r="AK6" s="298">
        <v>637248</v>
      </c>
      <c r="AL6" s="298">
        <v>616112</v>
      </c>
      <c r="AM6" s="298">
        <v>632376</v>
      </c>
      <c r="AN6" s="298">
        <v>578560</v>
      </c>
      <c r="AO6" s="298">
        <v>541096</v>
      </c>
      <c r="AP6" s="298">
        <v>565274</v>
      </c>
      <c r="AQ6" s="298">
        <v>524334</v>
      </c>
      <c r="AR6" s="298">
        <v>487203</v>
      </c>
      <c r="AS6" s="298">
        <v>485686</v>
      </c>
      <c r="AT6" s="298">
        <v>511700</v>
      </c>
      <c r="AU6" s="298">
        <v>516931</v>
      </c>
      <c r="AV6" s="298">
        <v>502681</v>
      </c>
      <c r="AW6" s="298">
        <v>521882</v>
      </c>
      <c r="AX6" s="298">
        <v>515416</v>
      </c>
      <c r="AY6" s="298">
        <v>507451</v>
      </c>
      <c r="AZ6" s="298">
        <v>475463</v>
      </c>
      <c r="BA6" s="298">
        <v>482342</v>
      </c>
      <c r="BB6" s="298">
        <v>489660</v>
      </c>
      <c r="BC6" s="298">
        <v>468980.8</v>
      </c>
      <c r="BD6" s="298">
        <v>441054</v>
      </c>
      <c r="BE6" s="298">
        <v>458671</v>
      </c>
      <c r="BF6" s="298">
        <v>445077</v>
      </c>
      <c r="BG6" s="298">
        <v>463992</v>
      </c>
      <c r="BH6" s="298">
        <v>434337</v>
      </c>
      <c r="BI6" s="298">
        <v>440577</v>
      </c>
    </row>
    <row r="7" spans="1:61" s="4" customFormat="1" x14ac:dyDescent="0.25">
      <c r="A7" s="265" t="s">
        <v>31</v>
      </c>
      <c r="B7" s="299">
        <v>643724</v>
      </c>
      <c r="C7" s="299">
        <v>630503</v>
      </c>
      <c r="D7" s="299">
        <v>606017</v>
      </c>
      <c r="E7" s="299">
        <v>630087</v>
      </c>
      <c r="F7" s="299">
        <v>591622</v>
      </c>
      <c r="G7" s="299">
        <v>598628</v>
      </c>
      <c r="H7" s="299">
        <v>594688</v>
      </c>
      <c r="I7" s="299">
        <v>581717</v>
      </c>
      <c r="J7" s="299">
        <v>600816</v>
      </c>
      <c r="K7" s="299">
        <v>554590</v>
      </c>
      <c r="L7" s="299">
        <v>536025</v>
      </c>
      <c r="M7" s="299">
        <v>531514</v>
      </c>
      <c r="N7" s="299">
        <v>468460</v>
      </c>
      <c r="O7" s="299">
        <v>458624</v>
      </c>
      <c r="P7" s="299">
        <v>450354</v>
      </c>
      <c r="Q7" s="299">
        <v>430225</v>
      </c>
      <c r="R7" s="299">
        <v>434947</v>
      </c>
      <c r="S7" s="299">
        <v>446561</v>
      </c>
      <c r="T7" s="299">
        <v>477371</v>
      </c>
      <c r="U7" s="299">
        <v>465417</v>
      </c>
      <c r="V7" s="299">
        <v>488260</v>
      </c>
      <c r="W7" s="299">
        <v>458044</v>
      </c>
      <c r="X7" s="299">
        <v>432945</v>
      </c>
      <c r="Y7" s="299">
        <v>439994</v>
      </c>
      <c r="Z7" s="299">
        <v>468447</v>
      </c>
      <c r="AA7" s="299">
        <v>433944</v>
      </c>
      <c r="AB7" s="299">
        <v>392568</v>
      </c>
      <c r="AC7" s="299">
        <v>393226</v>
      </c>
      <c r="AD7" s="299">
        <v>395325</v>
      </c>
      <c r="AE7" s="299">
        <v>365302</v>
      </c>
      <c r="AF7" s="299">
        <v>361772</v>
      </c>
      <c r="AG7" s="299">
        <v>360444</v>
      </c>
      <c r="AH7" s="299">
        <v>374942</v>
      </c>
      <c r="AI7" s="299">
        <v>362604</v>
      </c>
      <c r="AJ7" s="299">
        <v>332311</v>
      </c>
      <c r="AK7" s="299">
        <v>341410</v>
      </c>
      <c r="AL7" s="299">
        <v>332392</v>
      </c>
      <c r="AM7" s="299">
        <v>339850</v>
      </c>
      <c r="AN7" s="299">
        <v>313517</v>
      </c>
      <c r="AO7" s="299">
        <v>289715</v>
      </c>
      <c r="AP7" s="299">
        <v>298689</v>
      </c>
      <c r="AQ7" s="299">
        <v>275649</v>
      </c>
      <c r="AR7" s="299">
        <v>257905</v>
      </c>
      <c r="AS7" s="299">
        <v>249441</v>
      </c>
      <c r="AT7" s="299">
        <v>271996</v>
      </c>
      <c r="AU7" s="299">
        <v>273678</v>
      </c>
      <c r="AV7" s="299">
        <v>265909</v>
      </c>
      <c r="AW7" s="299">
        <v>267377</v>
      </c>
      <c r="AX7" s="299">
        <v>264966</v>
      </c>
      <c r="AY7" s="299">
        <v>263112</v>
      </c>
      <c r="AZ7" s="299">
        <v>250393</v>
      </c>
      <c r="BA7" s="299">
        <v>248594</v>
      </c>
      <c r="BB7" s="299">
        <v>253861</v>
      </c>
      <c r="BC7" s="299">
        <v>241735.7</v>
      </c>
      <c r="BD7" s="299">
        <v>213727</v>
      </c>
      <c r="BE7" s="299">
        <v>200675</v>
      </c>
      <c r="BF7" s="299">
        <v>192848</v>
      </c>
      <c r="BG7" s="299">
        <v>197760</v>
      </c>
      <c r="BH7" s="299">
        <v>177346</v>
      </c>
      <c r="BI7" s="299">
        <v>157673</v>
      </c>
    </row>
    <row r="8" spans="1:61" s="4" customFormat="1" x14ac:dyDescent="0.25">
      <c r="A8" s="264" t="s">
        <v>18</v>
      </c>
      <c r="B8" s="298">
        <v>1240</v>
      </c>
      <c r="C8" s="298">
        <v>1182</v>
      </c>
      <c r="D8" s="298">
        <v>1315</v>
      </c>
      <c r="E8" s="298">
        <v>1327</v>
      </c>
      <c r="F8" s="298">
        <v>1123</v>
      </c>
      <c r="G8" s="298">
        <v>1188</v>
      </c>
      <c r="H8" s="298">
        <v>1317</v>
      </c>
      <c r="I8" s="298">
        <v>1278</v>
      </c>
      <c r="J8" s="298">
        <v>1231</v>
      </c>
      <c r="K8" s="298">
        <v>1163</v>
      </c>
      <c r="L8" s="298">
        <v>1554</v>
      </c>
      <c r="M8" s="298">
        <v>910</v>
      </c>
      <c r="N8" s="298">
        <v>656</v>
      </c>
      <c r="O8" s="298">
        <v>506</v>
      </c>
      <c r="P8" s="298">
        <v>344</v>
      </c>
      <c r="Q8" s="298">
        <v>593</v>
      </c>
      <c r="R8" s="298">
        <v>555</v>
      </c>
      <c r="S8" s="298">
        <v>537</v>
      </c>
      <c r="T8" s="298">
        <v>563</v>
      </c>
      <c r="U8" s="298">
        <v>610</v>
      </c>
      <c r="V8" s="298">
        <v>542</v>
      </c>
      <c r="W8" s="298">
        <v>519</v>
      </c>
      <c r="X8" s="298">
        <v>510</v>
      </c>
      <c r="Y8" s="298">
        <v>519</v>
      </c>
      <c r="Z8" s="298">
        <v>466</v>
      </c>
      <c r="AA8" s="298">
        <v>514</v>
      </c>
      <c r="AB8" s="298">
        <v>541</v>
      </c>
      <c r="AC8" s="298">
        <v>541</v>
      </c>
      <c r="AD8" s="298">
        <v>521</v>
      </c>
      <c r="AE8" s="298">
        <v>605</v>
      </c>
      <c r="AF8" s="298">
        <v>621</v>
      </c>
      <c r="AG8" s="298">
        <v>676</v>
      </c>
      <c r="AH8" s="298">
        <v>399</v>
      </c>
      <c r="AI8" s="298" t="s">
        <v>0</v>
      </c>
      <c r="AJ8" s="298" t="s">
        <v>0</v>
      </c>
      <c r="AK8" s="298" t="s">
        <v>0</v>
      </c>
      <c r="AL8" s="298" t="s">
        <v>0</v>
      </c>
      <c r="AM8" s="298" t="s">
        <v>0</v>
      </c>
      <c r="AN8" s="298" t="s">
        <v>0</v>
      </c>
      <c r="AO8" s="298" t="s">
        <v>0</v>
      </c>
      <c r="AP8" s="298" t="s">
        <v>0</v>
      </c>
      <c r="AQ8" s="298" t="s">
        <v>0</v>
      </c>
      <c r="AR8" s="298" t="s">
        <v>0</v>
      </c>
      <c r="AS8" s="298" t="s">
        <v>0</v>
      </c>
      <c r="AT8" s="298" t="s">
        <v>0</v>
      </c>
      <c r="AU8" s="298" t="s">
        <v>0</v>
      </c>
      <c r="AV8" s="298" t="s">
        <v>0</v>
      </c>
      <c r="AW8" s="298" t="s">
        <v>0</v>
      </c>
      <c r="AX8" s="298" t="s">
        <v>0</v>
      </c>
      <c r="AY8" s="298" t="s">
        <v>0</v>
      </c>
      <c r="AZ8" s="298" t="s">
        <v>0</v>
      </c>
      <c r="BA8" s="298" t="s">
        <v>0</v>
      </c>
      <c r="BB8" s="298" t="s">
        <v>0</v>
      </c>
      <c r="BC8" s="298" t="s">
        <v>0</v>
      </c>
      <c r="BD8" s="298" t="s">
        <v>0</v>
      </c>
      <c r="BE8" s="298" t="s">
        <v>0</v>
      </c>
      <c r="BF8" s="298" t="s">
        <v>0</v>
      </c>
      <c r="BG8" s="298" t="s">
        <v>0</v>
      </c>
      <c r="BH8" s="298" t="s">
        <v>0</v>
      </c>
      <c r="BI8" s="298" t="s">
        <v>0</v>
      </c>
    </row>
    <row r="9" spans="1:61" s="4" customFormat="1" x14ac:dyDescent="0.25">
      <c r="A9" s="265" t="s">
        <v>44</v>
      </c>
      <c r="B9" s="299">
        <v>269580</v>
      </c>
      <c r="C9" s="299">
        <v>257363</v>
      </c>
      <c r="D9" s="299">
        <v>183058</v>
      </c>
      <c r="E9" s="299">
        <v>175103</v>
      </c>
      <c r="F9" s="299">
        <v>222009</v>
      </c>
      <c r="G9" s="299">
        <v>245250</v>
      </c>
      <c r="H9" s="299">
        <v>197504</v>
      </c>
      <c r="I9" s="299">
        <v>153295</v>
      </c>
      <c r="J9" s="299">
        <v>212064</v>
      </c>
      <c r="K9" s="299">
        <v>239081</v>
      </c>
      <c r="L9" s="299">
        <v>209551</v>
      </c>
      <c r="M9" s="299">
        <v>137949</v>
      </c>
      <c r="N9" s="299">
        <v>180637</v>
      </c>
      <c r="O9" s="299">
        <v>225910</v>
      </c>
      <c r="P9" s="299">
        <v>182989</v>
      </c>
      <c r="Q9" s="299">
        <v>151498</v>
      </c>
      <c r="R9" s="299">
        <v>243090</v>
      </c>
      <c r="S9" s="299">
        <v>187533</v>
      </c>
      <c r="T9" s="299">
        <v>133647</v>
      </c>
      <c r="U9" s="299">
        <v>84138</v>
      </c>
      <c r="V9" s="299">
        <v>85154</v>
      </c>
      <c r="W9" s="299">
        <v>71331</v>
      </c>
      <c r="X9" s="299">
        <v>59816</v>
      </c>
      <c r="Y9" s="299">
        <v>57565</v>
      </c>
      <c r="Z9" s="299">
        <v>93914</v>
      </c>
      <c r="AA9" s="299">
        <v>115847</v>
      </c>
      <c r="AB9" s="299">
        <v>106607</v>
      </c>
      <c r="AC9" s="299">
        <v>91711</v>
      </c>
      <c r="AD9" s="299">
        <v>136071</v>
      </c>
      <c r="AE9" s="299">
        <v>133467</v>
      </c>
      <c r="AF9" s="299">
        <v>130600</v>
      </c>
      <c r="AG9" s="299">
        <v>96753</v>
      </c>
      <c r="AH9" s="299">
        <v>112147</v>
      </c>
      <c r="AI9" s="299">
        <v>73024</v>
      </c>
      <c r="AJ9" s="299">
        <v>55417</v>
      </c>
      <c r="AK9" s="299">
        <v>62075</v>
      </c>
      <c r="AL9" s="299">
        <v>48858</v>
      </c>
      <c r="AM9" s="299">
        <v>65941</v>
      </c>
      <c r="AN9" s="299">
        <v>73135</v>
      </c>
      <c r="AO9" s="299">
        <v>176733</v>
      </c>
      <c r="AP9" s="299">
        <v>134372</v>
      </c>
      <c r="AQ9" s="299">
        <v>193582</v>
      </c>
      <c r="AR9" s="299">
        <v>174217</v>
      </c>
      <c r="AS9" s="299">
        <v>164361</v>
      </c>
      <c r="AT9" s="299">
        <v>241644</v>
      </c>
      <c r="AU9" s="299">
        <v>377197</v>
      </c>
      <c r="AV9" s="299">
        <v>200305</v>
      </c>
      <c r="AW9" s="299">
        <v>159156</v>
      </c>
      <c r="AX9" s="299">
        <v>193638</v>
      </c>
      <c r="AY9" s="299">
        <v>199464</v>
      </c>
      <c r="AZ9" s="299">
        <v>187467</v>
      </c>
      <c r="BA9" s="299">
        <v>126513</v>
      </c>
      <c r="BB9" s="299">
        <v>244595</v>
      </c>
      <c r="BC9" s="299">
        <v>158756.79999999999</v>
      </c>
      <c r="BD9" s="299">
        <v>174089</v>
      </c>
      <c r="BE9" s="299">
        <v>154135</v>
      </c>
      <c r="BF9" s="299">
        <v>193830</v>
      </c>
      <c r="BG9" s="299">
        <v>162501</v>
      </c>
      <c r="BH9" s="299">
        <v>167036</v>
      </c>
      <c r="BI9" s="299">
        <v>177889</v>
      </c>
    </row>
    <row r="10" spans="1:61" s="4" customFormat="1" x14ac:dyDescent="0.25">
      <c r="A10" s="265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</row>
    <row r="11" spans="1:61" s="85" customFormat="1" x14ac:dyDescent="0.25">
      <c r="A11" s="14" t="s">
        <v>21</v>
      </c>
      <c r="B11" s="292">
        <f t="shared" ref="B11:AI11" si="0">SUM(B6:B10)</f>
        <v>2151926</v>
      </c>
      <c r="C11" s="292">
        <f t="shared" si="0"/>
        <v>2093389</v>
      </c>
      <c r="D11" s="292">
        <f t="shared" si="0"/>
        <v>1961910</v>
      </c>
      <c r="E11" s="292">
        <f t="shared" si="0"/>
        <v>2038335</v>
      </c>
      <c r="F11" s="292">
        <f t="shared" si="0"/>
        <v>1982528</v>
      </c>
      <c r="G11" s="292">
        <f t="shared" si="0"/>
        <v>2021286</v>
      </c>
      <c r="H11" s="292">
        <f t="shared" si="0"/>
        <v>1938972</v>
      </c>
      <c r="I11" s="292">
        <f t="shared" si="0"/>
        <v>1843671</v>
      </c>
      <c r="J11" s="292">
        <f t="shared" si="0"/>
        <v>1971127</v>
      </c>
      <c r="K11" s="292">
        <f t="shared" si="0"/>
        <v>1859117</v>
      </c>
      <c r="L11" s="292">
        <f t="shared" si="0"/>
        <v>1782985</v>
      </c>
      <c r="M11" s="292">
        <f t="shared" si="0"/>
        <v>1712486</v>
      </c>
      <c r="N11" s="292">
        <f t="shared" si="0"/>
        <v>1569396</v>
      </c>
      <c r="O11" s="292">
        <f t="shared" si="0"/>
        <v>1602113</v>
      </c>
      <c r="P11" s="292">
        <f t="shared" si="0"/>
        <v>1520663</v>
      </c>
      <c r="Q11" s="292">
        <f t="shared" si="0"/>
        <v>1420351</v>
      </c>
      <c r="R11" s="292">
        <f t="shared" si="0"/>
        <v>1532127</v>
      </c>
      <c r="S11" s="292">
        <f t="shared" si="0"/>
        <v>1494734</v>
      </c>
      <c r="T11" s="292">
        <f t="shared" si="0"/>
        <v>1437007</v>
      </c>
      <c r="U11" s="292">
        <f t="shared" si="0"/>
        <v>1366326</v>
      </c>
      <c r="V11" s="292">
        <f t="shared" si="0"/>
        <v>1429839</v>
      </c>
      <c r="W11" s="292">
        <f t="shared" si="0"/>
        <v>1346163</v>
      </c>
      <c r="X11" s="292">
        <f t="shared" si="0"/>
        <v>1245638</v>
      </c>
      <c r="Y11" s="292">
        <f t="shared" si="0"/>
        <v>1267303</v>
      </c>
      <c r="Z11" s="292">
        <f t="shared" si="0"/>
        <v>1385939</v>
      </c>
      <c r="AA11" s="292">
        <f t="shared" si="0"/>
        <v>1317636</v>
      </c>
      <c r="AB11" s="292">
        <f t="shared" si="0"/>
        <v>1192925</v>
      </c>
      <c r="AC11" s="292">
        <f t="shared" si="0"/>
        <v>1196862</v>
      </c>
      <c r="AD11" s="292">
        <f t="shared" si="0"/>
        <v>1226981</v>
      </c>
      <c r="AE11" s="292">
        <f t="shared" si="0"/>
        <v>1167755</v>
      </c>
      <c r="AF11" s="292">
        <f t="shared" si="0"/>
        <v>1149966</v>
      </c>
      <c r="AG11" s="292">
        <f t="shared" si="0"/>
        <v>1124301</v>
      </c>
      <c r="AH11" s="292">
        <f t="shared" si="0"/>
        <v>1167756</v>
      </c>
      <c r="AI11" s="292">
        <f t="shared" si="0"/>
        <v>1103132</v>
      </c>
      <c r="AJ11" s="292">
        <f t="shared" ref="AJ11:BI11" si="1">SUM(AJ6:AJ10)</f>
        <v>989048</v>
      </c>
      <c r="AK11" s="292">
        <f t="shared" si="1"/>
        <v>1040733</v>
      </c>
      <c r="AL11" s="292">
        <f t="shared" si="1"/>
        <v>997362</v>
      </c>
      <c r="AM11" s="292">
        <f t="shared" si="1"/>
        <v>1038167</v>
      </c>
      <c r="AN11" s="292">
        <f t="shared" si="1"/>
        <v>965212</v>
      </c>
      <c r="AO11" s="292">
        <f t="shared" si="1"/>
        <v>1007544</v>
      </c>
      <c r="AP11" s="292">
        <f t="shared" si="1"/>
        <v>998335</v>
      </c>
      <c r="AQ11" s="292">
        <f t="shared" si="1"/>
        <v>993565</v>
      </c>
      <c r="AR11" s="292">
        <f t="shared" si="1"/>
        <v>919325</v>
      </c>
      <c r="AS11" s="292">
        <f t="shared" si="1"/>
        <v>899488</v>
      </c>
      <c r="AT11" s="292">
        <f t="shared" si="1"/>
        <v>1025340</v>
      </c>
      <c r="AU11" s="292">
        <f t="shared" si="1"/>
        <v>1167806</v>
      </c>
      <c r="AV11" s="292">
        <f t="shared" si="1"/>
        <v>968895</v>
      </c>
      <c r="AW11" s="292">
        <f t="shared" si="1"/>
        <v>948415</v>
      </c>
      <c r="AX11" s="292">
        <f t="shared" si="1"/>
        <v>974020</v>
      </c>
      <c r="AY11" s="292">
        <f t="shared" si="1"/>
        <v>970027</v>
      </c>
      <c r="AZ11" s="292">
        <f t="shared" si="1"/>
        <v>913323</v>
      </c>
      <c r="BA11" s="292">
        <f t="shared" si="1"/>
        <v>857449</v>
      </c>
      <c r="BB11" s="292">
        <f t="shared" si="1"/>
        <v>988116</v>
      </c>
      <c r="BC11" s="292">
        <f t="shared" si="1"/>
        <v>869473.3</v>
      </c>
      <c r="BD11" s="292">
        <f t="shared" si="1"/>
        <v>828870</v>
      </c>
      <c r="BE11" s="292">
        <f t="shared" si="1"/>
        <v>813481</v>
      </c>
      <c r="BF11" s="292">
        <f t="shared" si="1"/>
        <v>831755</v>
      </c>
      <c r="BG11" s="292">
        <f t="shared" si="1"/>
        <v>824253</v>
      </c>
      <c r="BH11" s="292">
        <f t="shared" si="1"/>
        <v>778719</v>
      </c>
      <c r="BI11" s="292">
        <f t="shared" si="1"/>
        <v>776139</v>
      </c>
    </row>
    <row r="12" spans="1:61" s="85" customFormat="1" x14ac:dyDescent="0.25">
      <c r="A12" s="266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5"/>
      <c r="AE12" s="301"/>
      <c r="AF12" s="5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</row>
    <row r="13" spans="1:61" s="4" customFormat="1" x14ac:dyDescent="0.25">
      <c r="A13" s="264" t="s">
        <v>46</v>
      </c>
      <c r="B13" s="298">
        <v>-983586</v>
      </c>
      <c r="C13" s="298">
        <v>-964999</v>
      </c>
      <c r="D13" s="298">
        <v>-945461</v>
      </c>
      <c r="E13" s="298">
        <v>-923748</v>
      </c>
      <c r="F13" s="298">
        <v>-948633</v>
      </c>
      <c r="G13" s="298">
        <v>-909824</v>
      </c>
      <c r="H13" s="298">
        <v>-879488</v>
      </c>
      <c r="I13" s="298">
        <v>-852500</v>
      </c>
      <c r="J13" s="298">
        <v>-908034</v>
      </c>
      <c r="K13" s="298">
        <v>-853062</v>
      </c>
      <c r="L13" s="298">
        <v>-912579</v>
      </c>
      <c r="M13" s="298">
        <v>-793501</v>
      </c>
      <c r="N13" s="298">
        <v>-780381</v>
      </c>
      <c r="O13" s="298">
        <v>-762508</v>
      </c>
      <c r="P13" s="298">
        <v>-758574</v>
      </c>
      <c r="Q13" s="298">
        <v>-748995</v>
      </c>
      <c r="R13" s="298">
        <v>-829325</v>
      </c>
      <c r="S13" s="298">
        <v>-823570</v>
      </c>
      <c r="T13" s="298">
        <v>-703272</v>
      </c>
      <c r="U13" s="298">
        <v>-672803</v>
      </c>
      <c r="V13" s="298">
        <v>-679936</v>
      </c>
      <c r="W13" s="298">
        <v>-651402</v>
      </c>
      <c r="X13" s="298">
        <v>-640782</v>
      </c>
      <c r="Y13" s="298">
        <v>-634921</v>
      </c>
      <c r="Z13" s="298">
        <v>-655140</v>
      </c>
      <c r="AA13" s="298">
        <v>-633608</v>
      </c>
      <c r="AB13" s="298">
        <v>-608084</v>
      </c>
      <c r="AC13" s="298">
        <v>-589491</v>
      </c>
      <c r="AD13" s="298">
        <v>-597723</v>
      </c>
      <c r="AE13" s="298">
        <v>-610552</v>
      </c>
      <c r="AF13" s="298">
        <v>-567427</v>
      </c>
      <c r="AG13" s="298">
        <v>-540480</v>
      </c>
      <c r="AH13" s="298">
        <v>-578632</v>
      </c>
      <c r="AI13" s="298">
        <v>-599631</v>
      </c>
      <c r="AJ13" s="298">
        <v>-468743</v>
      </c>
      <c r="AK13" s="298">
        <v>-512330</v>
      </c>
      <c r="AL13" s="298">
        <v>-529242</v>
      </c>
      <c r="AM13" s="298">
        <v>-513402</v>
      </c>
      <c r="AN13" s="298">
        <v>-575081</v>
      </c>
      <c r="AO13" s="298">
        <v>-478566</v>
      </c>
      <c r="AP13" s="298">
        <v>-571464</v>
      </c>
      <c r="AQ13" s="298">
        <v>-491800</v>
      </c>
      <c r="AR13" s="298">
        <v>-491389</v>
      </c>
      <c r="AS13" s="298">
        <v>-456923</v>
      </c>
      <c r="AT13" s="298">
        <v>-459325</v>
      </c>
      <c r="AU13" s="298">
        <v>-433250</v>
      </c>
      <c r="AV13" s="298">
        <v>-429549</v>
      </c>
      <c r="AW13" s="298">
        <v>-419930</v>
      </c>
      <c r="AX13" s="298">
        <v>-427608</v>
      </c>
      <c r="AY13" s="298">
        <v>-430364</v>
      </c>
      <c r="AZ13" s="298">
        <v>-395263</v>
      </c>
      <c r="BA13" s="298">
        <v>-379148</v>
      </c>
      <c r="BB13" s="298">
        <v>-402229</v>
      </c>
      <c r="BC13" s="298">
        <v>-352081</v>
      </c>
      <c r="BD13" s="298">
        <v>-348708</v>
      </c>
      <c r="BE13" s="298">
        <v>-321646</v>
      </c>
      <c r="BF13" s="298">
        <v>-324833</v>
      </c>
      <c r="BG13" s="298">
        <v>-317795</v>
      </c>
      <c r="BH13" s="298">
        <v>-294584</v>
      </c>
      <c r="BI13" s="298">
        <v>-279250</v>
      </c>
    </row>
    <row r="14" spans="1:61" s="4" customFormat="1" x14ac:dyDescent="0.25">
      <c r="A14" s="265" t="s">
        <v>33</v>
      </c>
      <c r="B14" s="299">
        <v>-269580</v>
      </c>
      <c r="C14" s="299">
        <v>-257363</v>
      </c>
      <c r="D14" s="299">
        <v>-183058</v>
      </c>
      <c r="E14" s="299">
        <v>-175103</v>
      </c>
      <c r="F14" s="299">
        <v>-222009</v>
      </c>
      <c r="G14" s="299">
        <v>-245250</v>
      </c>
      <c r="H14" s="299">
        <v>-197504</v>
      </c>
      <c r="I14" s="299">
        <v>-153295</v>
      </c>
      <c r="J14" s="299">
        <v>-212064</v>
      </c>
      <c r="K14" s="299">
        <v>-239081</v>
      </c>
      <c r="L14" s="299">
        <v>-209551</v>
      </c>
      <c r="M14" s="299">
        <v>-137949</v>
      </c>
      <c r="N14" s="299">
        <v>-180637</v>
      </c>
      <c r="O14" s="299">
        <v>-225910</v>
      </c>
      <c r="P14" s="299">
        <v>-182989</v>
      </c>
      <c r="Q14" s="299">
        <v>-151498</v>
      </c>
      <c r="R14" s="299">
        <v>-243090</v>
      </c>
      <c r="S14" s="299">
        <v>-187533</v>
      </c>
      <c r="T14" s="299">
        <v>-133647</v>
      </c>
      <c r="U14" s="299">
        <v>-84138</v>
      </c>
      <c r="V14" s="299">
        <v>-85154</v>
      </c>
      <c r="W14" s="299">
        <v>-71331</v>
      </c>
      <c r="X14" s="299">
        <v>-59816</v>
      </c>
      <c r="Y14" s="299">
        <v>-57565</v>
      </c>
      <c r="Z14" s="299">
        <v>-93914</v>
      </c>
      <c r="AA14" s="299">
        <v>-115847</v>
      </c>
      <c r="AB14" s="299">
        <v>-106607</v>
      </c>
      <c r="AC14" s="299">
        <v>-91711</v>
      </c>
      <c r="AD14" s="299">
        <v>-136071</v>
      </c>
      <c r="AE14" s="299">
        <v>-133467</v>
      </c>
      <c r="AF14" s="299">
        <v>-130600</v>
      </c>
      <c r="AG14" s="299">
        <v>-96753</v>
      </c>
      <c r="AH14" s="299">
        <v>-112147</v>
      </c>
      <c r="AI14" s="299">
        <v>-73024</v>
      </c>
      <c r="AJ14" s="299">
        <v>-55417</v>
      </c>
      <c r="AK14" s="299">
        <v>-62075</v>
      </c>
      <c r="AL14" s="299">
        <v>-48858</v>
      </c>
      <c r="AM14" s="299">
        <v>-65941</v>
      </c>
      <c r="AN14" s="299">
        <v>-73136</v>
      </c>
      <c r="AO14" s="299">
        <v>-176733</v>
      </c>
      <c r="AP14" s="299">
        <v>-134372</v>
      </c>
      <c r="AQ14" s="299">
        <v>-193582</v>
      </c>
      <c r="AR14" s="299">
        <v>-171985</v>
      </c>
      <c r="AS14" s="299">
        <v>-161865</v>
      </c>
      <c r="AT14" s="299">
        <v>-237981</v>
      </c>
      <c r="AU14" s="299">
        <v>-373220</v>
      </c>
      <c r="AV14" s="299">
        <v>-196121</v>
      </c>
      <c r="AW14" s="299">
        <v>-154384</v>
      </c>
      <c r="AX14" s="299">
        <v>-189627</v>
      </c>
      <c r="AY14" s="299">
        <v>-195047</v>
      </c>
      <c r="AZ14" s="299">
        <v>-183281</v>
      </c>
      <c r="BA14" s="299">
        <v>-122618</v>
      </c>
      <c r="BB14" s="299">
        <v>-237283</v>
      </c>
      <c r="BC14" s="299">
        <v>-155219</v>
      </c>
      <c r="BD14" s="299">
        <v>-171187</v>
      </c>
      <c r="BE14" s="299">
        <v>-152807</v>
      </c>
      <c r="BF14" s="299">
        <v>-189972</v>
      </c>
      <c r="BG14" s="299">
        <v>-159182</v>
      </c>
      <c r="BH14" s="299">
        <v>-163227</v>
      </c>
      <c r="BI14" s="299">
        <v>-174920</v>
      </c>
    </row>
    <row r="15" spans="1:61" s="7" customFormat="1" x14ac:dyDescent="0.25">
      <c r="A15" s="267" t="s">
        <v>427</v>
      </c>
      <c r="B15" s="302">
        <f t="shared" ref="B15:H15" si="2">SUM(B13:B14)</f>
        <v>-1253166</v>
      </c>
      <c r="C15" s="302">
        <f t="shared" si="2"/>
        <v>-1222362</v>
      </c>
      <c r="D15" s="302">
        <f t="shared" si="2"/>
        <v>-1128519</v>
      </c>
      <c r="E15" s="302">
        <f t="shared" si="2"/>
        <v>-1098851</v>
      </c>
      <c r="F15" s="302">
        <v>-1170642</v>
      </c>
      <c r="G15" s="302">
        <f t="shared" si="2"/>
        <v>-1155074</v>
      </c>
      <c r="H15" s="302">
        <f t="shared" si="2"/>
        <v>-1076992</v>
      </c>
      <c r="I15" s="302">
        <f>SUM(I13:I14)</f>
        <v>-1005795</v>
      </c>
      <c r="J15" s="302">
        <f>SUM(J13:J14)</f>
        <v>-1120098</v>
      </c>
      <c r="K15" s="302">
        <f>SUM(K13:K14)</f>
        <v>-1092143</v>
      </c>
      <c r="L15" s="302">
        <f t="shared" ref="L15:BI15" si="3">SUM(L13:L14)</f>
        <v>-1122130</v>
      </c>
      <c r="M15" s="302">
        <f t="shared" si="3"/>
        <v>-931450</v>
      </c>
      <c r="N15" s="302">
        <f t="shared" si="3"/>
        <v>-961018</v>
      </c>
      <c r="O15" s="302">
        <f t="shared" si="3"/>
        <v>-988418</v>
      </c>
      <c r="P15" s="302">
        <f t="shared" si="3"/>
        <v>-941563</v>
      </c>
      <c r="Q15" s="302">
        <f t="shared" si="3"/>
        <v>-900493</v>
      </c>
      <c r="R15" s="302">
        <f t="shared" si="3"/>
        <v>-1072415</v>
      </c>
      <c r="S15" s="302">
        <f t="shared" si="3"/>
        <v>-1011103</v>
      </c>
      <c r="T15" s="302">
        <f t="shared" si="3"/>
        <v>-836919</v>
      </c>
      <c r="U15" s="302">
        <f t="shared" si="3"/>
        <v>-756941</v>
      </c>
      <c r="V15" s="302">
        <f t="shared" si="3"/>
        <v>-765090</v>
      </c>
      <c r="W15" s="302">
        <f t="shared" si="3"/>
        <v>-722733</v>
      </c>
      <c r="X15" s="302">
        <f t="shared" si="3"/>
        <v>-700598</v>
      </c>
      <c r="Y15" s="302">
        <f t="shared" si="3"/>
        <v>-692486</v>
      </c>
      <c r="Z15" s="302">
        <f t="shared" si="3"/>
        <v>-749054</v>
      </c>
      <c r="AA15" s="302">
        <f t="shared" si="3"/>
        <v>-749455</v>
      </c>
      <c r="AB15" s="302">
        <f t="shared" si="3"/>
        <v>-714691</v>
      </c>
      <c r="AC15" s="302">
        <f t="shared" si="3"/>
        <v>-681202</v>
      </c>
      <c r="AD15" s="302">
        <f t="shared" si="3"/>
        <v>-733794</v>
      </c>
      <c r="AE15" s="302">
        <f t="shared" si="3"/>
        <v>-744019</v>
      </c>
      <c r="AF15" s="302">
        <f t="shared" si="3"/>
        <v>-698027</v>
      </c>
      <c r="AG15" s="302">
        <f t="shared" si="3"/>
        <v>-637233</v>
      </c>
      <c r="AH15" s="302">
        <f t="shared" si="3"/>
        <v>-690779</v>
      </c>
      <c r="AI15" s="302">
        <f t="shared" si="3"/>
        <v>-672655</v>
      </c>
      <c r="AJ15" s="302">
        <f t="shared" si="3"/>
        <v>-524160</v>
      </c>
      <c r="AK15" s="302">
        <f t="shared" si="3"/>
        <v>-574405</v>
      </c>
      <c r="AL15" s="302">
        <f t="shared" si="3"/>
        <v>-578100</v>
      </c>
      <c r="AM15" s="302">
        <f t="shared" si="3"/>
        <v>-579343</v>
      </c>
      <c r="AN15" s="302">
        <f t="shared" si="3"/>
        <v>-648217</v>
      </c>
      <c r="AO15" s="302">
        <f t="shared" si="3"/>
        <v>-655299</v>
      </c>
      <c r="AP15" s="302">
        <f t="shared" si="3"/>
        <v>-705836</v>
      </c>
      <c r="AQ15" s="302">
        <f t="shared" si="3"/>
        <v>-685382</v>
      </c>
      <c r="AR15" s="302">
        <f t="shared" si="3"/>
        <v>-663374</v>
      </c>
      <c r="AS15" s="302">
        <f t="shared" si="3"/>
        <v>-618788</v>
      </c>
      <c r="AT15" s="302">
        <f t="shared" si="3"/>
        <v>-697306</v>
      </c>
      <c r="AU15" s="302">
        <f t="shared" si="3"/>
        <v>-806470</v>
      </c>
      <c r="AV15" s="302">
        <f t="shared" si="3"/>
        <v>-625670</v>
      </c>
      <c r="AW15" s="302">
        <f t="shared" si="3"/>
        <v>-574314</v>
      </c>
      <c r="AX15" s="302">
        <f t="shared" si="3"/>
        <v>-617235</v>
      </c>
      <c r="AY15" s="302">
        <f t="shared" si="3"/>
        <v>-625411</v>
      </c>
      <c r="AZ15" s="302">
        <f t="shared" si="3"/>
        <v>-578544</v>
      </c>
      <c r="BA15" s="302">
        <f t="shared" si="3"/>
        <v>-501766</v>
      </c>
      <c r="BB15" s="302">
        <f t="shared" si="3"/>
        <v>-639512</v>
      </c>
      <c r="BC15" s="302">
        <f t="shared" si="3"/>
        <v>-507300</v>
      </c>
      <c r="BD15" s="302">
        <f t="shared" si="3"/>
        <v>-519895</v>
      </c>
      <c r="BE15" s="302">
        <f t="shared" si="3"/>
        <v>-474453</v>
      </c>
      <c r="BF15" s="302">
        <f t="shared" si="3"/>
        <v>-514805</v>
      </c>
      <c r="BG15" s="302">
        <f t="shared" si="3"/>
        <v>-476977</v>
      </c>
      <c r="BH15" s="302">
        <f t="shared" si="3"/>
        <v>-457811</v>
      </c>
      <c r="BI15" s="302">
        <f t="shared" si="3"/>
        <v>-454170</v>
      </c>
    </row>
    <row r="16" spans="1:61" s="4" customFormat="1" x14ac:dyDescent="0.25">
      <c r="A16" s="15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  <c r="BI16" s="299"/>
    </row>
    <row r="17" spans="1:61" s="85" customFormat="1" x14ac:dyDescent="0.25">
      <c r="A17" s="14" t="s">
        <v>428</v>
      </c>
      <c r="B17" s="292">
        <f t="shared" ref="B17:H17" si="4">B11+B15</f>
        <v>898760</v>
      </c>
      <c r="C17" s="292">
        <f t="shared" si="4"/>
        <v>871027</v>
      </c>
      <c r="D17" s="292">
        <f t="shared" si="4"/>
        <v>833391</v>
      </c>
      <c r="E17" s="292">
        <f t="shared" si="4"/>
        <v>939484</v>
      </c>
      <c r="F17" s="292">
        <f t="shared" si="4"/>
        <v>811886</v>
      </c>
      <c r="G17" s="292">
        <f t="shared" si="4"/>
        <v>866212</v>
      </c>
      <c r="H17" s="292">
        <f t="shared" si="4"/>
        <v>861980</v>
      </c>
      <c r="I17" s="292">
        <f>I11+I15</f>
        <v>837876</v>
      </c>
      <c r="J17" s="292">
        <f>J11+J15</f>
        <v>851029</v>
      </c>
      <c r="K17" s="292">
        <f>K11+K15</f>
        <v>766974</v>
      </c>
      <c r="L17" s="292">
        <f t="shared" ref="L17:BI17" si="5">L11+L15</f>
        <v>660855</v>
      </c>
      <c r="M17" s="292">
        <f t="shared" si="5"/>
        <v>781036</v>
      </c>
      <c r="N17" s="292">
        <f t="shared" si="5"/>
        <v>608378</v>
      </c>
      <c r="O17" s="292">
        <f t="shared" si="5"/>
        <v>613695</v>
      </c>
      <c r="P17" s="292">
        <f t="shared" si="5"/>
        <v>579100</v>
      </c>
      <c r="Q17" s="292">
        <f t="shared" si="5"/>
        <v>519858</v>
      </c>
      <c r="R17" s="292">
        <f t="shared" si="5"/>
        <v>459712</v>
      </c>
      <c r="S17" s="292">
        <f t="shared" si="5"/>
        <v>483631</v>
      </c>
      <c r="T17" s="292">
        <f t="shared" si="5"/>
        <v>600088</v>
      </c>
      <c r="U17" s="292">
        <f t="shared" si="5"/>
        <v>609385</v>
      </c>
      <c r="V17" s="292">
        <f t="shared" si="5"/>
        <v>664749</v>
      </c>
      <c r="W17" s="292">
        <f t="shared" si="5"/>
        <v>623430</v>
      </c>
      <c r="X17" s="292">
        <f t="shared" si="5"/>
        <v>545040</v>
      </c>
      <c r="Y17" s="292">
        <f t="shared" si="5"/>
        <v>574817</v>
      </c>
      <c r="Z17" s="292">
        <f t="shared" si="5"/>
        <v>636885</v>
      </c>
      <c r="AA17" s="292">
        <f t="shared" si="5"/>
        <v>568181</v>
      </c>
      <c r="AB17" s="292">
        <f t="shared" si="5"/>
        <v>478234</v>
      </c>
      <c r="AC17" s="292">
        <f t="shared" si="5"/>
        <v>515660</v>
      </c>
      <c r="AD17" s="292">
        <f t="shared" si="5"/>
        <v>493187</v>
      </c>
      <c r="AE17" s="292">
        <f t="shared" si="5"/>
        <v>423736</v>
      </c>
      <c r="AF17" s="292">
        <f t="shared" si="5"/>
        <v>451939</v>
      </c>
      <c r="AG17" s="292">
        <f t="shared" si="5"/>
        <v>487068</v>
      </c>
      <c r="AH17" s="292">
        <f t="shared" si="5"/>
        <v>476977</v>
      </c>
      <c r="AI17" s="292">
        <f t="shared" si="5"/>
        <v>430477</v>
      </c>
      <c r="AJ17" s="292">
        <f t="shared" si="5"/>
        <v>464888</v>
      </c>
      <c r="AK17" s="292">
        <f t="shared" si="5"/>
        <v>466328</v>
      </c>
      <c r="AL17" s="292">
        <f t="shared" si="5"/>
        <v>419262</v>
      </c>
      <c r="AM17" s="292">
        <f t="shared" si="5"/>
        <v>458824</v>
      </c>
      <c r="AN17" s="292">
        <f t="shared" si="5"/>
        <v>316995</v>
      </c>
      <c r="AO17" s="292">
        <f t="shared" si="5"/>
        <v>352245</v>
      </c>
      <c r="AP17" s="292">
        <f t="shared" si="5"/>
        <v>292499</v>
      </c>
      <c r="AQ17" s="292">
        <f t="shared" si="5"/>
        <v>308183</v>
      </c>
      <c r="AR17" s="292">
        <f t="shared" si="5"/>
        <v>255951</v>
      </c>
      <c r="AS17" s="292">
        <f t="shared" si="5"/>
        <v>280700</v>
      </c>
      <c r="AT17" s="292">
        <f t="shared" si="5"/>
        <v>328034</v>
      </c>
      <c r="AU17" s="292">
        <f t="shared" si="5"/>
        <v>361336</v>
      </c>
      <c r="AV17" s="292">
        <f t="shared" si="5"/>
        <v>343225</v>
      </c>
      <c r="AW17" s="292">
        <f t="shared" si="5"/>
        <v>374101</v>
      </c>
      <c r="AX17" s="292">
        <f t="shared" si="5"/>
        <v>356785</v>
      </c>
      <c r="AY17" s="292">
        <f t="shared" si="5"/>
        <v>344616</v>
      </c>
      <c r="AZ17" s="292">
        <f t="shared" si="5"/>
        <v>334779</v>
      </c>
      <c r="BA17" s="292">
        <f t="shared" si="5"/>
        <v>355683</v>
      </c>
      <c r="BB17" s="292">
        <f t="shared" si="5"/>
        <v>348604</v>
      </c>
      <c r="BC17" s="292">
        <f t="shared" si="5"/>
        <v>362173.30000000005</v>
      </c>
      <c r="BD17" s="292">
        <f t="shared" si="5"/>
        <v>308975</v>
      </c>
      <c r="BE17" s="292">
        <f t="shared" si="5"/>
        <v>339028</v>
      </c>
      <c r="BF17" s="292">
        <f t="shared" si="5"/>
        <v>316950</v>
      </c>
      <c r="BG17" s="292">
        <f t="shared" si="5"/>
        <v>347276</v>
      </c>
      <c r="BH17" s="292">
        <f t="shared" si="5"/>
        <v>320908</v>
      </c>
      <c r="BI17" s="292">
        <f t="shared" si="5"/>
        <v>321969</v>
      </c>
    </row>
    <row r="18" spans="1:61" s="85" customFormat="1" x14ac:dyDescent="0.25">
      <c r="A18" s="268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4"/>
      <c r="AE18" s="300"/>
      <c r="AF18" s="8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</row>
    <row r="19" spans="1:61" s="4" customFormat="1" x14ac:dyDescent="0.25">
      <c r="A19" s="265" t="s">
        <v>368</v>
      </c>
      <c r="B19" s="299">
        <v>-138211</v>
      </c>
      <c r="C19" s="299">
        <v>-71395</v>
      </c>
      <c r="D19" s="299">
        <v>-73751</v>
      </c>
      <c r="E19" s="299">
        <v>-71416</v>
      </c>
      <c r="F19" s="299">
        <v>-78292</v>
      </c>
      <c r="G19" s="299">
        <v>-72543</v>
      </c>
      <c r="H19" s="299">
        <v>-68410</v>
      </c>
      <c r="I19" s="299">
        <v>-68604</v>
      </c>
      <c r="J19" s="299">
        <v>-69776</v>
      </c>
      <c r="K19" s="299">
        <v>-72772</v>
      </c>
      <c r="L19" s="299">
        <v>-84511</v>
      </c>
      <c r="M19" s="299">
        <v>-69094.8</v>
      </c>
      <c r="N19" s="299">
        <v>-63648</v>
      </c>
      <c r="O19" s="299">
        <v>-59539</v>
      </c>
      <c r="P19" s="299">
        <v>-57668</v>
      </c>
      <c r="Q19" s="299">
        <v>-79896</v>
      </c>
      <c r="R19" s="299">
        <v>-52934</v>
      </c>
      <c r="S19" s="299">
        <v>-65871</v>
      </c>
      <c r="T19" s="299">
        <v>-55068</v>
      </c>
      <c r="U19" s="299">
        <v>-54340</v>
      </c>
      <c r="V19" s="299">
        <v>-56040</v>
      </c>
      <c r="W19" s="299">
        <v>-56493</v>
      </c>
      <c r="X19" s="299">
        <v>-56221</v>
      </c>
      <c r="Y19" s="299">
        <v>-54176</v>
      </c>
      <c r="Z19" s="299">
        <v>-51434</v>
      </c>
      <c r="AA19" s="299">
        <v>-49543</v>
      </c>
      <c r="AB19" s="299">
        <v>-49380</v>
      </c>
      <c r="AC19" s="299">
        <v>-48864</v>
      </c>
      <c r="AD19" s="299">
        <v>-50568</v>
      </c>
      <c r="AE19" s="299">
        <v>-59598</v>
      </c>
      <c r="AF19" s="299">
        <v>-46230</v>
      </c>
      <c r="AG19" s="299">
        <v>-45692</v>
      </c>
      <c r="AH19" s="299">
        <v>-46780</v>
      </c>
      <c r="AI19" s="299">
        <v>-49977</v>
      </c>
      <c r="AJ19" s="299">
        <v>-46380</v>
      </c>
      <c r="AK19" s="299">
        <v>-45123</v>
      </c>
      <c r="AL19" s="299">
        <v>-45889</v>
      </c>
      <c r="AM19" s="299">
        <v>-45236</v>
      </c>
      <c r="AN19" s="299">
        <v>-45430</v>
      </c>
      <c r="AO19" s="299">
        <v>-49777</v>
      </c>
      <c r="AP19" s="299">
        <v>-46718</v>
      </c>
      <c r="AQ19" s="299">
        <v>-47444</v>
      </c>
      <c r="AR19" s="299">
        <v>-45612</v>
      </c>
      <c r="AS19" s="299">
        <v>-45247</v>
      </c>
      <c r="AT19" s="299">
        <v>-44338</v>
      </c>
      <c r="AU19" s="299">
        <v>-43462</v>
      </c>
      <c r="AV19" s="299">
        <v>-42689</v>
      </c>
      <c r="AW19" s="299">
        <v>-40461</v>
      </c>
      <c r="AX19" s="299">
        <v>-41460</v>
      </c>
      <c r="AY19" s="299">
        <v>-41541</v>
      </c>
      <c r="AZ19" s="299">
        <v>-37320</v>
      </c>
      <c r="BA19" s="299">
        <v>-36574</v>
      </c>
      <c r="BB19" s="299">
        <v>-37430</v>
      </c>
      <c r="BC19" s="299">
        <v>-37130.5</v>
      </c>
      <c r="BD19" s="299">
        <v>-37164</v>
      </c>
      <c r="BE19" s="299">
        <v>-33116</v>
      </c>
      <c r="BF19" s="299">
        <v>-35067</v>
      </c>
      <c r="BG19" s="299">
        <v>-34619</v>
      </c>
      <c r="BH19" s="299">
        <v>-31821</v>
      </c>
      <c r="BI19" s="299">
        <v>-29877</v>
      </c>
    </row>
    <row r="20" spans="1:61" s="4" customFormat="1" ht="30" x14ac:dyDescent="0.25">
      <c r="A20" s="264" t="s">
        <v>367</v>
      </c>
      <c r="B20" s="298">
        <v>-59391</v>
      </c>
      <c r="C20" s="298">
        <v>-46273</v>
      </c>
      <c r="D20" s="298">
        <v>-64348</v>
      </c>
      <c r="E20" s="298">
        <v>-43827</v>
      </c>
      <c r="F20" s="298">
        <v>-39486</v>
      </c>
      <c r="G20" s="298">
        <v>-55737</v>
      </c>
      <c r="H20" s="298">
        <v>-55584</v>
      </c>
      <c r="I20" s="298">
        <v>-63365</v>
      </c>
      <c r="J20" s="298">
        <v>-47309</v>
      </c>
      <c r="K20" s="298">
        <v>-33660</v>
      </c>
      <c r="L20" s="298">
        <v>-51220</v>
      </c>
      <c r="M20" s="298">
        <v>-51469.2</v>
      </c>
      <c r="N20" s="298">
        <v>-53980</v>
      </c>
      <c r="O20" s="298">
        <v>-51113</v>
      </c>
      <c r="P20" s="298">
        <v>-38286</v>
      </c>
      <c r="Q20" s="298">
        <v>-58556</v>
      </c>
      <c r="R20" s="298">
        <v>-59866</v>
      </c>
      <c r="S20" s="298">
        <v>-51866</v>
      </c>
      <c r="T20" s="298">
        <v>-60656</v>
      </c>
      <c r="U20" s="298">
        <v>-49028</v>
      </c>
      <c r="V20" s="298">
        <v>-88781</v>
      </c>
      <c r="W20" s="298">
        <v>-93414</v>
      </c>
      <c r="X20" s="298">
        <v>-136093</v>
      </c>
      <c r="Y20" s="298">
        <v>-51592</v>
      </c>
      <c r="Z20" s="298">
        <v>-44852</v>
      </c>
      <c r="AA20" s="298">
        <v>-47493</v>
      </c>
      <c r="AB20" s="298">
        <v>-47059</v>
      </c>
      <c r="AC20" s="298">
        <v>-50251</v>
      </c>
      <c r="AD20" s="298">
        <v>-53230</v>
      </c>
      <c r="AE20" s="298">
        <v>-79656</v>
      </c>
      <c r="AF20" s="298">
        <v>-62878</v>
      </c>
      <c r="AG20" s="298">
        <v>-57004</v>
      </c>
      <c r="AH20" s="298">
        <v>-50430</v>
      </c>
      <c r="AI20" s="298">
        <v>-52509</v>
      </c>
      <c r="AJ20" s="298">
        <v>-47071</v>
      </c>
      <c r="AK20" s="298">
        <v>-48660</v>
      </c>
      <c r="AL20" s="298">
        <v>-40448</v>
      </c>
      <c r="AM20" s="298">
        <v>-41393</v>
      </c>
      <c r="AN20" s="298">
        <v>-43339</v>
      </c>
      <c r="AO20" s="298">
        <v>-33098</v>
      </c>
      <c r="AP20" s="298">
        <v>-36506</v>
      </c>
      <c r="AQ20" s="298">
        <v>-30443</v>
      </c>
      <c r="AR20" s="298">
        <v>-41479</v>
      </c>
      <c r="AS20" s="298">
        <v>-22522</v>
      </c>
      <c r="AT20" s="298">
        <v>-24362</v>
      </c>
      <c r="AU20" s="298">
        <v>-22800</v>
      </c>
      <c r="AV20" s="298">
        <v>-25237</v>
      </c>
      <c r="AW20" s="298">
        <v>-19959</v>
      </c>
      <c r="AX20" s="298">
        <v>-23557</v>
      </c>
      <c r="AY20" s="298">
        <v>-17581</v>
      </c>
      <c r="AZ20" s="298">
        <v>-17405</v>
      </c>
      <c r="BA20" s="298">
        <v>-15130</v>
      </c>
      <c r="BB20" s="298">
        <v>-13845</v>
      </c>
      <c r="BC20" s="298">
        <v>-19588.7</v>
      </c>
      <c r="BD20" s="298">
        <v>-11625</v>
      </c>
      <c r="BE20" s="298">
        <v>-21961</v>
      </c>
      <c r="BF20" s="298">
        <v>-12631</v>
      </c>
      <c r="BG20" s="298">
        <v>-11166</v>
      </c>
      <c r="BH20" s="298">
        <v>-10206</v>
      </c>
      <c r="BI20" s="298">
        <v>-9970</v>
      </c>
    </row>
    <row r="21" spans="1:61" s="4" customFormat="1" x14ac:dyDescent="0.25">
      <c r="A21" s="265" t="s">
        <v>8</v>
      </c>
      <c r="B21" s="299">
        <v>-154759</v>
      </c>
      <c r="C21" s="299">
        <v>-213757</v>
      </c>
      <c r="D21" s="299">
        <v>-192484</v>
      </c>
      <c r="E21" s="299">
        <v>-185062</v>
      </c>
      <c r="F21" s="299">
        <v>-200653</v>
      </c>
      <c r="G21" s="299">
        <v>-171739</v>
      </c>
      <c r="H21" s="299">
        <v>-170239</v>
      </c>
      <c r="I21" s="299">
        <v>-166016</v>
      </c>
      <c r="J21" s="299">
        <v>-155085</v>
      </c>
      <c r="K21" s="299">
        <v>-182041</v>
      </c>
      <c r="L21" s="299">
        <v>-169850</v>
      </c>
      <c r="M21" s="299">
        <v>-139968</v>
      </c>
      <c r="N21" s="299">
        <v>-160877</v>
      </c>
      <c r="O21" s="299">
        <v>-141069</v>
      </c>
      <c r="P21" s="299">
        <v>-147636</v>
      </c>
      <c r="Q21" s="299">
        <v>-123792</v>
      </c>
      <c r="R21" s="299">
        <v>-160290</v>
      </c>
      <c r="S21" s="299">
        <v>-195415</v>
      </c>
      <c r="T21" s="299">
        <v>-137687</v>
      </c>
      <c r="U21" s="299">
        <v>-128822</v>
      </c>
      <c r="V21" s="299">
        <v>-134107</v>
      </c>
      <c r="W21" s="299">
        <v>-121519</v>
      </c>
      <c r="X21" s="299">
        <v>-113215</v>
      </c>
      <c r="Y21" s="299">
        <v>-126631</v>
      </c>
      <c r="Z21" s="299">
        <v>-130703</v>
      </c>
      <c r="AA21" s="299">
        <v>-120737</v>
      </c>
      <c r="AB21" s="299">
        <v>-119550</v>
      </c>
      <c r="AC21" s="299">
        <v>-108990</v>
      </c>
      <c r="AD21" s="299">
        <v>-121264</v>
      </c>
      <c r="AE21" s="299">
        <v>-113881</v>
      </c>
      <c r="AF21" s="299">
        <v>-130683</v>
      </c>
      <c r="AG21" s="299">
        <v>-118279</v>
      </c>
      <c r="AH21" s="299">
        <v>-131345</v>
      </c>
      <c r="AI21" s="299">
        <v>-55872</v>
      </c>
      <c r="AJ21" s="299">
        <v>-177552</v>
      </c>
      <c r="AK21" s="299">
        <v>-106343</v>
      </c>
      <c r="AL21" s="299">
        <v>-111536</v>
      </c>
      <c r="AM21" s="299">
        <v>-107839</v>
      </c>
      <c r="AN21" s="299">
        <v>-30125</v>
      </c>
      <c r="AO21" s="299">
        <v>-97964</v>
      </c>
      <c r="AP21" s="299">
        <v>-198533</v>
      </c>
      <c r="AQ21" s="299">
        <v>-96246</v>
      </c>
      <c r="AR21" s="299">
        <v>-116625</v>
      </c>
      <c r="AS21" s="299">
        <v>-109629</v>
      </c>
      <c r="AT21" s="299">
        <v>-120958</v>
      </c>
      <c r="AU21" s="299">
        <v>-110720</v>
      </c>
      <c r="AV21" s="299">
        <v>-110781</v>
      </c>
      <c r="AW21" s="299">
        <v>-102831</v>
      </c>
      <c r="AX21" s="299">
        <v>-115175</v>
      </c>
      <c r="AY21" s="299">
        <v>-106590</v>
      </c>
      <c r="AZ21" s="299">
        <v>-111998</v>
      </c>
      <c r="BA21" s="299">
        <v>-89768</v>
      </c>
      <c r="BB21" s="299">
        <v>-89313</v>
      </c>
      <c r="BC21" s="299">
        <v>-102307.2</v>
      </c>
      <c r="BD21" s="299">
        <v>-86155</v>
      </c>
      <c r="BE21" s="299">
        <v>-91228</v>
      </c>
      <c r="BF21" s="299">
        <v>-102863</v>
      </c>
      <c r="BG21" s="299">
        <v>-97130</v>
      </c>
      <c r="BH21" s="299">
        <v>-85197</v>
      </c>
      <c r="BI21" s="299">
        <v>-77290</v>
      </c>
    </row>
    <row r="22" spans="1:61" s="4" customFormat="1" x14ac:dyDescent="0.25">
      <c r="A22" s="264" t="s">
        <v>117</v>
      </c>
      <c r="B22" s="298">
        <v>35879</v>
      </c>
      <c r="C22" s="298">
        <v>19305</v>
      </c>
      <c r="D22" s="298">
        <v>12434</v>
      </c>
      <c r="E22" s="298">
        <v>9652</v>
      </c>
      <c r="F22" s="298">
        <v>13614</v>
      </c>
      <c r="G22" s="298">
        <v>11332</v>
      </c>
      <c r="H22" s="298">
        <v>10369</v>
      </c>
      <c r="I22" s="298">
        <v>7885</v>
      </c>
      <c r="J22" s="298">
        <v>11599</v>
      </c>
      <c r="K22" s="298">
        <v>23526</v>
      </c>
      <c r="L22" s="298">
        <v>15496</v>
      </c>
      <c r="M22" s="298">
        <v>16439</v>
      </c>
      <c r="N22" s="298">
        <v>33119</v>
      </c>
      <c r="O22" s="298">
        <v>32229</v>
      </c>
      <c r="P22" s="298">
        <v>33732</v>
      </c>
      <c r="Q22" s="298">
        <v>35937</v>
      </c>
      <c r="R22" s="298">
        <v>87485</v>
      </c>
      <c r="S22" s="298">
        <v>36753</v>
      </c>
      <c r="T22" s="298">
        <v>27674</v>
      </c>
      <c r="U22" s="298">
        <v>25468</v>
      </c>
      <c r="V22" s="298">
        <v>50989</v>
      </c>
      <c r="W22" s="298">
        <v>64667</v>
      </c>
      <c r="X22" s="298">
        <v>26408</v>
      </c>
      <c r="Y22" s="298">
        <v>29277</v>
      </c>
      <c r="Z22" s="298">
        <v>27383</v>
      </c>
      <c r="AA22" s="298">
        <v>23457</v>
      </c>
      <c r="AB22" s="298">
        <v>19146</v>
      </c>
      <c r="AC22" s="298">
        <v>37951</v>
      </c>
      <c r="AD22" s="298">
        <v>38714</v>
      </c>
      <c r="AE22" s="298">
        <v>84897</v>
      </c>
      <c r="AF22" s="298">
        <v>32521</v>
      </c>
      <c r="AG22" s="298">
        <v>40003</v>
      </c>
      <c r="AH22" s="298">
        <v>50991</v>
      </c>
      <c r="AI22" s="298">
        <v>60714</v>
      </c>
      <c r="AJ22" s="298">
        <v>49728</v>
      </c>
      <c r="AK22" s="298">
        <v>86363</v>
      </c>
      <c r="AL22" s="298">
        <v>87922</v>
      </c>
      <c r="AM22" s="298">
        <v>36022</v>
      </c>
      <c r="AN22" s="298">
        <v>29591</v>
      </c>
      <c r="AO22" s="298">
        <v>36748</v>
      </c>
      <c r="AP22" s="298">
        <v>80184</v>
      </c>
      <c r="AQ22" s="298">
        <v>65231</v>
      </c>
      <c r="AR22" s="298">
        <v>33069</v>
      </c>
      <c r="AS22" s="298">
        <v>26707</v>
      </c>
      <c r="AT22" s="298">
        <v>33249</v>
      </c>
      <c r="AU22" s="298">
        <v>33448</v>
      </c>
      <c r="AV22" s="298">
        <v>24691</v>
      </c>
      <c r="AW22" s="298">
        <v>18959</v>
      </c>
      <c r="AX22" s="298">
        <v>42173</v>
      </c>
      <c r="AY22" s="298">
        <v>43661</v>
      </c>
      <c r="AZ22" s="298">
        <v>11715</v>
      </c>
      <c r="BA22" s="298">
        <v>11178</v>
      </c>
      <c r="BB22" s="298">
        <v>32498</v>
      </c>
      <c r="BC22" s="298">
        <v>12235.8</v>
      </c>
      <c r="BD22" s="298">
        <v>32774</v>
      </c>
      <c r="BE22" s="298">
        <v>44823</v>
      </c>
      <c r="BF22" s="298">
        <v>10842</v>
      </c>
      <c r="BG22" s="298">
        <v>19477</v>
      </c>
      <c r="BH22" s="298">
        <v>14314</v>
      </c>
      <c r="BI22" s="298">
        <v>34069</v>
      </c>
    </row>
    <row r="23" spans="1:61" s="4" customFormat="1" x14ac:dyDescent="0.25">
      <c r="A23" s="265" t="s">
        <v>104</v>
      </c>
      <c r="B23" s="299">
        <v>-91968</v>
      </c>
      <c r="C23" s="299">
        <v>-69578</v>
      </c>
      <c r="D23" s="299">
        <v>-62103</v>
      </c>
      <c r="E23" s="299">
        <v>-52246</v>
      </c>
      <c r="F23" s="299">
        <v>-72440</v>
      </c>
      <c r="G23" s="299">
        <v>-52794</v>
      </c>
      <c r="H23" s="299">
        <v>-40859</v>
      </c>
      <c r="I23" s="299">
        <v>-34404</v>
      </c>
      <c r="J23" s="299">
        <v>-108839</v>
      </c>
      <c r="K23" s="299">
        <v>-5025</v>
      </c>
      <c r="L23" s="299">
        <v>-41517</v>
      </c>
      <c r="M23" s="299">
        <v>-38109</v>
      </c>
      <c r="N23" s="299">
        <v>-13859</v>
      </c>
      <c r="O23" s="299">
        <v>-58884</v>
      </c>
      <c r="P23" s="299">
        <v>-49004</v>
      </c>
      <c r="Q23" s="299">
        <v>-29565</v>
      </c>
      <c r="R23" s="299">
        <v>-159439</v>
      </c>
      <c r="S23" s="299">
        <v>-138827</v>
      </c>
      <c r="T23" s="299">
        <v>-50089</v>
      </c>
      <c r="U23" s="299">
        <v>-48276</v>
      </c>
      <c r="V23" s="299">
        <v>-57276</v>
      </c>
      <c r="W23" s="299">
        <v>-47305</v>
      </c>
      <c r="X23" s="299">
        <v>-45431</v>
      </c>
      <c r="Y23" s="299">
        <v>-47248</v>
      </c>
      <c r="Z23" s="299">
        <v>-60501</v>
      </c>
      <c r="AA23" s="299">
        <v>-52664</v>
      </c>
      <c r="AB23" s="299">
        <v>-74869</v>
      </c>
      <c r="AC23" s="299">
        <v>-33137</v>
      </c>
      <c r="AD23" s="299">
        <v>-34962</v>
      </c>
      <c r="AE23" s="299">
        <v>-37182.6</v>
      </c>
      <c r="AF23" s="299">
        <v>-31972</v>
      </c>
      <c r="AG23" s="299">
        <v>-35496</v>
      </c>
      <c r="AH23" s="299">
        <v>-29933</v>
      </c>
      <c r="AI23" s="299">
        <v>-80200</v>
      </c>
      <c r="AJ23" s="299">
        <v>-30855</v>
      </c>
      <c r="AK23" s="299">
        <v>-85834</v>
      </c>
      <c r="AL23" s="299">
        <v>-60248</v>
      </c>
      <c r="AM23" s="299">
        <v>-86639</v>
      </c>
      <c r="AN23" s="299">
        <v>-34801</v>
      </c>
      <c r="AO23" s="299">
        <v>-30771</v>
      </c>
      <c r="AP23" s="299">
        <v>-88987</v>
      </c>
      <c r="AQ23" s="299">
        <v>-49488</v>
      </c>
      <c r="AR23" s="299">
        <v>-24294</v>
      </c>
      <c r="AS23" s="299">
        <v>-27724</v>
      </c>
      <c r="AT23" s="299">
        <v>-79788</v>
      </c>
      <c r="AU23" s="299">
        <v>-25087</v>
      </c>
      <c r="AV23" s="299">
        <v>-29653</v>
      </c>
      <c r="AW23" s="299">
        <v>-25221</v>
      </c>
      <c r="AX23" s="299">
        <v>-27784</v>
      </c>
      <c r="AY23" s="299">
        <v>-17057</v>
      </c>
      <c r="AZ23" s="299">
        <v>-17344</v>
      </c>
      <c r="BA23" s="299">
        <v>-19531</v>
      </c>
      <c r="BB23" s="299">
        <v>-33236</v>
      </c>
      <c r="BC23" s="299">
        <v>-12839</v>
      </c>
      <c r="BD23" s="299">
        <v>-15194</v>
      </c>
      <c r="BE23" s="299">
        <v>-28359</v>
      </c>
      <c r="BF23" s="299">
        <v>-12860</v>
      </c>
      <c r="BG23" s="299">
        <v>-16446</v>
      </c>
      <c r="BH23" s="299">
        <v>-21421</v>
      </c>
      <c r="BI23" s="299">
        <v>-12659</v>
      </c>
    </row>
    <row r="24" spans="1:61" s="4" customFormat="1" x14ac:dyDescent="0.25">
      <c r="A24" s="264" t="s">
        <v>196</v>
      </c>
      <c r="B24" s="298"/>
      <c r="C24" s="298">
        <v>0</v>
      </c>
      <c r="D24" s="298">
        <v>0</v>
      </c>
      <c r="E24" s="298">
        <v>0</v>
      </c>
      <c r="F24" s="298">
        <v>0</v>
      </c>
      <c r="G24" s="298">
        <v>0</v>
      </c>
      <c r="H24" s="298">
        <v>0</v>
      </c>
      <c r="I24" s="298">
        <v>0</v>
      </c>
      <c r="J24" s="298">
        <v>0</v>
      </c>
      <c r="K24" s="298">
        <v>0</v>
      </c>
      <c r="L24" s="298">
        <v>0</v>
      </c>
      <c r="M24" s="298">
        <v>0</v>
      </c>
      <c r="N24" s="298">
        <v>0</v>
      </c>
      <c r="O24" s="298">
        <v>0</v>
      </c>
      <c r="P24" s="298">
        <v>0</v>
      </c>
      <c r="Q24" s="298">
        <v>0</v>
      </c>
      <c r="R24" s="298">
        <v>0</v>
      </c>
      <c r="S24" s="298">
        <v>0</v>
      </c>
      <c r="T24" s="298">
        <v>0</v>
      </c>
      <c r="U24" s="298">
        <v>0</v>
      </c>
      <c r="V24" s="298">
        <v>0</v>
      </c>
      <c r="W24" s="298">
        <v>0</v>
      </c>
      <c r="X24" s="298">
        <v>0</v>
      </c>
      <c r="Y24" s="298">
        <v>0</v>
      </c>
      <c r="Z24" s="298">
        <v>-16331</v>
      </c>
      <c r="AA24" s="298">
        <v>-12222</v>
      </c>
      <c r="AB24" s="298">
        <v>-7519</v>
      </c>
      <c r="AC24" s="298">
        <v>-11827</v>
      </c>
      <c r="AD24" s="298">
        <v>-11536</v>
      </c>
      <c r="AE24" s="298">
        <v>-7999</v>
      </c>
      <c r="AF24" s="298">
        <v>-6977</v>
      </c>
      <c r="AG24" s="298">
        <v>-10401</v>
      </c>
      <c r="AH24" s="298">
        <v>-9761</v>
      </c>
      <c r="AI24" s="298">
        <v>-9424</v>
      </c>
      <c r="AJ24" s="298">
        <v>-6961</v>
      </c>
      <c r="AK24" s="298">
        <v>-9090</v>
      </c>
      <c r="AL24" s="298">
        <v>-8266</v>
      </c>
      <c r="AM24" s="298">
        <v>-6865</v>
      </c>
      <c r="AN24" s="298">
        <v>-9887</v>
      </c>
      <c r="AO24" s="298">
        <v>-2155</v>
      </c>
      <c r="AP24" s="298">
        <v>1565</v>
      </c>
      <c r="AQ24" s="298">
        <v>392</v>
      </c>
      <c r="AR24" s="298">
        <v>-639</v>
      </c>
      <c r="AS24" s="298">
        <v>-1318</v>
      </c>
      <c r="AT24" s="298">
        <v>-2793</v>
      </c>
      <c r="AU24" s="298">
        <v>-5631</v>
      </c>
      <c r="AV24" s="298">
        <v>-4765</v>
      </c>
      <c r="AW24" s="298">
        <v>-6628</v>
      </c>
      <c r="AX24" s="298">
        <v>-11061</v>
      </c>
      <c r="AY24" s="298">
        <v>-8224</v>
      </c>
      <c r="AZ24" s="298">
        <v>-5480</v>
      </c>
      <c r="BA24" s="298">
        <v>-7905</v>
      </c>
      <c r="BB24" s="298">
        <v>-5342</v>
      </c>
      <c r="BC24" s="298">
        <v>-7808</v>
      </c>
      <c r="BD24" s="298">
        <v>-6777</v>
      </c>
      <c r="BE24" s="298">
        <v>-7685</v>
      </c>
      <c r="BF24" s="298">
        <v>-4897</v>
      </c>
      <c r="BG24" s="298">
        <v>-8353</v>
      </c>
      <c r="BH24" s="298">
        <v>-7323</v>
      </c>
      <c r="BI24" s="298">
        <v>-7744</v>
      </c>
    </row>
    <row r="25" spans="1:61" s="4" customFormat="1" x14ac:dyDescent="0.25">
      <c r="A25" s="265" t="s">
        <v>450</v>
      </c>
      <c r="B25" s="299">
        <v>-4839</v>
      </c>
      <c r="C25" s="299">
        <v>-4416</v>
      </c>
      <c r="D25" s="299">
        <v>-4719</v>
      </c>
      <c r="E25" s="299">
        <v>-1563</v>
      </c>
      <c r="F25" s="299">
        <v>-2109</v>
      </c>
      <c r="G25" s="299">
        <v>-812</v>
      </c>
      <c r="H25" s="299">
        <v>-3787</v>
      </c>
      <c r="I25" s="299">
        <v>-2797</v>
      </c>
      <c r="J25" s="299">
        <v>247</v>
      </c>
      <c r="K25" s="299">
        <v>-2603</v>
      </c>
      <c r="L25" s="299">
        <v>-2754</v>
      </c>
      <c r="M25" s="299">
        <v>-13238</v>
      </c>
      <c r="N25" s="299">
        <v>-4536</v>
      </c>
      <c r="O25" s="299">
        <v>107</v>
      </c>
      <c r="P25" s="299">
        <v>-4387</v>
      </c>
      <c r="Q25" s="299">
        <v>-2347</v>
      </c>
      <c r="R25" s="299">
        <v>-4248</v>
      </c>
      <c r="S25" s="299">
        <v>-3437</v>
      </c>
      <c r="T25" s="299">
        <v>-2913</v>
      </c>
      <c r="U25" s="299">
        <v>-2093</v>
      </c>
      <c r="V25" s="299">
        <v>2241</v>
      </c>
      <c r="W25" s="299">
        <v>-3802</v>
      </c>
      <c r="X25" s="299">
        <v>-2042</v>
      </c>
      <c r="Y25" s="299">
        <v>-8984</v>
      </c>
      <c r="Z25" s="299">
        <v>-3373</v>
      </c>
      <c r="AA25" s="299">
        <v>-4332</v>
      </c>
      <c r="AB25" s="299">
        <v>-1710</v>
      </c>
      <c r="AC25" s="299">
        <v>-3357</v>
      </c>
      <c r="AD25" s="299">
        <v>-4662</v>
      </c>
      <c r="AE25" s="299">
        <v>-4565.3999999999996</v>
      </c>
      <c r="AF25" s="299">
        <v>-2580</v>
      </c>
      <c r="AG25" s="299">
        <v>-1191</v>
      </c>
      <c r="AH25" s="299">
        <v>-1785</v>
      </c>
      <c r="AI25" s="299">
        <v>-2204</v>
      </c>
      <c r="AJ25" s="299">
        <v>-2125</v>
      </c>
      <c r="AK25" s="299">
        <v>-1292</v>
      </c>
      <c r="AL25" s="299">
        <v>-215</v>
      </c>
      <c r="AM25" s="299">
        <v>-486</v>
      </c>
      <c r="AN25" s="299">
        <v>-3802</v>
      </c>
      <c r="AO25" s="299">
        <v>-163</v>
      </c>
      <c r="AP25" s="299">
        <v>-1267</v>
      </c>
      <c r="AQ25" s="299">
        <v>270</v>
      </c>
      <c r="AR25" s="299">
        <v>2506</v>
      </c>
      <c r="AS25" s="299">
        <v>-2409</v>
      </c>
      <c r="AT25" s="299">
        <v>-588</v>
      </c>
      <c r="AU25" s="299">
        <v>-4468</v>
      </c>
      <c r="AV25" s="299">
        <v>-1867</v>
      </c>
      <c r="AW25" s="299">
        <v>-2502</v>
      </c>
      <c r="AX25" s="299">
        <v>4575</v>
      </c>
      <c r="AY25" s="299">
        <v>-3098</v>
      </c>
      <c r="AZ25" s="299">
        <v>-4688</v>
      </c>
      <c r="BA25" s="299">
        <v>-3966</v>
      </c>
      <c r="BB25" s="299">
        <v>-3778</v>
      </c>
      <c r="BC25" s="299">
        <v>-4468</v>
      </c>
      <c r="BD25" s="299">
        <v>-2942</v>
      </c>
      <c r="BE25" s="299">
        <v>-2132</v>
      </c>
      <c r="BF25" s="299">
        <v>-6098</v>
      </c>
      <c r="BG25" s="299">
        <v>-4158</v>
      </c>
      <c r="BH25" s="299">
        <v>-3880</v>
      </c>
      <c r="BI25" s="299">
        <v>-4401</v>
      </c>
    </row>
    <row r="26" spans="1:61" s="85" customFormat="1" x14ac:dyDescent="0.25">
      <c r="A26" s="269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5"/>
      <c r="AE26" s="301"/>
      <c r="AF26" s="5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</row>
    <row r="27" spans="1:61" s="85" customFormat="1" x14ac:dyDescent="0.25">
      <c r="A27" s="14" t="s">
        <v>118</v>
      </c>
      <c r="B27" s="292">
        <f t="shared" ref="B27:K27" si="6">SUM(B19:B26)</f>
        <v>-413289</v>
      </c>
      <c r="C27" s="292">
        <f t="shared" si="6"/>
        <v>-386114</v>
      </c>
      <c r="D27" s="292">
        <f t="shared" si="6"/>
        <v>-384971</v>
      </c>
      <c r="E27" s="292">
        <f t="shared" si="6"/>
        <v>-344462</v>
      </c>
      <c r="F27" s="292">
        <f t="shared" si="6"/>
        <v>-379366</v>
      </c>
      <c r="G27" s="292">
        <f t="shared" si="6"/>
        <v>-342293</v>
      </c>
      <c r="H27" s="292">
        <f t="shared" si="6"/>
        <v>-328510</v>
      </c>
      <c r="I27" s="292">
        <f t="shared" si="6"/>
        <v>-327301</v>
      </c>
      <c r="J27" s="292">
        <f t="shared" si="6"/>
        <v>-369163</v>
      </c>
      <c r="K27" s="292">
        <f t="shared" si="6"/>
        <v>-272575</v>
      </c>
      <c r="L27" s="292">
        <f t="shared" ref="L27" si="7">SUM(L19:L26)</f>
        <v>-334356</v>
      </c>
      <c r="M27" s="292">
        <f t="shared" ref="M27" si="8">SUM(M19:M26)</f>
        <v>-295440</v>
      </c>
      <c r="N27" s="292">
        <f t="shared" ref="N27" si="9">SUM(N19:N26)</f>
        <v>-263781</v>
      </c>
      <c r="O27" s="292">
        <f t="shared" ref="O27" si="10">SUM(O19:O26)</f>
        <v>-278269</v>
      </c>
      <c r="P27" s="292">
        <f t="shared" ref="P27" si="11">SUM(P19:P26)</f>
        <v>-263249</v>
      </c>
      <c r="Q27" s="292">
        <f t="shared" ref="Q27" si="12">SUM(Q19:Q26)</f>
        <v>-258219</v>
      </c>
      <c r="R27" s="292">
        <f t="shared" ref="R27" si="13">SUM(R19:R26)</f>
        <v>-349292</v>
      </c>
      <c r="S27" s="292">
        <f t="shared" ref="S27" si="14">SUM(S19:S26)</f>
        <v>-418663</v>
      </c>
      <c r="T27" s="292">
        <f t="shared" ref="T27" si="15">SUM(T19:T26)</f>
        <v>-278739</v>
      </c>
      <c r="U27" s="292">
        <f t="shared" ref="U27" si="16">SUM(U19:U26)</f>
        <v>-257091</v>
      </c>
      <c r="V27" s="292">
        <f t="shared" ref="V27" si="17">SUM(V19:V26)</f>
        <v>-282974</v>
      </c>
      <c r="W27" s="292">
        <f t="shared" ref="W27" si="18">SUM(W19:W26)</f>
        <v>-257866</v>
      </c>
      <c r="X27" s="292">
        <f t="shared" ref="X27" si="19">SUM(X19:X26)</f>
        <v>-326594</v>
      </c>
      <c r="Y27" s="292">
        <f t="shared" ref="Y27" si="20">SUM(Y19:Y26)</f>
        <v>-259354</v>
      </c>
      <c r="Z27" s="292">
        <f t="shared" ref="Z27" si="21">SUM(Z19:Z26)</f>
        <v>-279811</v>
      </c>
      <c r="AA27" s="292">
        <f t="shared" ref="AA27" si="22">SUM(AA19:AA26)</f>
        <v>-263534</v>
      </c>
      <c r="AB27" s="292">
        <f t="shared" ref="AB27" si="23">SUM(AB19:AB26)</f>
        <v>-280941</v>
      </c>
      <c r="AC27" s="292">
        <f t="shared" ref="AC27" si="24">SUM(AC19:AC26)</f>
        <v>-218475</v>
      </c>
      <c r="AD27" s="292">
        <f t="shared" ref="AD27" si="25">SUM(AD19:AD26)</f>
        <v>-237508</v>
      </c>
      <c r="AE27" s="292">
        <f t="shared" ref="AE27" si="26">SUM(AE19:AE26)</f>
        <v>-217985</v>
      </c>
      <c r="AF27" s="292">
        <f t="shared" ref="AF27" si="27">SUM(AF19:AF26)</f>
        <v>-248799</v>
      </c>
      <c r="AG27" s="292">
        <f t="shared" ref="AG27" si="28">SUM(AG19:AG26)</f>
        <v>-228060</v>
      </c>
      <c r="AH27" s="292">
        <f t="shared" ref="AH27" si="29">SUM(AH19:AH26)</f>
        <v>-219043</v>
      </c>
      <c r="AI27" s="292">
        <f t="shared" ref="AI27" si="30">SUM(AI19:AI26)</f>
        <v>-189472</v>
      </c>
      <c r="AJ27" s="292">
        <f t="shared" ref="AJ27" si="31">SUM(AJ19:AJ26)</f>
        <v>-261216</v>
      </c>
      <c r="AK27" s="292">
        <f t="shared" ref="AK27" si="32">SUM(AK19:AK26)</f>
        <v>-209979</v>
      </c>
      <c r="AL27" s="292">
        <f t="shared" ref="AL27" si="33">SUM(AL19:AL26)</f>
        <v>-178680</v>
      </c>
      <c r="AM27" s="292">
        <f t="shared" ref="AM27" si="34">SUM(AM19:AM26)</f>
        <v>-252436</v>
      </c>
      <c r="AN27" s="292">
        <f t="shared" ref="AN27" si="35">SUM(AN19:AN26)</f>
        <v>-137793</v>
      </c>
      <c r="AO27" s="292">
        <f t="shared" ref="AO27" si="36">SUM(AO19:AO26)</f>
        <v>-177180</v>
      </c>
      <c r="AP27" s="292">
        <f t="shared" ref="AP27" si="37">SUM(AP19:AP26)</f>
        <v>-290262</v>
      </c>
      <c r="AQ27" s="292">
        <f t="shared" ref="AQ27" si="38">SUM(AQ19:AQ26)</f>
        <v>-157728</v>
      </c>
      <c r="AR27" s="292">
        <f t="shared" ref="AR27" si="39">SUM(AR19:AR26)</f>
        <v>-193074</v>
      </c>
      <c r="AS27" s="292">
        <f t="shared" ref="AS27" si="40">SUM(AS19:AS26)</f>
        <v>-182142</v>
      </c>
      <c r="AT27" s="292">
        <f t="shared" ref="AT27" si="41">SUM(AT19:AT26)</f>
        <v>-239578</v>
      </c>
      <c r="AU27" s="292">
        <f t="shared" ref="AU27" si="42">SUM(AU19:AU26)</f>
        <v>-178720</v>
      </c>
      <c r="AV27" s="292">
        <f t="shared" ref="AV27" si="43">SUM(AV19:AV26)</f>
        <v>-190301</v>
      </c>
      <c r="AW27" s="292">
        <f t="shared" ref="AW27" si="44">SUM(AW19:AW26)</f>
        <v>-178643</v>
      </c>
      <c r="AX27" s="292">
        <f t="shared" ref="AX27" si="45">SUM(AX19:AX26)</f>
        <v>-172289</v>
      </c>
      <c r="AY27" s="292">
        <f t="shared" ref="AY27" si="46">SUM(AY19:AY26)</f>
        <v>-150430</v>
      </c>
      <c r="AZ27" s="292">
        <f t="shared" ref="AZ27" si="47">SUM(AZ19:AZ26)</f>
        <v>-182520</v>
      </c>
      <c r="BA27" s="292">
        <f t="shared" ref="BA27" si="48">SUM(BA19:BA26)</f>
        <v>-161696</v>
      </c>
      <c r="BB27" s="292">
        <f t="shared" ref="BB27" si="49">SUM(BB19:BB26)</f>
        <v>-150446</v>
      </c>
      <c r="BC27" s="292">
        <f t="shared" ref="BC27" si="50">SUM(BC19:BC26)</f>
        <v>-171905.6</v>
      </c>
      <c r="BD27" s="292">
        <f t="shared" ref="BD27" si="51">SUM(BD19:BD26)</f>
        <v>-127083</v>
      </c>
      <c r="BE27" s="292">
        <f t="shared" ref="BE27" si="52">SUM(BE19:BE26)</f>
        <v>-139658</v>
      </c>
      <c r="BF27" s="292">
        <f t="shared" ref="BF27" si="53">SUM(BF19:BF26)</f>
        <v>-163574</v>
      </c>
      <c r="BG27" s="292">
        <f t="shared" ref="BG27" si="54">SUM(BG19:BG26)</f>
        <v>-152395</v>
      </c>
      <c r="BH27" s="292">
        <f t="shared" ref="BH27" si="55">SUM(BH19:BH26)</f>
        <v>-145534</v>
      </c>
      <c r="BI27" s="292">
        <f t="shared" ref="BI27" si="56">SUM(BI19:BI26)</f>
        <v>-107872</v>
      </c>
    </row>
    <row r="28" spans="1:61" s="85" customFormat="1" ht="30" x14ac:dyDescent="0.25">
      <c r="A28" s="14" t="s">
        <v>30</v>
      </c>
      <c r="B28" s="292">
        <f t="shared" ref="B28:K28" si="57">B17+B27</f>
        <v>485471</v>
      </c>
      <c r="C28" s="292">
        <f t="shared" si="57"/>
        <v>484913</v>
      </c>
      <c r="D28" s="292">
        <f t="shared" si="57"/>
        <v>448420</v>
      </c>
      <c r="E28" s="292">
        <f t="shared" si="57"/>
        <v>595022</v>
      </c>
      <c r="F28" s="292">
        <f t="shared" si="57"/>
        <v>432520</v>
      </c>
      <c r="G28" s="292">
        <f t="shared" si="57"/>
        <v>523919</v>
      </c>
      <c r="H28" s="292">
        <f t="shared" si="57"/>
        <v>533470</v>
      </c>
      <c r="I28" s="292">
        <f t="shared" si="57"/>
        <v>510575</v>
      </c>
      <c r="J28" s="292">
        <f t="shared" si="57"/>
        <v>481866</v>
      </c>
      <c r="K28" s="292">
        <f t="shared" si="57"/>
        <v>494399</v>
      </c>
      <c r="L28" s="292">
        <f t="shared" ref="L28:BI28" si="58">L17+L27</f>
        <v>326499</v>
      </c>
      <c r="M28" s="292">
        <f t="shared" si="58"/>
        <v>485596</v>
      </c>
      <c r="N28" s="292">
        <f t="shared" si="58"/>
        <v>344597</v>
      </c>
      <c r="O28" s="292">
        <f t="shared" si="58"/>
        <v>335426</v>
      </c>
      <c r="P28" s="292">
        <f t="shared" si="58"/>
        <v>315851</v>
      </c>
      <c r="Q28" s="292">
        <f t="shared" si="58"/>
        <v>261639</v>
      </c>
      <c r="R28" s="292">
        <f t="shared" si="58"/>
        <v>110420</v>
      </c>
      <c r="S28" s="292">
        <f t="shared" si="58"/>
        <v>64968</v>
      </c>
      <c r="T28" s="292">
        <f t="shared" si="58"/>
        <v>321349</v>
      </c>
      <c r="U28" s="292">
        <f t="shared" si="58"/>
        <v>352294</v>
      </c>
      <c r="V28" s="292">
        <f t="shared" si="58"/>
        <v>381775</v>
      </c>
      <c r="W28" s="292">
        <f t="shared" si="58"/>
        <v>365564</v>
      </c>
      <c r="X28" s="292">
        <f t="shared" si="58"/>
        <v>218446</v>
      </c>
      <c r="Y28" s="292">
        <f t="shared" si="58"/>
        <v>315463</v>
      </c>
      <c r="Z28" s="292">
        <f t="shared" si="58"/>
        <v>357074</v>
      </c>
      <c r="AA28" s="292">
        <f t="shared" si="58"/>
        <v>304647</v>
      </c>
      <c r="AB28" s="292">
        <f t="shared" si="58"/>
        <v>197293</v>
      </c>
      <c r="AC28" s="292">
        <f t="shared" si="58"/>
        <v>297185</v>
      </c>
      <c r="AD28" s="292">
        <f t="shared" si="58"/>
        <v>255679</v>
      </c>
      <c r="AE28" s="292">
        <f t="shared" si="58"/>
        <v>205751</v>
      </c>
      <c r="AF28" s="292">
        <f t="shared" si="58"/>
        <v>203140</v>
      </c>
      <c r="AG28" s="292">
        <f t="shared" si="58"/>
        <v>259008</v>
      </c>
      <c r="AH28" s="292">
        <f t="shared" si="58"/>
        <v>257934</v>
      </c>
      <c r="AI28" s="292">
        <f t="shared" si="58"/>
        <v>241005</v>
      </c>
      <c r="AJ28" s="292">
        <f t="shared" si="58"/>
        <v>203672</v>
      </c>
      <c r="AK28" s="292">
        <f t="shared" si="58"/>
        <v>256349</v>
      </c>
      <c r="AL28" s="292">
        <f t="shared" si="58"/>
        <v>240582</v>
      </c>
      <c r="AM28" s="292">
        <f t="shared" si="58"/>
        <v>206388</v>
      </c>
      <c r="AN28" s="292">
        <f t="shared" si="58"/>
        <v>179202</v>
      </c>
      <c r="AO28" s="292">
        <f t="shared" si="58"/>
        <v>175065</v>
      </c>
      <c r="AP28" s="292">
        <f t="shared" si="58"/>
        <v>2237</v>
      </c>
      <c r="AQ28" s="292">
        <f t="shared" si="58"/>
        <v>150455</v>
      </c>
      <c r="AR28" s="292">
        <f t="shared" si="58"/>
        <v>62877</v>
      </c>
      <c r="AS28" s="292">
        <f t="shared" si="58"/>
        <v>98558</v>
      </c>
      <c r="AT28" s="292">
        <f t="shared" si="58"/>
        <v>88456</v>
      </c>
      <c r="AU28" s="292">
        <f t="shared" si="58"/>
        <v>182616</v>
      </c>
      <c r="AV28" s="292">
        <f t="shared" si="58"/>
        <v>152924</v>
      </c>
      <c r="AW28" s="292">
        <f t="shared" si="58"/>
        <v>195458</v>
      </c>
      <c r="AX28" s="292">
        <f t="shared" si="58"/>
        <v>184496</v>
      </c>
      <c r="AY28" s="292">
        <f t="shared" si="58"/>
        <v>194186</v>
      </c>
      <c r="AZ28" s="292">
        <f t="shared" si="58"/>
        <v>152259</v>
      </c>
      <c r="BA28" s="292">
        <f t="shared" si="58"/>
        <v>193987</v>
      </c>
      <c r="BB28" s="292">
        <f t="shared" si="58"/>
        <v>198158</v>
      </c>
      <c r="BC28" s="292">
        <f t="shared" si="58"/>
        <v>190267.70000000004</v>
      </c>
      <c r="BD28" s="292">
        <f t="shared" si="58"/>
        <v>181892</v>
      </c>
      <c r="BE28" s="292">
        <f t="shared" si="58"/>
        <v>199370</v>
      </c>
      <c r="BF28" s="292">
        <f t="shared" si="58"/>
        <v>153376</v>
      </c>
      <c r="BG28" s="292">
        <f t="shared" si="58"/>
        <v>194881</v>
      </c>
      <c r="BH28" s="292">
        <f t="shared" si="58"/>
        <v>175374</v>
      </c>
      <c r="BI28" s="292">
        <f t="shared" si="58"/>
        <v>214097</v>
      </c>
    </row>
    <row r="29" spans="1:61" s="85" customFormat="1" x14ac:dyDescent="0.25">
      <c r="A29" s="270"/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8"/>
      <c r="AE29" s="300"/>
      <c r="AF29" s="8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</row>
    <row r="30" spans="1:61" s="85" customFormat="1" x14ac:dyDescent="0.25">
      <c r="A30" s="265" t="s">
        <v>105</v>
      </c>
      <c r="B30" s="299">
        <v>165691</v>
      </c>
      <c r="C30" s="299">
        <v>152627</v>
      </c>
      <c r="D30" s="299">
        <v>108182</v>
      </c>
      <c r="E30" s="299">
        <v>154373</v>
      </c>
      <c r="F30" s="299">
        <v>82908</v>
      </c>
      <c r="G30" s="299">
        <v>129596</v>
      </c>
      <c r="H30" s="299">
        <v>86439</v>
      </c>
      <c r="I30" s="299">
        <v>71321</v>
      </c>
      <c r="J30" s="299">
        <v>84791</v>
      </c>
      <c r="K30" s="299">
        <v>77770</v>
      </c>
      <c r="L30" s="299">
        <v>86253</v>
      </c>
      <c r="M30" s="299">
        <v>78687</v>
      </c>
      <c r="N30" s="299">
        <v>64072</v>
      </c>
      <c r="O30" s="299">
        <v>57665</v>
      </c>
      <c r="P30" s="299">
        <v>58911</v>
      </c>
      <c r="Q30" s="299">
        <v>91953</v>
      </c>
      <c r="R30" s="299">
        <v>156232</v>
      </c>
      <c r="S30" s="299">
        <v>34855</v>
      </c>
      <c r="T30" s="299">
        <v>57091</v>
      </c>
      <c r="U30" s="299">
        <v>36989</v>
      </c>
      <c r="V30" s="299">
        <v>17184</v>
      </c>
      <c r="W30" s="299">
        <v>35555</v>
      </c>
      <c r="X30" s="299">
        <v>41011</v>
      </c>
      <c r="Y30" s="299">
        <v>52212</v>
      </c>
      <c r="Z30" s="299">
        <v>35108</v>
      </c>
      <c r="AA30" s="299">
        <v>28648</v>
      </c>
      <c r="AB30" s="299">
        <v>29667</v>
      </c>
      <c r="AC30" s="299">
        <v>22124</v>
      </c>
      <c r="AD30" s="6">
        <v>22514</v>
      </c>
      <c r="AE30" s="299">
        <v>41715</v>
      </c>
      <c r="AF30" s="6">
        <v>31665</v>
      </c>
      <c r="AG30" s="6">
        <v>20668</v>
      </c>
      <c r="AH30" s="6">
        <v>23698</v>
      </c>
      <c r="AI30" s="6">
        <v>28558</v>
      </c>
      <c r="AJ30" s="6">
        <v>43361</v>
      </c>
      <c r="AK30" s="6">
        <v>36528</v>
      </c>
      <c r="AL30" s="6">
        <v>52648</v>
      </c>
      <c r="AM30" s="6">
        <v>29033</v>
      </c>
      <c r="AN30" s="6">
        <v>73542</v>
      </c>
      <c r="AO30" s="6">
        <v>47027</v>
      </c>
      <c r="AP30" s="6">
        <v>32992</v>
      </c>
      <c r="AQ30" s="6">
        <v>42533</v>
      </c>
      <c r="AR30" s="6">
        <v>15445</v>
      </c>
      <c r="AS30" s="6">
        <v>30585</v>
      </c>
      <c r="AT30" s="6">
        <v>18053</v>
      </c>
      <c r="AU30" s="6">
        <v>11851</v>
      </c>
      <c r="AV30" s="6">
        <v>24846</v>
      </c>
      <c r="AW30" s="6">
        <v>22924</v>
      </c>
      <c r="AX30" s="6">
        <v>16143</v>
      </c>
      <c r="AY30" s="6">
        <v>25564</v>
      </c>
      <c r="AZ30" s="6">
        <v>21873</v>
      </c>
      <c r="BA30" s="6">
        <v>22255</v>
      </c>
      <c r="BB30" s="6">
        <v>29709</v>
      </c>
      <c r="BC30" s="6">
        <v>46540</v>
      </c>
      <c r="BD30" s="6">
        <v>28297</v>
      </c>
      <c r="BE30" s="6">
        <v>30171</v>
      </c>
      <c r="BF30" s="6">
        <v>26567</v>
      </c>
      <c r="BG30" s="6">
        <v>24638</v>
      </c>
      <c r="BH30" s="6">
        <v>24848</v>
      </c>
      <c r="BI30" s="6">
        <v>20279</v>
      </c>
    </row>
    <row r="31" spans="1:61" s="85" customFormat="1" x14ac:dyDescent="0.25">
      <c r="A31" s="268" t="s">
        <v>119</v>
      </c>
      <c r="B31" s="298">
        <v>-270066</v>
      </c>
      <c r="C31" s="298">
        <v>-186427</v>
      </c>
      <c r="D31" s="298">
        <v>-212277</v>
      </c>
      <c r="E31" s="298">
        <v>-176785</v>
      </c>
      <c r="F31" s="298">
        <v>-192249</v>
      </c>
      <c r="G31" s="298">
        <v>-180510</v>
      </c>
      <c r="H31" s="298">
        <v>-205138</v>
      </c>
      <c r="I31" s="298">
        <v>-119845</v>
      </c>
      <c r="J31" s="298">
        <v>-106824</v>
      </c>
      <c r="K31" s="298">
        <v>12984</v>
      </c>
      <c r="L31" s="298">
        <v>-107993</v>
      </c>
      <c r="M31" s="298">
        <v>-127756</v>
      </c>
      <c r="N31" s="298">
        <v>-141470</v>
      </c>
      <c r="O31" s="298">
        <v>-89445</v>
      </c>
      <c r="P31" s="298">
        <v>-138937</v>
      </c>
      <c r="Q31" s="298">
        <v>-114308</v>
      </c>
      <c r="R31" s="298">
        <v>-215949</v>
      </c>
      <c r="S31" s="298">
        <v>-125020</v>
      </c>
      <c r="T31" s="298">
        <v>-54022</v>
      </c>
      <c r="U31" s="298">
        <v>-84758</v>
      </c>
      <c r="V31" s="298">
        <v>-42580</v>
      </c>
      <c r="W31" s="298">
        <v>-73393</v>
      </c>
      <c r="X31" s="298">
        <v>-61062</v>
      </c>
      <c r="Y31" s="298">
        <v>-144900</v>
      </c>
      <c r="Z31" s="298">
        <v>-57525</v>
      </c>
      <c r="AA31" s="298">
        <v>-67838</v>
      </c>
      <c r="AB31" s="298">
        <v>-60486</v>
      </c>
      <c r="AC31" s="298">
        <v>-63593</v>
      </c>
      <c r="AD31" s="9">
        <v>-57324</v>
      </c>
      <c r="AE31" s="298">
        <v>-83387</v>
      </c>
      <c r="AF31" s="9">
        <v>-95942</v>
      </c>
      <c r="AG31" s="9">
        <v>-71615</v>
      </c>
      <c r="AH31" s="9">
        <v>-79621</v>
      </c>
      <c r="AI31" s="9">
        <v>-64094</v>
      </c>
      <c r="AJ31" s="9">
        <v>-101258</v>
      </c>
      <c r="AK31" s="9">
        <v>-87432</v>
      </c>
      <c r="AL31" s="9">
        <v>-103773</v>
      </c>
      <c r="AM31" s="9">
        <v>-87509</v>
      </c>
      <c r="AN31" s="9">
        <v>-98379</v>
      </c>
      <c r="AO31" s="9">
        <v>-113794</v>
      </c>
      <c r="AP31" s="9">
        <v>-83440</v>
      </c>
      <c r="AQ31" s="9">
        <v>-184989</v>
      </c>
      <c r="AR31" s="9">
        <v>-84296</v>
      </c>
      <c r="AS31" s="9">
        <v>-111899</v>
      </c>
      <c r="AT31" s="9">
        <v>-68685</v>
      </c>
      <c r="AU31" s="9">
        <v>-60253</v>
      </c>
      <c r="AV31" s="9">
        <v>-68457</v>
      </c>
      <c r="AW31" s="9">
        <v>-67089</v>
      </c>
      <c r="AX31" s="9">
        <v>-64204</v>
      </c>
      <c r="AY31" s="9">
        <v>-55843</v>
      </c>
      <c r="AZ31" s="9">
        <v>-65075</v>
      </c>
      <c r="BA31" s="9">
        <v>-59481</v>
      </c>
      <c r="BB31" s="9">
        <v>-61706</v>
      </c>
      <c r="BC31" s="9">
        <v>-69951</v>
      </c>
      <c r="BD31" s="9">
        <v>-64625</v>
      </c>
      <c r="BE31" s="9">
        <v>-61089</v>
      </c>
      <c r="BF31" s="9">
        <v>-57129</v>
      </c>
      <c r="BG31" s="9">
        <v>-48953</v>
      </c>
      <c r="BH31" s="9">
        <v>-39669</v>
      </c>
      <c r="BI31" s="9">
        <v>-39437</v>
      </c>
    </row>
    <row r="32" spans="1:61" s="85" customFormat="1" x14ac:dyDescent="0.25">
      <c r="A32" s="269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299"/>
      <c r="AD32" s="6"/>
      <c r="AE32" s="299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</row>
    <row r="33" spans="1:61" s="85" customFormat="1" x14ac:dyDescent="0.25">
      <c r="A33" s="14" t="s">
        <v>366</v>
      </c>
      <c r="B33" s="292">
        <f t="shared" ref="B33:I33" si="59">SUM(B30:B31)</f>
        <v>-104375</v>
      </c>
      <c r="C33" s="292">
        <f t="shared" si="59"/>
        <v>-33800</v>
      </c>
      <c r="D33" s="292">
        <f t="shared" si="59"/>
        <v>-104095</v>
      </c>
      <c r="E33" s="292">
        <f t="shared" si="59"/>
        <v>-22412</v>
      </c>
      <c r="F33" s="292">
        <f t="shared" si="59"/>
        <v>-109341</v>
      </c>
      <c r="G33" s="292">
        <f t="shared" si="59"/>
        <v>-50914</v>
      </c>
      <c r="H33" s="292">
        <f t="shared" si="59"/>
        <v>-118699</v>
      </c>
      <c r="I33" s="292">
        <f t="shared" si="59"/>
        <v>-48524</v>
      </c>
      <c r="J33" s="292">
        <f>SUM(J30:J31)</f>
        <v>-22033</v>
      </c>
      <c r="K33" s="292">
        <f t="shared" ref="K33:BI33" si="60">SUM(K30:K31)</f>
        <v>90754</v>
      </c>
      <c r="L33" s="292">
        <f t="shared" si="60"/>
        <v>-21740</v>
      </c>
      <c r="M33" s="292">
        <f t="shared" si="60"/>
        <v>-49069</v>
      </c>
      <c r="N33" s="292">
        <f t="shared" si="60"/>
        <v>-77398</v>
      </c>
      <c r="O33" s="292">
        <f t="shared" si="60"/>
        <v>-31780</v>
      </c>
      <c r="P33" s="292">
        <f t="shared" si="60"/>
        <v>-80026</v>
      </c>
      <c r="Q33" s="292">
        <f t="shared" si="60"/>
        <v>-22355</v>
      </c>
      <c r="R33" s="292">
        <f t="shared" si="60"/>
        <v>-59717</v>
      </c>
      <c r="S33" s="292">
        <f t="shared" si="60"/>
        <v>-90165</v>
      </c>
      <c r="T33" s="292">
        <f t="shared" si="60"/>
        <v>3069</v>
      </c>
      <c r="U33" s="292">
        <f t="shared" si="60"/>
        <v>-47769</v>
      </c>
      <c r="V33" s="292">
        <f t="shared" si="60"/>
        <v>-25396</v>
      </c>
      <c r="W33" s="292">
        <f t="shared" si="60"/>
        <v>-37838</v>
      </c>
      <c r="X33" s="292">
        <f t="shared" si="60"/>
        <v>-20051</v>
      </c>
      <c r="Y33" s="292">
        <f t="shared" si="60"/>
        <v>-92688</v>
      </c>
      <c r="Z33" s="292">
        <f t="shared" si="60"/>
        <v>-22417</v>
      </c>
      <c r="AA33" s="292">
        <f t="shared" si="60"/>
        <v>-39190</v>
      </c>
      <c r="AB33" s="292">
        <f t="shared" si="60"/>
        <v>-30819</v>
      </c>
      <c r="AC33" s="292">
        <f t="shared" si="60"/>
        <v>-41469</v>
      </c>
      <c r="AD33" s="292">
        <f t="shared" si="60"/>
        <v>-34810</v>
      </c>
      <c r="AE33" s="292">
        <f t="shared" si="60"/>
        <v>-41672</v>
      </c>
      <c r="AF33" s="292">
        <f t="shared" si="60"/>
        <v>-64277</v>
      </c>
      <c r="AG33" s="292">
        <f t="shared" si="60"/>
        <v>-50947</v>
      </c>
      <c r="AH33" s="292">
        <f t="shared" si="60"/>
        <v>-55923</v>
      </c>
      <c r="AI33" s="292">
        <f t="shared" si="60"/>
        <v>-35536</v>
      </c>
      <c r="AJ33" s="292">
        <f t="shared" si="60"/>
        <v>-57897</v>
      </c>
      <c r="AK33" s="292">
        <f t="shared" si="60"/>
        <v>-50904</v>
      </c>
      <c r="AL33" s="292">
        <f t="shared" si="60"/>
        <v>-51125</v>
      </c>
      <c r="AM33" s="292">
        <f t="shared" si="60"/>
        <v>-58476</v>
      </c>
      <c r="AN33" s="292">
        <f t="shared" si="60"/>
        <v>-24837</v>
      </c>
      <c r="AO33" s="292">
        <f t="shared" si="60"/>
        <v>-66767</v>
      </c>
      <c r="AP33" s="292">
        <f t="shared" si="60"/>
        <v>-50448</v>
      </c>
      <c r="AQ33" s="292">
        <f t="shared" si="60"/>
        <v>-142456</v>
      </c>
      <c r="AR33" s="292">
        <f t="shared" si="60"/>
        <v>-68851</v>
      </c>
      <c r="AS33" s="292">
        <f t="shared" si="60"/>
        <v>-81314</v>
      </c>
      <c r="AT33" s="292">
        <f t="shared" si="60"/>
        <v>-50632</v>
      </c>
      <c r="AU33" s="292">
        <f t="shared" si="60"/>
        <v>-48402</v>
      </c>
      <c r="AV33" s="292">
        <f t="shared" si="60"/>
        <v>-43611</v>
      </c>
      <c r="AW33" s="292">
        <f t="shared" si="60"/>
        <v>-44165</v>
      </c>
      <c r="AX33" s="292">
        <f t="shared" si="60"/>
        <v>-48061</v>
      </c>
      <c r="AY33" s="292">
        <f t="shared" si="60"/>
        <v>-30279</v>
      </c>
      <c r="AZ33" s="292">
        <f t="shared" si="60"/>
        <v>-43202</v>
      </c>
      <c r="BA33" s="292">
        <f t="shared" si="60"/>
        <v>-37226</v>
      </c>
      <c r="BB33" s="292">
        <f t="shared" si="60"/>
        <v>-31997</v>
      </c>
      <c r="BC33" s="292">
        <f t="shared" si="60"/>
        <v>-23411</v>
      </c>
      <c r="BD33" s="292">
        <f t="shared" si="60"/>
        <v>-36328</v>
      </c>
      <c r="BE33" s="292">
        <f t="shared" si="60"/>
        <v>-30918</v>
      </c>
      <c r="BF33" s="292">
        <f t="shared" si="60"/>
        <v>-30562</v>
      </c>
      <c r="BG33" s="292">
        <f t="shared" si="60"/>
        <v>-24315</v>
      </c>
      <c r="BH33" s="292">
        <f t="shared" si="60"/>
        <v>-14821</v>
      </c>
      <c r="BI33" s="292">
        <f t="shared" si="60"/>
        <v>-19158</v>
      </c>
    </row>
    <row r="34" spans="1:61" s="85" customFormat="1" x14ac:dyDescent="0.25">
      <c r="A34" s="27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8"/>
      <c r="AE34" s="300"/>
      <c r="AF34" s="8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</row>
    <row r="35" spans="1:61" s="85" customFormat="1" x14ac:dyDescent="0.25">
      <c r="A35" s="14" t="s">
        <v>365</v>
      </c>
      <c r="B35" s="292">
        <f t="shared" ref="B35:J35" si="61">B28+B33</f>
        <v>381096</v>
      </c>
      <c r="C35" s="292">
        <f t="shared" si="61"/>
        <v>451113</v>
      </c>
      <c r="D35" s="292">
        <f t="shared" si="61"/>
        <v>344325</v>
      </c>
      <c r="E35" s="292">
        <f t="shared" si="61"/>
        <v>572610</v>
      </c>
      <c r="F35" s="292">
        <f t="shared" si="61"/>
        <v>323179</v>
      </c>
      <c r="G35" s="292">
        <f t="shared" si="61"/>
        <v>473005</v>
      </c>
      <c r="H35" s="292">
        <f t="shared" si="61"/>
        <v>414771</v>
      </c>
      <c r="I35" s="292">
        <f t="shared" si="61"/>
        <v>462051</v>
      </c>
      <c r="J35" s="292">
        <f t="shared" si="61"/>
        <v>459833</v>
      </c>
      <c r="K35" s="292">
        <f>K28+K33</f>
        <v>585153</v>
      </c>
      <c r="L35" s="292">
        <f t="shared" ref="L35:BI35" si="62">L28+L33</f>
        <v>304759</v>
      </c>
      <c r="M35" s="292">
        <f t="shared" si="62"/>
        <v>436527</v>
      </c>
      <c r="N35" s="292">
        <f t="shared" si="62"/>
        <v>267199</v>
      </c>
      <c r="O35" s="292">
        <f t="shared" si="62"/>
        <v>303646</v>
      </c>
      <c r="P35" s="292">
        <f t="shared" si="62"/>
        <v>235825</v>
      </c>
      <c r="Q35" s="292">
        <f t="shared" si="62"/>
        <v>239284</v>
      </c>
      <c r="R35" s="292">
        <f t="shared" si="62"/>
        <v>50703</v>
      </c>
      <c r="S35" s="292">
        <f t="shared" si="62"/>
        <v>-25197</v>
      </c>
      <c r="T35" s="292">
        <f t="shared" si="62"/>
        <v>324418</v>
      </c>
      <c r="U35" s="292">
        <f t="shared" si="62"/>
        <v>304525</v>
      </c>
      <c r="V35" s="292">
        <f t="shared" si="62"/>
        <v>356379</v>
      </c>
      <c r="W35" s="292">
        <f t="shared" si="62"/>
        <v>327726</v>
      </c>
      <c r="X35" s="292">
        <f t="shared" si="62"/>
        <v>198395</v>
      </c>
      <c r="Y35" s="292">
        <f t="shared" si="62"/>
        <v>222775</v>
      </c>
      <c r="Z35" s="292">
        <f t="shared" si="62"/>
        <v>334657</v>
      </c>
      <c r="AA35" s="292">
        <f t="shared" si="62"/>
        <v>265457</v>
      </c>
      <c r="AB35" s="292">
        <f t="shared" si="62"/>
        <v>166474</v>
      </c>
      <c r="AC35" s="292">
        <f t="shared" si="62"/>
        <v>255716</v>
      </c>
      <c r="AD35" s="292">
        <f t="shared" si="62"/>
        <v>220869</v>
      </c>
      <c r="AE35" s="292">
        <f t="shared" si="62"/>
        <v>164079</v>
      </c>
      <c r="AF35" s="292">
        <f t="shared" si="62"/>
        <v>138863</v>
      </c>
      <c r="AG35" s="292">
        <f t="shared" si="62"/>
        <v>208061</v>
      </c>
      <c r="AH35" s="292">
        <f t="shared" si="62"/>
        <v>202011</v>
      </c>
      <c r="AI35" s="292">
        <f t="shared" si="62"/>
        <v>205469</v>
      </c>
      <c r="AJ35" s="292">
        <f t="shared" si="62"/>
        <v>145775</v>
      </c>
      <c r="AK35" s="292">
        <f t="shared" si="62"/>
        <v>205445</v>
      </c>
      <c r="AL35" s="292">
        <f t="shared" si="62"/>
        <v>189457</v>
      </c>
      <c r="AM35" s="292">
        <f t="shared" si="62"/>
        <v>147912</v>
      </c>
      <c r="AN35" s="292">
        <f t="shared" si="62"/>
        <v>154365</v>
      </c>
      <c r="AO35" s="292">
        <f t="shared" si="62"/>
        <v>108298</v>
      </c>
      <c r="AP35" s="292">
        <f t="shared" si="62"/>
        <v>-48211</v>
      </c>
      <c r="AQ35" s="292">
        <f t="shared" si="62"/>
        <v>7999</v>
      </c>
      <c r="AR35" s="292">
        <f t="shared" si="62"/>
        <v>-5974</v>
      </c>
      <c r="AS35" s="292">
        <f t="shared" si="62"/>
        <v>17244</v>
      </c>
      <c r="AT35" s="292">
        <f t="shared" si="62"/>
        <v>37824</v>
      </c>
      <c r="AU35" s="292">
        <f t="shared" si="62"/>
        <v>134214</v>
      </c>
      <c r="AV35" s="292">
        <f t="shared" si="62"/>
        <v>109313</v>
      </c>
      <c r="AW35" s="292">
        <f t="shared" si="62"/>
        <v>151293</v>
      </c>
      <c r="AX35" s="292">
        <f t="shared" si="62"/>
        <v>136435</v>
      </c>
      <c r="AY35" s="292">
        <f t="shared" si="62"/>
        <v>163907</v>
      </c>
      <c r="AZ35" s="292">
        <f t="shared" si="62"/>
        <v>109057</v>
      </c>
      <c r="BA35" s="292">
        <f t="shared" si="62"/>
        <v>156761</v>
      </c>
      <c r="BB35" s="292">
        <f t="shared" si="62"/>
        <v>166161</v>
      </c>
      <c r="BC35" s="292">
        <f t="shared" si="62"/>
        <v>166856.70000000004</v>
      </c>
      <c r="BD35" s="292">
        <f t="shared" si="62"/>
        <v>145564</v>
      </c>
      <c r="BE35" s="292">
        <f t="shared" si="62"/>
        <v>168452</v>
      </c>
      <c r="BF35" s="292">
        <f t="shared" si="62"/>
        <v>122814</v>
      </c>
      <c r="BG35" s="292">
        <f t="shared" si="62"/>
        <v>170566</v>
      </c>
      <c r="BH35" s="292">
        <f t="shared" si="62"/>
        <v>160553</v>
      </c>
      <c r="BI35" s="292">
        <f t="shared" si="62"/>
        <v>194939</v>
      </c>
    </row>
    <row r="36" spans="1:61" s="85" customFormat="1" x14ac:dyDescent="0.25">
      <c r="A36" s="269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5"/>
      <c r="AE36" s="301"/>
      <c r="AF36" s="5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</row>
    <row r="37" spans="1:61" s="85" customFormat="1" ht="17.25" x14ac:dyDescent="0.25">
      <c r="A37" s="270" t="s">
        <v>370</v>
      </c>
      <c r="B37" s="298">
        <v>-30548</v>
      </c>
      <c r="C37" s="298">
        <v>-109294</v>
      </c>
      <c r="D37" s="298">
        <v>-66307</v>
      </c>
      <c r="E37" s="298">
        <v>-154326</v>
      </c>
      <c r="F37" s="298">
        <v>3743</v>
      </c>
      <c r="G37" s="298">
        <v>-118654</v>
      </c>
      <c r="H37" s="298">
        <v>-134993</v>
      </c>
      <c r="I37" s="298">
        <v>-121543</v>
      </c>
      <c r="J37" s="298">
        <v>-81746</v>
      </c>
      <c r="K37" s="298">
        <v>-70959</v>
      </c>
      <c r="L37" s="298">
        <v>-50389</v>
      </c>
      <c r="M37" s="298">
        <v>-102519</v>
      </c>
      <c r="N37" s="298">
        <v>18393</v>
      </c>
      <c r="O37" s="298">
        <v>-87280</v>
      </c>
      <c r="P37" s="298">
        <v>-58065</v>
      </c>
      <c r="Q37" s="298">
        <v>0</v>
      </c>
      <c r="R37" s="298">
        <v>-57964</v>
      </c>
      <c r="S37" s="298">
        <v>29121</v>
      </c>
      <c r="T37" s="298">
        <v>-105557</v>
      </c>
      <c r="U37" s="298">
        <v>-123105</v>
      </c>
      <c r="V37" s="298">
        <v>-80199</v>
      </c>
      <c r="W37" s="298">
        <v>-95493</v>
      </c>
      <c r="X37" s="298">
        <v>-83185</v>
      </c>
      <c r="Y37" s="298">
        <v>-90758</v>
      </c>
      <c r="Z37" s="298">
        <v>-69562</v>
      </c>
      <c r="AA37" s="298">
        <v>-91243</v>
      </c>
      <c r="AB37" s="298">
        <v>-66497</v>
      </c>
      <c r="AC37" s="298">
        <v>-70867</v>
      </c>
      <c r="AD37" s="9">
        <v>-42866</v>
      </c>
      <c r="AE37" s="298">
        <v>-37767</v>
      </c>
      <c r="AF37" s="9">
        <v>-28711</v>
      </c>
      <c r="AG37" s="9">
        <v>-43828</v>
      </c>
      <c r="AH37" s="9">
        <v>-51221</v>
      </c>
      <c r="AI37" s="9">
        <v>-55721</v>
      </c>
      <c r="AJ37" s="9">
        <v>-34888</v>
      </c>
      <c r="AK37" s="9">
        <v>-56432</v>
      </c>
      <c r="AL37" s="9">
        <v>-57705</v>
      </c>
      <c r="AM37" s="9">
        <v>-38251</v>
      </c>
      <c r="AN37" s="9">
        <v>-51422</v>
      </c>
      <c r="AO37" s="9">
        <v>-18493</v>
      </c>
      <c r="AP37" s="9">
        <v>7444</v>
      </c>
      <c r="AQ37" s="9">
        <v>939</v>
      </c>
      <c r="AR37" s="9">
        <v>9762</v>
      </c>
      <c r="AS37" s="9">
        <v>-794</v>
      </c>
      <c r="AT37" s="9">
        <v>-16278</v>
      </c>
      <c r="AU37" s="9">
        <v>-36153</v>
      </c>
      <c r="AV37" s="9">
        <v>-27388</v>
      </c>
      <c r="AW37" s="9">
        <v>-34680</v>
      </c>
      <c r="AX37" s="9">
        <v>-35068</v>
      </c>
      <c r="AY37" s="9">
        <v>-38068</v>
      </c>
      <c r="AZ37" s="9">
        <v>-32836</v>
      </c>
      <c r="BA37" s="9">
        <v>-40390</v>
      </c>
      <c r="BB37" s="9">
        <v>-39988</v>
      </c>
      <c r="BC37" s="9">
        <v>-38874</v>
      </c>
      <c r="BD37" s="9">
        <v>-37174</v>
      </c>
      <c r="BE37" s="9">
        <v>-44070</v>
      </c>
      <c r="BF37" s="9">
        <v>-17231</v>
      </c>
      <c r="BG37" s="9">
        <v>-50462</v>
      </c>
      <c r="BH37" s="9">
        <v>-46049</v>
      </c>
      <c r="BI37" s="9">
        <v>-64692</v>
      </c>
    </row>
    <row r="38" spans="1:61" s="85" customFormat="1" ht="17.25" x14ac:dyDescent="0.25">
      <c r="A38" s="15" t="s">
        <v>371</v>
      </c>
      <c r="B38" s="299">
        <v>-13584</v>
      </c>
      <c r="C38" s="299">
        <v>19011</v>
      </c>
      <c r="D38" s="299">
        <v>11423</v>
      </c>
      <c r="E38" s="299">
        <v>10225</v>
      </c>
      <c r="F38" s="299">
        <v>-54992</v>
      </c>
      <c r="G38" s="299">
        <v>13916</v>
      </c>
      <c r="H38" s="299">
        <v>45395</v>
      </c>
      <c r="I38" s="299">
        <v>11042</v>
      </c>
      <c r="J38" s="299">
        <v>-22837</v>
      </c>
      <c r="K38" s="299">
        <v>-77080</v>
      </c>
      <c r="L38" s="299">
        <v>-5094</v>
      </c>
      <c r="M38" s="299">
        <v>3698</v>
      </c>
      <c r="N38" s="299">
        <v>-17310</v>
      </c>
      <c r="O38" s="299">
        <v>10802</v>
      </c>
      <c r="P38" s="299">
        <v>2630</v>
      </c>
      <c r="Q38" s="299">
        <v>-71762</v>
      </c>
      <c r="R38" s="299">
        <v>71563</v>
      </c>
      <c r="S38" s="299">
        <v>12445</v>
      </c>
      <c r="T38" s="299">
        <v>18268</v>
      </c>
      <c r="U38" s="299">
        <v>38367</v>
      </c>
      <c r="V38" s="299">
        <v>-7426</v>
      </c>
      <c r="W38" s="299">
        <v>8310</v>
      </c>
      <c r="X38" s="299">
        <v>31135</v>
      </c>
      <c r="Y38" s="299">
        <v>28818</v>
      </c>
      <c r="Z38" s="299">
        <v>-9808</v>
      </c>
      <c r="AA38" s="299">
        <v>19079</v>
      </c>
      <c r="AB38" s="299">
        <v>19082</v>
      </c>
      <c r="AC38" s="299">
        <v>1886</v>
      </c>
      <c r="AD38" s="6"/>
      <c r="AE38" s="299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</row>
    <row r="39" spans="1:61" s="85" customFormat="1" x14ac:dyDescent="0.25">
      <c r="A39" s="270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9"/>
      <c r="AE39" s="298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</row>
    <row r="40" spans="1:61" s="85" customFormat="1" x14ac:dyDescent="0.25">
      <c r="A40" s="14" t="s">
        <v>364</v>
      </c>
      <c r="B40" s="292">
        <f t="shared" ref="B40:I40" si="63">B35+B37+B38</f>
        <v>336964</v>
      </c>
      <c r="C40" s="292">
        <f t="shared" si="63"/>
        <v>360830</v>
      </c>
      <c r="D40" s="292">
        <f t="shared" si="63"/>
        <v>289441</v>
      </c>
      <c r="E40" s="292">
        <f t="shared" si="63"/>
        <v>428509</v>
      </c>
      <c r="F40" s="292">
        <f t="shared" si="63"/>
        <v>271930</v>
      </c>
      <c r="G40" s="292">
        <f t="shared" si="63"/>
        <v>368267</v>
      </c>
      <c r="H40" s="292">
        <f t="shared" si="63"/>
        <v>325173</v>
      </c>
      <c r="I40" s="292">
        <f t="shared" si="63"/>
        <v>351550</v>
      </c>
      <c r="J40" s="292">
        <f>J35+J37+J38</f>
        <v>355250</v>
      </c>
      <c r="K40" s="292">
        <f>K35+K37+K38</f>
        <v>437114</v>
      </c>
      <c r="L40" s="292">
        <f t="shared" ref="L40:BI40" si="64">L35+L37+L38</f>
        <v>249276</v>
      </c>
      <c r="M40" s="292">
        <f t="shared" si="64"/>
        <v>337706</v>
      </c>
      <c r="N40" s="292">
        <f t="shared" si="64"/>
        <v>268282</v>
      </c>
      <c r="O40" s="292">
        <f t="shared" si="64"/>
        <v>227168</v>
      </c>
      <c r="P40" s="292">
        <f t="shared" si="64"/>
        <v>180390</v>
      </c>
      <c r="Q40" s="292">
        <f t="shared" si="64"/>
        <v>167522</v>
      </c>
      <c r="R40" s="292">
        <f t="shared" si="64"/>
        <v>64302</v>
      </c>
      <c r="S40" s="292">
        <f t="shared" si="64"/>
        <v>16369</v>
      </c>
      <c r="T40" s="292">
        <f t="shared" si="64"/>
        <v>237129</v>
      </c>
      <c r="U40" s="292">
        <f t="shared" si="64"/>
        <v>219787</v>
      </c>
      <c r="V40" s="292">
        <f t="shared" si="64"/>
        <v>268754</v>
      </c>
      <c r="W40" s="292">
        <f t="shared" si="64"/>
        <v>240543</v>
      </c>
      <c r="X40" s="292">
        <f t="shared" si="64"/>
        <v>146345</v>
      </c>
      <c r="Y40" s="292">
        <f t="shared" si="64"/>
        <v>160835</v>
      </c>
      <c r="Z40" s="292">
        <f t="shared" si="64"/>
        <v>255287</v>
      </c>
      <c r="AA40" s="292">
        <f t="shared" si="64"/>
        <v>193293</v>
      </c>
      <c r="AB40" s="292">
        <f t="shared" si="64"/>
        <v>119059</v>
      </c>
      <c r="AC40" s="292">
        <f t="shared" si="64"/>
        <v>186735</v>
      </c>
      <c r="AD40" s="292">
        <f t="shared" si="64"/>
        <v>178003</v>
      </c>
      <c r="AE40" s="292">
        <f t="shared" si="64"/>
        <v>126312</v>
      </c>
      <c r="AF40" s="292">
        <f t="shared" si="64"/>
        <v>110152</v>
      </c>
      <c r="AG40" s="292">
        <f t="shared" si="64"/>
        <v>164233</v>
      </c>
      <c r="AH40" s="292">
        <f t="shared" si="64"/>
        <v>150790</v>
      </c>
      <c r="AI40" s="292">
        <f t="shared" si="64"/>
        <v>149748</v>
      </c>
      <c r="AJ40" s="292">
        <f t="shared" si="64"/>
        <v>110887</v>
      </c>
      <c r="AK40" s="292">
        <f t="shared" si="64"/>
        <v>149013</v>
      </c>
      <c r="AL40" s="292">
        <f t="shared" si="64"/>
        <v>131752</v>
      </c>
      <c r="AM40" s="292">
        <f t="shared" si="64"/>
        <v>109661</v>
      </c>
      <c r="AN40" s="292">
        <f t="shared" si="64"/>
        <v>102943</v>
      </c>
      <c r="AO40" s="292">
        <f t="shared" si="64"/>
        <v>89805</v>
      </c>
      <c r="AP40" s="292">
        <f t="shared" si="64"/>
        <v>-40767</v>
      </c>
      <c r="AQ40" s="292">
        <f t="shared" si="64"/>
        <v>8938</v>
      </c>
      <c r="AR40" s="292">
        <f t="shared" si="64"/>
        <v>3788</v>
      </c>
      <c r="AS40" s="292">
        <f t="shared" si="64"/>
        <v>16450</v>
      </c>
      <c r="AT40" s="292">
        <f t="shared" si="64"/>
        <v>21546</v>
      </c>
      <c r="AU40" s="292">
        <f t="shared" si="64"/>
        <v>98061</v>
      </c>
      <c r="AV40" s="292">
        <f t="shared" si="64"/>
        <v>81925</v>
      </c>
      <c r="AW40" s="292">
        <f t="shared" si="64"/>
        <v>116613</v>
      </c>
      <c r="AX40" s="292">
        <f t="shared" si="64"/>
        <v>101367</v>
      </c>
      <c r="AY40" s="292">
        <f t="shared" si="64"/>
        <v>125839</v>
      </c>
      <c r="AZ40" s="292">
        <f t="shared" si="64"/>
        <v>76221</v>
      </c>
      <c r="BA40" s="292">
        <f t="shared" si="64"/>
        <v>116371</v>
      </c>
      <c r="BB40" s="292">
        <f t="shared" si="64"/>
        <v>126173</v>
      </c>
      <c r="BC40" s="292">
        <f t="shared" si="64"/>
        <v>127982.70000000004</v>
      </c>
      <c r="BD40" s="292">
        <f t="shared" si="64"/>
        <v>108390</v>
      </c>
      <c r="BE40" s="292">
        <f t="shared" si="64"/>
        <v>124382</v>
      </c>
      <c r="BF40" s="292">
        <f t="shared" si="64"/>
        <v>105583</v>
      </c>
      <c r="BG40" s="292">
        <f t="shared" si="64"/>
        <v>120104</v>
      </c>
      <c r="BH40" s="292">
        <f t="shared" si="64"/>
        <v>114504</v>
      </c>
      <c r="BI40" s="292">
        <f t="shared" si="64"/>
        <v>130247</v>
      </c>
    </row>
    <row r="41" spans="1:61" s="85" customFormat="1" ht="45" x14ac:dyDescent="0.25">
      <c r="A41" s="270" t="s">
        <v>372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</row>
    <row r="42" spans="1:61" s="85" customFormat="1" x14ac:dyDescent="0.25">
      <c r="A42" s="270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</row>
    <row r="43" spans="1:61" s="85" customFormat="1" x14ac:dyDescent="0.25">
      <c r="A43" s="270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</row>
    <row r="44" spans="1:61" s="85" customFormat="1" x14ac:dyDescent="0.25">
      <c r="A44" s="270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</row>
    <row r="45" spans="1:61" s="85" customFormat="1" x14ac:dyDescent="0.25">
      <c r="A45" s="263" t="s">
        <v>469</v>
      </c>
      <c r="B45" s="290" t="s">
        <v>552</v>
      </c>
      <c r="C45" s="290" t="str">
        <f>C3</f>
        <v>3T25</v>
      </c>
      <c r="D45" s="290" t="str">
        <f>D3</f>
        <v>2T25</v>
      </c>
      <c r="E45" s="290" t="str">
        <f>E3</f>
        <v>1T25</v>
      </c>
      <c r="F45" s="290" t="s">
        <v>437</v>
      </c>
      <c r="G45" s="290" t="str">
        <f>G3</f>
        <v>3T24</v>
      </c>
      <c r="H45" s="290" t="str">
        <f>H3</f>
        <v>2T24</v>
      </c>
      <c r="I45" s="290" t="str">
        <f>I3</f>
        <v>1T24</v>
      </c>
      <c r="J45" s="290" t="str">
        <f>J3</f>
        <v>4T23</v>
      </c>
      <c r="K45" s="290" t="s">
        <v>339</v>
      </c>
      <c r="L45" s="290" t="s">
        <v>336</v>
      </c>
      <c r="M45" s="290" t="s">
        <v>113</v>
      </c>
      <c r="N45" s="290" t="s">
        <v>110</v>
      </c>
      <c r="O45" s="291" t="s">
        <v>107</v>
      </c>
      <c r="P45" s="291" t="s">
        <v>64</v>
      </c>
      <c r="Q45" s="291" t="s">
        <v>63</v>
      </c>
      <c r="R45" s="291" t="s">
        <v>60</v>
      </c>
      <c r="S45" s="291" t="s">
        <v>61</v>
      </c>
      <c r="T45" s="291" t="s">
        <v>58</v>
      </c>
      <c r="U45" s="291" t="s">
        <v>57</v>
      </c>
      <c r="V45" s="291" t="s">
        <v>55</v>
      </c>
      <c r="W45" s="291" t="s">
        <v>53</v>
      </c>
      <c r="X45" s="291" t="s">
        <v>52</v>
      </c>
      <c r="Y45" s="291" t="s">
        <v>51</v>
      </c>
      <c r="Z45" s="291" t="s">
        <v>50</v>
      </c>
      <c r="AA45" s="291" t="s">
        <v>49</v>
      </c>
      <c r="AB45" s="291" t="s">
        <v>48</v>
      </c>
      <c r="AC45" s="291" t="s">
        <v>47</v>
      </c>
      <c r="AD45" s="291" t="s">
        <v>29</v>
      </c>
      <c r="AE45" s="291" t="s">
        <v>27</v>
      </c>
      <c r="AF45" s="291" t="s">
        <v>20</v>
      </c>
      <c r="AG45" s="291" t="s">
        <v>11</v>
      </c>
      <c r="AH45" s="291" t="s">
        <v>12</v>
      </c>
      <c r="AI45" s="291" t="s">
        <v>13</v>
      </c>
      <c r="AJ45" s="291" t="s">
        <v>14</v>
      </c>
      <c r="AK45" s="291" t="s">
        <v>9</v>
      </c>
      <c r="AL45" s="291" t="s">
        <v>15</v>
      </c>
      <c r="AM45" s="291" t="s">
        <v>16</v>
      </c>
      <c r="AN45" s="291" t="s">
        <v>17</v>
      </c>
      <c r="AO45" s="291" t="s">
        <v>3</v>
      </c>
      <c r="AP45" s="291" t="s">
        <v>81</v>
      </c>
      <c r="AQ45" s="291" t="s">
        <v>82</v>
      </c>
      <c r="AR45" s="291" t="s">
        <v>83</v>
      </c>
      <c r="AS45" s="291" t="s">
        <v>84</v>
      </c>
      <c r="AT45" s="291" t="s">
        <v>85</v>
      </c>
      <c r="AU45" s="291" t="s">
        <v>86</v>
      </c>
      <c r="AV45" s="291" t="s">
        <v>87</v>
      </c>
      <c r="AW45" s="291" t="s">
        <v>88</v>
      </c>
      <c r="AX45" s="291" t="s">
        <v>89</v>
      </c>
      <c r="AY45" s="291" t="s">
        <v>90</v>
      </c>
      <c r="AZ45" s="291" t="s">
        <v>91</v>
      </c>
      <c r="BA45" s="291" t="s">
        <v>92</v>
      </c>
      <c r="BB45" s="291" t="s">
        <v>93</v>
      </c>
      <c r="BC45" s="291" t="s">
        <v>94</v>
      </c>
      <c r="BD45" s="291" t="s">
        <v>95</v>
      </c>
      <c r="BE45" s="291" t="s">
        <v>96</v>
      </c>
      <c r="BF45" s="291" t="s">
        <v>97</v>
      </c>
      <c r="BG45" s="291" t="s">
        <v>98</v>
      </c>
      <c r="BH45" s="291" t="s">
        <v>99</v>
      </c>
      <c r="BI45" s="291" t="s">
        <v>100</v>
      </c>
    </row>
    <row r="46" spans="1:61" s="85" customFormat="1" x14ac:dyDescent="0.25">
      <c r="A46" s="268" t="s">
        <v>120</v>
      </c>
      <c r="B46" s="298">
        <f t="shared" ref="B46:C46" si="65">B6</f>
        <v>1237382</v>
      </c>
      <c r="C46" s="298">
        <f t="shared" si="65"/>
        <v>1204341</v>
      </c>
      <c r="D46" s="298">
        <f t="shared" ref="D46:E48" si="66">D6</f>
        <v>1171520</v>
      </c>
      <c r="E46" s="298">
        <f t="shared" si="66"/>
        <v>1231818</v>
      </c>
      <c r="F46" s="298">
        <v>1167774</v>
      </c>
      <c r="G46" s="298">
        <v>1176220</v>
      </c>
      <c r="H46" s="298">
        <v>1145463</v>
      </c>
      <c r="I46" s="298">
        <v>1107381</v>
      </c>
      <c r="J46" s="298">
        <v>1157016</v>
      </c>
      <c r="K46" s="298">
        <v>1064283</v>
      </c>
      <c r="L46" s="298">
        <v>1035855</v>
      </c>
      <c r="M46" s="298">
        <v>1042113</v>
      </c>
      <c r="N46" s="298">
        <v>919643</v>
      </c>
      <c r="O46" s="298">
        <v>917073</v>
      </c>
      <c r="P46" s="298">
        <v>886976</v>
      </c>
      <c r="Q46" s="298">
        <v>838035</v>
      </c>
      <c r="R46" s="298">
        <v>853535</v>
      </c>
      <c r="S46" s="298">
        <v>860103</v>
      </c>
      <c r="T46" s="298">
        <v>825426</v>
      </c>
      <c r="U46" s="298">
        <v>816161</v>
      </c>
      <c r="V46" s="298">
        <v>855883</v>
      </c>
      <c r="W46" s="298">
        <v>816269</v>
      </c>
      <c r="X46" s="298">
        <v>752367</v>
      </c>
      <c r="Y46" s="298">
        <v>769225</v>
      </c>
      <c r="Z46" s="298">
        <v>823112</v>
      </c>
      <c r="AA46" s="298">
        <v>767331</v>
      </c>
      <c r="AB46" s="298">
        <v>693209</v>
      </c>
      <c r="AC46" s="298">
        <v>711384</v>
      </c>
      <c r="AD46" s="9">
        <v>695064</v>
      </c>
      <c r="AE46" s="298">
        <v>668381</v>
      </c>
      <c r="AF46" s="9">
        <v>656973.01647000003</v>
      </c>
      <c r="AG46" s="9">
        <v>666428</v>
      </c>
      <c r="AH46" s="9">
        <v>680268</v>
      </c>
      <c r="AI46" s="9">
        <v>667504</v>
      </c>
      <c r="AJ46" s="9">
        <v>601320</v>
      </c>
      <c r="AK46" s="9">
        <v>637248</v>
      </c>
      <c r="AL46" s="9">
        <v>616112</v>
      </c>
      <c r="AM46" s="9">
        <v>632376</v>
      </c>
      <c r="AN46" s="9">
        <v>578560</v>
      </c>
      <c r="AO46" s="9">
        <v>541096</v>
      </c>
      <c r="AP46" s="9">
        <v>565274</v>
      </c>
      <c r="AQ46" s="9">
        <v>524334</v>
      </c>
      <c r="AR46" s="9">
        <v>487203</v>
      </c>
      <c r="AS46" s="9">
        <v>485686</v>
      </c>
      <c r="AT46" s="9">
        <v>511700</v>
      </c>
      <c r="AU46" s="9">
        <v>516931</v>
      </c>
      <c r="AV46" s="9">
        <v>502681</v>
      </c>
      <c r="AW46" s="9">
        <v>521882</v>
      </c>
      <c r="AX46" s="9">
        <v>515416</v>
      </c>
      <c r="AY46" s="9">
        <v>507451</v>
      </c>
      <c r="AZ46" s="9">
        <v>475463</v>
      </c>
      <c r="BA46" s="9">
        <v>482342</v>
      </c>
      <c r="BB46" s="9">
        <v>489660</v>
      </c>
      <c r="BC46" s="9">
        <v>468981</v>
      </c>
      <c r="BD46" s="9">
        <v>441055</v>
      </c>
      <c r="BE46" s="9">
        <v>458671</v>
      </c>
      <c r="BF46" s="9">
        <v>445077</v>
      </c>
      <c r="BG46" s="9">
        <v>463992</v>
      </c>
      <c r="BH46" s="9">
        <v>434337</v>
      </c>
      <c r="BI46" s="9">
        <v>440577</v>
      </c>
    </row>
    <row r="47" spans="1:61" s="85" customFormat="1" x14ac:dyDescent="0.25">
      <c r="A47" s="265" t="s">
        <v>121</v>
      </c>
      <c r="B47" s="299">
        <f t="shared" ref="B47:C47" si="67">B7</f>
        <v>643724</v>
      </c>
      <c r="C47" s="299">
        <f t="shared" si="67"/>
        <v>630503</v>
      </c>
      <c r="D47" s="299">
        <f t="shared" si="66"/>
        <v>606017</v>
      </c>
      <c r="E47" s="299">
        <f t="shared" si="66"/>
        <v>630087</v>
      </c>
      <c r="F47" s="299">
        <v>591622</v>
      </c>
      <c r="G47" s="299">
        <v>598628</v>
      </c>
      <c r="H47" s="299">
        <v>594688</v>
      </c>
      <c r="I47" s="299">
        <v>581717</v>
      </c>
      <c r="J47" s="299">
        <v>600816</v>
      </c>
      <c r="K47" s="299">
        <v>554590</v>
      </c>
      <c r="L47" s="299">
        <v>536025</v>
      </c>
      <c r="M47" s="299">
        <v>531514</v>
      </c>
      <c r="N47" s="299">
        <v>468460</v>
      </c>
      <c r="O47" s="299">
        <v>458624</v>
      </c>
      <c r="P47" s="299">
        <v>450354</v>
      </c>
      <c r="Q47" s="299">
        <v>430225</v>
      </c>
      <c r="R47" s="299">
        <v>434947</v>
      </c>
      <c r="S47" s="299">
        <v>446561</v>
      </c>
      <c r="T47" s="299">
        <v>477371</v>
      </c>
      <c r="U47" s="299">
        <v>465417</v>
      </c>
      <c r="V47" s="299">
        <v>488260</v>
      </c>
      <c r="W47" s="299">
        <v>458044</v>
      </c>
      <c r="X47" s="299">
        <v>432945</v>
      </c>
      <c r="Y47" s="299">
        <v>439994</v>
      </c>
      <c r="Z47" s="299">
        <v>468447</v>
      </c>
      <c r="AA47" s="299">
        <v>433944</v>
      </c>
      <c r="AB47" s="299">
        <v>392568</v>
      </c>
      <c r="AC47" s="299">
        <v>393226</v>
      </c>
      <c r="AD47" s="6">
        <v>395325</v>
      </c>
      <c r="AE47" s="299">
        <v>365302</v>
      </c>
      <c r="AF47" s="6">
        <v>361771.52652000001</v>
      </c>
      <c r="AG47" s="6">
        <v>360444</v>
      </c>
      <c r="AH47" s="6">
        <v>374942</v>
      </c>
      <c r="AI47" s="6">
        <v>362604</v>
      </c>
      <c r="AJ47" s="6">
        <v>332311</v>
      </c>
      <c r="AK47" s="6">
        <v>341410</v>
      </c>
      <c r="AL47" s="6">
        <v>332392</v>
      </c>
      <c r="AM47" s="6">
        <v>339850</v>
      </c>
      <c r="AN47" s="6">
        <v>313517</v>
      </c>
      <c r="AO47" s="6">
        <v>289715</v>
      </c>
      <c r="AP47" s="6">
        <v>298689</v>
      </c>
      <c r="AQ47" s="6">
        <v>275649</v>
      </c>
      <c r="AR47" s="6">
        <v>257905</v>
      </c>
      <c r="AS47" s="6">
        <v>249441</v>
      </c>
      <c r="AT47" s="6">
        <v>271996</v>
      </c>
      <c r="AU47" s="6">
        <v>273678</v>
      </c>
      <c r="AV47" s="6">
        <v>265909</v>
      </c>
      <c r="AW47" s="6">
        <v>267377</v>
      </c>
      <c r="AX47" s="6">
        <v>264966</v>
      </c>
      <c r="AY47" s="6">
        <v>263112</v>
      </c>
      <c r="AZ47" s="6">
        <v>250393</v>
      </c>
      <c r="BA47" s="6">
        <v>248594</v>
      </c>
      <c r="BB47" s="6">
        <v>253861</v>
      </c>
      <c r="BC47" s="6">
        <v>241736</v>
      </c>
      <c r="BD47" s="6">
        <v>213727</v>
      </c>
      <c r="BE47" s="6">
        <v>200675</v>
      </c>
      <c r="BF47" s="6">
        <v>192848</v>
      </c>
      <c r="BG47" s="6">
        <v>197760</v>
      </c>
      <c r="BH47" s="6">
        <v>177346</v>
      </c>
      <c r="BI47" s="6">
        <v>157673</v>
      </c>
    </row>
    <row r="48" spans="1:61" s="85" customFormat="1" x14ac:dyDescent="0.25">
      <c r="A48" s="268" t="s">
        <v>18</v>
      </c>
      <c r="B48" s="298">
        <f t="shared" ref="B48:C48" si="68">B8</f>
        <v>1240</v>
      </c>
      <c r="C48" s="298">
        <f t="shared" si="68"/>
        <v>1182</v>
      </c>
      <c r="D48" s="298">
        <f t="shared" si="66"/>
        <v>1315</v>
      </c>
      <c r="E48" s="298">
        <f t="shared" si="66"/>
        <v>1327</v>
      </c>
      <c r="F48" s="298">
        <v>1123</v>
      </c>
      <c r="G48" s="298">
        <v>1188</v>
      </c>
      <c r="H48" s="298">
        <v>1317</v>
      </c>
      <c r="I48" s="298">
        <v>1278</v>
      </c>
      <c r="J48" s="298">
        <v>1231</v>
      </c>
      <c r="K48" s="298">
        <v>1163</v>
      </c>
      <c r="L48" s="298">
        <v>1554</v>
      </c>
      <c r="M48" s="298">
        <v>910</v>
      </c>
      <c r="N48" s="298">
        <v>656</v>
      </c>
      <c r="O48" s="298">
        <v>506</v>
      </c>
      <c r="P48" s="298">
        <v>344</v>
      </c>
      <c r="Q48" s="298">
        <v>593</v>
      </c>
      <c r="R48" s="298">
        <v>555</v>
      </c>
      <c r="S48" s="298">
        <v>537</v>
      </c>
      <c r="T48" s="298">
        <v>563</v>
      </c>
      <c r="U48" s="298">
        <v>610</v>
      </c>
      <c r="V48" s="298">
        <v>542</v>
      </c>
      <c r="W48" s="298">
        <v>519</v>
      </c>
      <c r="X48" s="298">
        <v>510</v>
      </c>
      <c r="Y48" s="298">
        <v>519</v>
      </c>
      <c r="Z48" s="298">
        <v>466</v>
      </c>
      <c r="AA48" s="298">
        <v>514</v>
      </c>
      <c r="AB48" s="298">
        <v>541</v>
      </c>
      <c r="AC48" s="298">
        <v>541</v>
      </c>
      <c r="AD48" s="9">
        <v>521</v>
      </c>
      <c r="AE48" s="298">
        <v>605</v>
      </c>
      <c r="AF48" s="9">
        <v>621</v>
      </c>
      <c r="AG48" s="9">
        <v>676</v>
      </c>
      <c r="AH48" s="9">
        <v>399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  <c r="BI48" s="9" t="s">
        <v>0</v>
      </c>
    </row>
    <row r="49" spans="1:61" s="85" customFormat="1" x14ac:dyDescent="0.25">
      <c r="A49" s="269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5"/>
      <c r="AE49" s="301"/>
      <c r="AF49" s="5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</row>
    <row r="50" spans="1:61" s="85" customFormat="1" x14ac:dyDescent="0.25">
      <c r="A50" s="14" t="s">
        <v>385</v>
      </c>
      <c r="B50" s="292">
        <f t="shared" ref="B50:L50" si="69">SUM(B46:B49)</f>
        <v>1882346</v>
      </c>
      <c r="C50" s="292">
        <f t="shared" si="69"/>
        <v>1836026</v>
      </c>
      <c r="D50" s="292">
        <f t="shared" si="69"/>
        <v>1778852</v>
      </c>
      <c r="E50" s="292">
        <f t="shared" si="69"/>
        <v>1863232</v>
      </c>
      <c r="F50" s="292">
        <f t="shared" si="69"/>
        <v>1760519</v>
      </c>
      <c r="G50" s="292">
        <f t="shared" si="69"/>
        <v>1776036</v>
      </c>
      <c r="H50" s="292">
        <f t="shared" si="69"/>
        <v>1741468</v>
      </c>
      <c r="I50" s="292">
        <f t="shared" si="69"/>
        <v>1690376</v>
      </c>
      <c r="J50" s="292">
        <f t="shared" si="69"/>
        <v>1759063</v>
      </c>
      <c r="K50" s="292">
        <f t="shared" si="69"/>
        <v>1620036</v>
      </c>
      <c r="L50" s="292">
        <f t="shared" si="69"/>
        <v>1573434</v>
      </c>
      <c r="M50" s="292">
        <f>SUM(M46:M49)</f>
        <v>1574537</v>
      </c>
      <c r="N50" s="292">
        <f>SUM(N46:N49)</f>
        <v>1388759</v>
      </c>
      <c r="O50" s="292">
        <f t="shared" ref="O50:T50" si="70">SUM(O46:O49)</f>
        <v>1376203</v>
      </c>
      <c r="P50" s="292">
        <f t="shared" si="70"/>
        <v>1337674</v>
      </c>
      <c r="Q50" s="292">
        <f t="shared" si="70"/>
        <v>1268853</v>
      </c>
      <c r="R50" s="292">
        <f t="shared" si="70"/>
        <v>1289037</v>
      </c>
      <c r="S50" s="292">
        <f t="shared" si="70"/>
        <v>1307201</v>
      </c>
      <c r="T50" s="292">
        <f t="shared" si="70"/>
        <v>1303360</v>
      </c>
      <c r="U50" s="292">
        <f t="shared" ref="U50:BI50" si="71">SUM(U46:U49)</f>
        <v>1282188</v>
      </c>
      <c r="V50" s="292">
        <f t="shared" si="71"/>
        <v>1344685</v>
      </c>
      <c r="W50" s="292">
        <f t="shared" si="71"/>
        <v>1274832</v>
      </c>
      <c r="X50" s="292">
        <f t="shared" si="71"/>
        <v>1185822</v>
      </c>
      <c r="Y50" s="292">
        <f t="shared" si="71"/>
        <v>1209738</v>
      </c>
      <c r="Z50" s="292">
        <f t="shared" si="71"/>
        <v>1292025</v>
      </c>
      <c r="AA50" s="292">
        <f t="shared" si="71"/>
        <v>1201789</v>
      </c>
      <c r="AB50" s="292">
        <f t="shared" si="71"/>
        <v>1086318</v>
      </c>
      <c r="AC50" s="292">
        <f t="shared" si="71"/>
        <v>1105151</v>
      </c>
      <c r="AD50" s="292">
        <f t="shared" si="71"/>
        <v>1090910</v>
      </c>
      <c r="AE50" s="292">
        <f t="shared" si="71"/>
        <v>1034288</v>
      </c>
      <c r="AF50" s="292">
        <f t="shared" si="71"/>
        <v>1019365.54299</v>
      </c>
      <c r="AG50" s="292">
        <f t="shared" si="71"/>
        <v>1027548</v>
      </c>
      <c r="AH50" s="292">
        <f t="shared" si="71"/>
        <v>1055609</v>
      </c>
      <c r="AI50" s="292">
        <f t="shared" si="71"/>
        <v>1030108</v>
      </c>
      <c r="AJ50" s="292">
        <f t="shared" si="71"/>
        <v>933631</v>
      </c>
      <c r="AK50" s="292">
        <f t="shared" si="71"/>
        <v>978658</v>
      </c>
      <c r="AL50" s="292">
        <f t="shared" si="71"/>
        <v>948504</v>
      </c>
      <c r="AM50" s="292">
        <f t="shared" si="71"/>
        <v>972226</v>
      </c>
      <c r="AN50" s="292">
        <f t="shared" si="71"/>
        <v>892077</v>
      </c>
      <c r="AO50" s="292">
        <f t="shared" si="71"/>
        <v>830811</v>
      </c>
      <c r="AP50" s="292">
        <f t="shared" si="71"/>
        <v>863963</v>
      </c>
      <c r="AQ50" s="292">
        <f t="shared" si="71"/>
        <v>799983</v>
      </c>
      <c r="AR50" s="293">
        <f t="shared" si="71"/>
        <v>745108</v>
      </c>
      <c r="AS50" s="293">
        <f t="shared" si="71"/>
        <v>735127</v>
      </c>
      <c r="AT50" s="293">
        <f t="shared" si="71"/>
        <v>783696</v>
      </c>
      <c r="AU50" s="293">
        <f t="shared" si="71"/>
        <v>790609</v>
      </c>
      <c r="AV50" s="293">
        <f t="shared" si="71"/>
        <v>768590</v>
      </c>
      <c r="AW50" s="293">
        <f t="shared" si="71"/>
        <v>789259</v>
      </c>
      <c r="AX50" s="293">
        <f t="shared" si="71"/>
        <v>780382</v>
      </c>
      <c r="AY50" s="293">
        <f t="shared" si="71"/>
        <v>770563</v>
      </c>
      <c r="AZ50" s="293">
        <f t="shared" si="71"/>
        <v>725856</v>
      </c>
      <c r="BA50" s="293">
        <f t="shared" si="71"/>
        <v>730936</v>
      </c>
      <c r="BB50" s="293">
        <f t="shared" si="71"/>
        <v>743521</v>
      </c>
      <c r="BC50" s="293">
        <f t="shared" si="71"/>
        <v>710717</v>
      </c>
      <c r="BD50" s="293">
        <f t="shared" si="71"/>
        <v>654782</v>
      </c>
      <c r="BE50" s="293">
        <f t="shared" si="71"/>
        <v>659346</v>
      </c>
      <c r="BF50" s="293">
        <f t="shared" si="71"/>
        <v>637925</v>
      </c>
      <c r="BG50" s="293">
        <f t="shared" si="71"/>
        <v>661752</v>
      </c>
      <c r="BH50" s="293">
        <f t="shared" si="71"/>
        <v>611683</v>
      </c>
      <c r="BI50" s="293">
        <f t="shared" si="71"/>
        <v>598250</v>
      </c>
    </row>
    <row r="51" spans="1:61" s="85" customFormat="1" x14ac:dyDescent="0.25">
      <c r="A51" s="19"/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5"/>
      <c r="AE51" s="296"/>
      <c r="AF51" s="295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</row>
    <row r="52" spans="1:61" s="85" customFormat="1" x14ac:dyDescent="0.25">
      <c r="A52" s="268" t="s">
        <v>32</v>
      </c>
      <c r="B52" s="298">
        <f>B9</f>
        <v>269580</v>
      </c>
      <c r="C52" s="298">
        <f>C9</f>
        <v>257363</v>
      </c>
      <c r="D52" s="298">
        <f>D9</f>
        <v>183058</v>
      </c>
      <c r="E52" s="298">
        <f>E9</f>
        <v>175103</v>
      </c>
      <c r="F52" s="298">
        <v>222009</v>
      </c>
      <c r="G52" s="298">
        <v>245250</v>
      </c>
      <c r="H52" s="298">
        <v>197504</v>
      </c>
      <c r="I52" s="298">
        <v>153295</v>
      </c>
      <c r="J52" s="298">
        <v>212064</v>
      </c>
      <c r="K52" s="298">
        <v>239081</v>
      </c>
      <c r="L52" s="298">
        <v>209551</v>
      </c>
      <c r="M52" s="298">
        <v>137949</v>
      </c>
      <c r="N52" s="298">
        <v>180637</v>
      </c>
      <c r="O52" s="298">
        <v>225910</v>
      </c>
      <c r="P52" s="298">
        <v>182989</v>
      </c>
      <c r="Q52" s="298">
        <v>151498</v>
      </c>
      <c r="R52" s="298">
        <v>243090</v>
      </c>
      <c r="S52" s="298">
        <v>187533</v>
      </c>
      <c r="T52" s="298">
        <v>133647</v>
      </c>
      <c r="U52" s="298">
        <v>84138</v>
      </c>
      <c r="V52" s="298">
        <v>85154</v>
      </c>
      <c r="W52" s="298">
        <v>71331</v>
      </c>
      <c r="X52" s="298">
        <v>59816</v>
      </c>
      <c r="Y52" s="298">
        <v>57565</v>
      </c>
      <c r="Z52" s="298">
        <v>93914</v>
      </c>
      <c r="AA52" s="298">
        <v>115847</v>
      </c>
      <c r="AB52" s="298">
        <v>106607</v>
      </c>
      <c r="AC52" s="298">
        <v>91711</v>
      </c>
      <c r="AD52" s="9">
        <v>136071</v>
      </c>
      <c r="AE52" s="298">
        <v>133467</v>
      </c>
      <c r="AF52" s="9">
        <v>130600</v>
      </c>
      <c r="AG52" s="9">
        <v>96753</v>
      </c>
      <c r="AH52" s="9">
        <v>112147</v>
      </c>
      <c r="AI52" s="9">
        <v>73024</v>
      </c>
      <c r="AJ52" s="9">
        <v>55417</v>
      </c>
      <c r="AK52" s="9">
        <v>62075</v>
      </c>
      <c r="AL52" s="9">
        <v>48858</v>
      </c>
      <c r="AM52" s="9">
        <v>65941</v>
      </c>
      <c r="AN52" s="9">
        <v>73135</v>
      </c>
      <c r="AO52" s="9">
        <v>176733</v>
      </c>
      <c r="AP52" s="9">
        <v>134372</v>
      </c>
      <c r="AQ52" s="9">
        <v>193582</v>
      </c>
      <c r="AR52" s="9">
        <v>174217</v>
      </c>
      <c r="AS52" s="9">
        <v>164361</v>
      </c>
      <c r="AT52" s="9">
        <v>241644</v>
      </c>
      <c r="AU52" s="9">
        <v>377197</v>
      </c>
      <c r="AV52" s="9">
        <v>200305</v>
      </c>
      <c r="AW52" s="9">
        <v>159156</v>
      </c>
      <c r="AX52" s="9">
        <v>193638</v>
      </c>
      <c r="AY52" s="9">
        <v>199464</v>
      </c>
      <c r="AZ52" s="9">
        <v>187467</v>
      </c>
      <c r="BA52" s="9">
        <v>126513</v>
      </c>
      <c r="BB52" s="9">
        <v>244595</v>
      </c>
      <c r="BC52" s="9">
        <v>158757</v>
      </c>
      <c r="BD52" s="9">
        <v>174089</v>
      </c>
      <c r="BE52" s="9">
        <v>154135</v>
      </c>
      <c r="BF52" s="9">
        <v>193830</v>
      </c>
      <c r="BG52" s="9">
        <v>162501</v>
      </c>
      <c r="BH52" s="9">
        <v>167036</v>
      </c>
      <c r="BI52" s="9">
        <v>177889</v>
      </c>
    </row>
    <row r="53" spans="1:61" s="85" customFormat="1" x14ac:dyDescent="0.25">
      <c r="A53" s="266" t="s">
        <v>33</v>
      </c>
      <c r="B53" s="299">
        <f>-B52</f>
        <v>-269580</v>
      </c>
      <c r="C53" s="299">
        <f>-C52</f>
        <v>-257363</v>
      </c>
      <c r="D53" s="299">
        <f>-D52</f>
        <v>-183058</v>
      </c>
      <c r="E53" s="299">
        <f>-E52</f>
        <v>-175103</v>
      </c>
      <c r="F53" s="299">
        <v>-222009</v>
      </c>
      <c r="G53" s="299">
        <v>-245250</v>
      </c>
      <c r="H53" s="299">
        <v>-197504</v>
      </c>
      <c r="I53" s="299">
        <v>-153295</v>
      </c>
      <c r="J53" s="299">
        <v>-212064</v>
      </c>
      <c r="K53" s="299">
        <v>-239081</v>
      </c>
      <c r="L53" s="299">
        <v>-209551</v>
      </c>
      <c r="M53" s="299">
        <v>-137949</v>
      </c>
      <c r="N53" s="299">
        <v>-180637</v>
      </c>
      <c r="O53" s="299">
        <v>-225910</v>
      </c>
      <c r="P53" s="299">
        <v>-182989</v>
      </c>
      <c r="Q53" s="299">
        <v>-151498</v>
      </c>
      <c r="R53" s="299">
        <v>-243090</v>
      </c>
      <c r="S53" s="299">
        <v>-187533</v>
      </c>
      <c r="T53" s="299">
        <v>-133647</v>
      </c>
      <c r="U53" s="299">
        <v>-84138</v>
      </c>
      <c r="V53" s="299">
        <v>-85154</v>
      </c>
      <c r="W53" s="299">
        <v>-71331</v>
      </c>
      <c r="X53" s="299">
        <v>-59816</v>
      </c>
      <c r="Y53" s="299">
        <v>-57565</v>
      </c>
      <c r="Z53" s="299">
        <v>-93914</v>
      </c>
      <c r="AA53" s="299">
        <v>-115847</v>
      </c>
      <c r="AB53" s="299">
        <v>-106607</v>
      </c>
      <c r="AC53" s="299">
        <v>-91711</v>
      </c>
      <c r="AD53" s="6">
        <v>-136071</v>
      </c>
      <c r="AE53" s="299">
        <v>-133467</v>
      </c>
      <c r="AF53" s="6">
        <v>-130600</v>
      </c>
      <c r="AG53" s="6">
        <v>-96753</v>
      </c>
      <c r="AH53" s="6">
        <v>-112147</v>
      </c>
      <c r="AI53" s="6">
        <v>-73024</v>
      </c>
      <c r="AJ53" s="6">
        <v>-55417</v>
      </c>
      <c r="AK53" s="6">
        <v>-62075</v>
      </c>
      <c r="AL53" s="6">
        <v>-48858</v>
      </c>
      <c r="AM53" s="6">
        <v>-65941</v>
      </c>
      <c r="AN53" s="6">
        <v>-73136</v>
      </c>
      <c r="AO53" s="6">
        <v>-176733</v>
      </c>
      <c r="AP53" s="6">
        <v>-134372</v>
      </c>
      <c r="AQ53" s="6">
        <v>-193582</v>
      </c>
      <c r="AR53" s="6">
        <v>-171985</v>
      </c>
      <c r="AS53" s="6">
        <v>-161865</v>
      </c>
      <c r="AT53" s="6">
        <v>-237981</v>
      </c>
      <c r="AU53" s="6">
        <v>-373220</v>
      </c>
      <c r="AV53" s="6">
        <v>-196121</v>
      </c>
      <c r="AW53" s="6">
        <v>-154384</v>
      </c>
      <c r="AX53" s="6">
        <v>-189627</v>
      </c>
      <c r="AY53" s="6">
        <v>-195047</v>
      </c>
      <c r="AZ53" s="6">
        <v>-183281</v>
      </c>
      <c r="BA53" s="6">
        <v>-122618</v>
      </c>
      <c r="BB53" s="6">
        <v>-237283</v>
      </c>
      <c r="BC53" s="6">
        <v>-155219</v>
      </c>
      <c r="BD53" s="6">
        <v>-171187</v>
      </c>
      <c r="BE53" s="6">
        <v>-152807</v>
      </c>
      <c r="BF53" s="6">
        <v>-189972</v>
      </c>
      <c r="BG53" s="6">
        <v>-159182</v>
      </c>
      <c r="BH53" s="6">
        <v>-163227</v>
      </c>
      <c r="BI53" s="6">
        <v>-174920</v>
      </c>
    </row>
    <row r="54" spans="1:61" s="85" customFormat="1" x14ac:dyDescent="0.25">
      <c r="A54" s="270"/>
      <c r="B54" s="300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8"/>
      <c r="AE54" s="300"/>
      <c r="AF54" s="8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</row>
    <row r="55" spans="1:61" s="85" customFormat="1" x14ac:dyDescent="0.25">
      <c r="A55" s="14" t="s">
        <v>122</v>
      </c>
      <c r="B55" s="292"/>
      <c r="C55" s="292"/>
      <c r="D55" s="292">
        <v>0</v>
      </c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>
        <v>0</v>
      </c>
      <c r="O55" s="292"/>
      <c r="P55" s="292">
        <f t="shared" ref="P55:X55" si="72">P52+P53</f>
        <v>0</v>
      </c>
      <c r="Q55" s="292">
        <f t="shared" si="72"/>
        <v>0</v>
      </c>
      <c r="R55" s="292">
        <v>0</v>
      </c>
      <c r="S55" s="292">
        <f t="shared" si="72"/>
        <v>0</v>
      </c>
      <c r="T55" s="292">
        <f t="shared" si="72"/>
        <v>0</v>
      </c>
      <c r="U55" s="292">
        <f t="shared" si="72"/>
        <v>0</v>
      </c>
      <c r="V55" s="292">
        <f t="shared" si="72"/>
        <v>0</v>
      </c>
      <c r="W55" s="292">
        <f t="shared" si="72"/>
        <v>0</v>
      </c>
      <c r="X55" s="292">
        <f t="shared" si="72"/>
        <v>0</v>
      </c>
      <c r="Y55" s="292">
        <f>SUM(Y52:Y54)</f>
        <v>0</v>
      </c>
      <c r="Z55" s="292">
        <f>SUM(Z52:Z54)</f>
        <v>0</v>
      </c>
      <c r="AA55" s="292">
        <f>SUM(AA52:AA54)</f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2">
        <v>0</v>
      </c>
      <c r="AR55" s="293">
        <v>2232</v>
      </c>
      <c r="AS55" s="293">
        <v>2496</v>
      </c>
      <c r="AT55" s="293">
        <v>3662</v>
      </c>
      <c r="AU55" s="293">
        <v>3977</v>
      </c>
      <c r="AV55" s="293">
        <v>4185</v>
      </c>
      <c r="AW55" s="293">
        <v>4772</v>
      </c>
      <c r="AX55" s="293">
        <v>4011</v>
      </c>
      <c r="AY55" s="293">
        <v>4417</v>
      </c>
      <c r="AZ55" s="293">
        <v>4186</v>
      </c>
      <c r="BA55" s="293">
        <v>3895</v>
      </c>
      <c r="BB55" s="293">
        <v>7312</v>
      </c>
      <c r="BC55" s="293">
        <v>3538</v>
      </c>
      <c r="BD55" s="293">
        <v>2902</v>
      </c>
      <c r="BE55" s="293">
        <v>1328</v>
      </c>
      <c r="BF55" s="293">
        <v>3858</v>
      </c>
      <c r="BG55" s="293">
        <v>3319</v>
      </c>
      <c r="BH55" s="293">
        <v>3809</v>
      </c>
      <c r="BI55" s="293">
        <v>2969</v>
      </c>
    </row>
    <row r="56" spans="1:61" s="85" customFormat="1" x14ac:dyDescent="0.25">
      <c r="A56" s="269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5"/>
      <c r="AE56" s="301"/>
      <c r="AF56" s="5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</row>
    <row r="57" spans="1:61" s="85" customFormat="1" ht="30" x14ac:dyDescent="0.25">
      <c r="A57" s="14" t="s">
        <v>386</v>
      </c>
      <c r="B57" s="292">
        <f t="shared" ref="B57:J57" si="73">SUM(B58:B67)</f>
        <v>-1335947</v>
      </c>
      <c r="C57" s="292">
        <f t="shared" si="73"/>
        <v>-1296425.3913699999</v>
      </c>
      <c r="D57" s="292">
        <f t="shared" si="73"/>
        <v>-1276043.7892</v>
      </c>
      <c r="E57" s="292">
        <f t="shared" si="73"/>
        <v>-1224053</v>
      </c>
      <c r="F57" s="292">
        <f t="shared" si="73"/>
        <v>-1267064</v>
      </c>
      <c r="G57" s="292">
        <f t="shared" si="73"/>
        <v>-1209842.7338</v>
      </c>
      <c r="H57" s="292">
        <f t="shared" si="73"/>
        <v>-1173721</v>
      </c>
      <c r="I57" s="292">
        <f t="shared" si="73"/>
        <v>-1150485</v>
      </c>
      <c r="J57" s="292">
        <f t="shared" si="73"/>
        <v>-1180205</v>
      </c>
      <c r="K57" s="292">
        <f t="shared" ref="K57:BI57" si="74">SUM(K58:K67)</f>
        <v>-1141535</v>
      </c>
      <c r="L57" s="292">
        <f t="shared" si="74"/>
        <v>-1218160</v>
      </c>
      <c r="M57" s="292">
        <f t="shared" si="74"/>
        <v>-1054034.1000000001</v>
      </c>
      <c r="N57" s="292">
        <f t="shared" si="74"/>
        <v>-1058886</v>
      </c>
      <c r="O57" s="292">
        <f t="shared" si="74"/>
        <v>-1014229</v>
      </c>
      <c r="P57" s="292">
        <f t="shared" si="74"/>
        <v>-1002164</v>
      </c>
      <c r="Q57" s="292">
        <f t="shared" si="74"/>
        <v>-1011239</v>
      </c>
      <c r="R57" s="292">
        <f t="shared" si="74"/>
        <v>-1102415</v>
      </c>
      <c r="S57" s="292">
        <f t="shared" si="74"/>
        <v>-1136722</v>
      </c>
      <c r="T57" s="292">
        <f t="shared" si="74"/>
        <v>-956683</v>
      </c>
      <c r="U57" s="292">
        <f t="shared" si="74"/>
        <v>-904993</v>
      </c>
      <c r="V57" s="292">
        <f t="shared" si="74"/>
        <v>-958864</v>
      </c>
      <c r="W57" s="292">
        <f t="shared" si="74"/>
        <v>-922828</v>
      </c>
      <c r="X57" s="292">
        <f t="shared" si="74"/>
        <v>-946311</v>
      </c>
      <c r="Y57" s="292">
        <f t="shared" si="74"/>
        <v>-867320</v>
      </c>
      <c r="Z57" s="292">
        <f t="shared" si="74"/>
        <v>-898460</v>
      </c>
      <c r="AA57" s="292">
        <f t="shared" si="74"/>
        <v>-851381</v>
      </c>
      <c r="AB57" s="292">
        <f t="shared" si="74"/>
        <v>-824073</v>
      </c>
      <c r="AC57" s="292">
        <f t="shared" si="74"/>
        <v>-797596</v>
      </c>
      <c r="AD57" s="292">
        <f t="shared" si="74"/>
        <v>-822785.10000000009</v>
      </c>
      <c r="AE57" s="292">
        <f t="shared" si="74"/>
        <v>-863687</v>
      </c>
      <c r="AF57" s="292">
        <f t="shared" si="74"/>
        <v>-807217.74008999998</v>
      </c>
      <c r="AG57" s="292">
        <f t="shared" si="74"/>
        <v>-761455</v>
      </c>
      <c r="AH57" s="292">
        <f t="shared" si="74"/>
        <v>-807187</v>
      </c>
      <c r="AI57" s="292">
        <f t="shared" si="74"/>
        <v>-757990</v>
      </c>
      <c r="AJ57" s="292">
        <f t="shared" si="74"/>
        <v>-739746</v>
      </c>
      <c r="AK57" s="292">
        <f t="shared" si="74"/>
        <v>-712456</v>
      </c>
      <c r="AL57" s="292">
        <f t="shared" si="74"/>
        <v>-727115</v>
      </c>
      <c r="AM57" s="292">
        <f t="shared" si="74"/>
        <v>-707870</v>
      </c>
      <c r="AN57" s="292">
        <f t="shared" si="74"/>
        <v>-693975</v>
      </c>
      <c r="AO57" s="292">
        <f t="shared" si="74"/>
        <v>-659405</v>
      </c>
      <c r="AP57" s="292">
        <f t="shared" si="74"/>
        <v>-853222</v>
      </c>
      <c r="AQ57" s="292">
        <f t="shared" si="74"/>
        <v>-665932</v>
      </c>
      <c r="AR57" s="292">
        <f t="shared" si="74"/>
        <v>-695105</v>
      </c>
      <c r="AS57" s="292">
        <f t="shared" si="74"/>
        <v>-634321</v>
      </c>
      <c r="AT57" s="292">
        <f t="shared" si="74"/>
        <v>-648985</v>
      </c>
      <c r="AU57" s="292">
        <f t="shared" si="74"/>
        <v>-610232</v>
      </c>
      <c r="AV57" s="292">
        <f t="shared" si="74"/>
        <v>-608257</v>
      </c>
      <c r="AW57" s="292">
        <f t="shared" si="74"/>
        <v>-583182</v>
      </c>
      <c r="AX57" s="292">
        <f t="shared" si="74"/>
        <v>-607800</v>
      </c>
      <c r="AY57" s="292">
        <f t="shared" si="74"/>
        <v>-596079</v>
      </c>
      <c r="AZ57" s="292">
        <f t="shared" si="74"/>
        <v>-561986</v>
      </c>
      <c r="BA57" s="292">
        <f t="shared" si="74"/>
        <v>-520621</v>
      </c>
      <c r="BB57" s="292">
        <f t="shared" si="74"/>
        <v>-542817</v>
      </c>
      <c r="BC57" s="292">
        <f t="shared" si="74"/>
        <v>-511107.68879999995</v>
      </c>
      <c r="BD57" s="292">
        <f t="shared" si="74"/>
        <v>-483652</v>
      </c>
      <c r="BE57" s="292">
        <f t="shared" si="74"/>
        <v>-467952</v>
      </c>
      <c r="BF57" s="292">
        <f t="shared" si="74"/>
        <v>-475394</v>
      </c>
      <c r="BG57" s="292">
        <f t="shared" si="74"/>
        <v>-460714</v>
      </c>
      <c r="BH57" s="292">
        <f t="shared" si="74"/>
        <v>-421808</v>
      </c>
      <c r="BI57" s="292">
        <f t="shared" si="74"/>
        <v>-396387</v>
      </c>
    </row>
    <row r="58" spans="1:61" s="85" customFormat="1" x14ac:dyDescent="0.25">
      <c r="A58" s="265" t="s">
        <v>4</v>
      </c>
      <c r="B58" s="299">
        <v>-442558</v>
      </c>
      <c r="C58" s="299">
        <v>-416467.08135999995</v>
      </c>
      <c r="D58" s="299">
        <v>-407122</v>
      </c>
      <c r="E58" s="299">
        <v>-425087</v>
      </c>
      <c r="F58" s="299">
        <v>-421858</v>
      </c>
      <c r="G58" s="299">
        <v>-401365</v>
      </c>
      <c r="H58" s="299">
        <v>-404952</v>
      </c>
      <c r="I58" s="299">
        <v>-398360</v>
      </c>
      <c r="J58" s="299">
        <v>-436328</v>
      </c>
      <c r="K58" s="299">
        <v>-408895</v>
      </c>
      <c r="L58" s="299">
        <v>-514871</v>
      </c>
      <c r="M58" s="299">
        <v>-386441.3</v>
      </c>
      <c r="N58" s="299">
        <v>-394660</v>
      </c>
      <c r="O58" s="299">
        <v>-357590</v>
      </c>
      <c r="P58" s="299">
        <v>-368811</v>
      </c>
      <c r="Q58" s="299">
        <v>-374401</v>
      </c>
      <c r="R58" s="299">
        <v>-375417</v>
      </c>
      <c r="S58" s="299">
        <v>-529057</v>
      </c>
      <c r="T58" s="299">
        <v>-382631</v>
      </c>
      <c r="U58" s="299">
        <v>-357274</v>
      </c>
      <c r="V58" s="299">
        <v>-363830</v>
      </c>
      <c r="W58" s="299">
        <v>-351081</v>
      </c>
      <c r="X58" s="299">
        <v>-350965</v>
      </c>
      <c r="Y58" s="299">
        <v>-347596</v>
      </c>
      <c r="Z58" s="299">
        <v>-361371</v>
      </c>
      <c r="AA58" s="299">
        <v>-337631</v>
      </c>
      <c r="AB58" s="299">
        <v>-336429</v>
      </c>
      <c r="AC58" s="299">
        <v>-314496</v>
      </c>
      <c r="AD58" s="299">
        <v>-329645</v>
      </c>
      <c r="AE58" s="299">
        <v>-336534</v>
      </c>
      <c r="AF58" s="299">
        <v>-324232</v>
      </c>
      <c r="AG58" s="299">
        <v>-312823</v>
      </c>
      <c r="AH58" s="299">
        <v>-323002</v>
      </c>
      <c r="AI58" s="299">
        <v>-306875</v>
      </c>
      <c r="AJ58" s="299">
        <v>-311225</v>
      </c>
      <c r="AK58" s="299">
        <v>-286448</v>
      </c>
      <c r="AL58" s="299">
        <v>-293929</v>
      </c>
      <c r="AM58" s="299">
        <v>-281529</v>
      </c>
      <c r="AN58" s="299">
        <v>-286290</v>
      </c>
      <c r="AO58" s="299">
        <v>-266440</v>
      </c>
      <c r="AP58" s="299">
        <v>-450866</v>
      </c>
      <c r="AQ58" s="299">
        <v>-289888</v>
      </c>
      <c r="AR58" s="299">
        <v>-304359</v>
      </c>
      <c r="AS58" s="299">
        <v>-293241</v>
      </c>
      <c r="AT58" s="299">
        <v>-283582</v>
      </c>
      <c r="AU58" s="299">
        <v>-271785</v>
      </c>
      <c r="AV58" s="299">
        <v>-268693</v>
      </c>
      <c r="AW58" s="299">
        <v>-261698</v>
      </c>
      <c r="AX58" s="299">
        <v>-267503</v>
      </c>
      <c r="AY58" s="299">
        <v>-266014</v>
      </c>
      <c r="AZ58" s="299">
        <v>-247672</v>
      </c>
      <c r="BA58" s="299">
        <v>-230175</v>
      </c>
      <c r="BB58" s="299">
        <v>-242020</v>
      </c>
      <c r="BC58" s="299">
        <v>-223830.88879999999</v>
      </c>
      <c r="BD58" s="299">
        <v>-224447</v>
      </c>
      <c r="BE58" s="299">
        <v>-213704</v>
      </c>
      <c r="BF58" s="299">
        <v>-222033</v>
      </c>
      <c r="BG58" s="299">
        <v>-219557</v>
      </c>
      <c r="BH58" s="299">
        <v>-197786</v>
      </c>
      <c r="BI58" s="299">
        <v>-182570</v>
      </c>
    </row>
    <row r="59" spans="1:61" s="85" customFormat="1" x14ac:dyDescent="0.25">
      <c r="A59" s="268" t="s">
        <v>123</v>
      </c>
      <c r="B59" s="298">
        <v>-243801</v>
      </c>
      <c r="C59" s="298">
        <v>-240513.47568999999</v>
      </c>
      <c r="D59" s="298">
        <v>-232105</v>
      </c>
      <c r="E59" s="298">
        <v>-216600</v>
      </c>
      <c r="F59" s="298">
        <v>-206506</v>
      </c>
      <c r="G59" s="298">
        <v>-200433</v>
      </c>
      <c r="H59" s="298">
        <v>-193743</v>
      </c>
      <c r="I59" s="298">
        <v>-188553</v>
      </c>
      <c r="J59" s="298">
        <v>-196581</v>
      </c>
      <c r="K59" s="298">
        <v>-193007</v>
      </c>
      <c r="L59" s="298">
        <v>-204646</v>
      </c>
      <c r="M59" s="298">
        <v>-184191</v>
      </c>
      <c r="N59" s="298">
        <v>-184399</v>
      </c>
      <c r="O59" s="298">
        <v>-178805</v>
      </c>
      <c r="P59" s="298">
        <v>-175581</v>
      </c>
      <c r="Q59" s="298">
        <v>-182346</v>
      </c>
      <c r="R59" s="298">
        <v>-234300</v>
      </c>
      <c r="S59" s="298">
        <v>-170822</v>
      </c>
      <c r="T59" s="298">
        <v>-169774</v>
      </c>
      <c r="U59" s="298">
        <v>-166560</v>
      </c>
      <c r="V59" s="298">
        <v>-164342</v>
      </c>
      <c r="W59" s="298">
        <v>-158990</v>
      </c>
      <c r="X59" s="298">
        <v>-159475</v>
      </c>
      <c r="Y59" s="298">
        <v>-158984</v>
      </c>
      <c r="Z59" s="298">
        <v>-153929</v>
      </c>
      <c r="AA59" s="298">
        <v>-153180</v>
      </c>
      <c r="AB59" s="298">
        <v>-148408</v>
      </c>
      <c r="AC59" s="298">
        <v>-145096</v>
      </c>
      <c r="AD59" s="9">
        <v>-143636</v>
      </c>
      <c r="AE59" s="298">
        <v>-141292</v>
      </c>
      <c r="AF59" s="9">
        <v>-141315.74009000001</v>
      </c>
      <c r="AG59" s="9">
        <v>-141744</v>
      </c>
      <c r="AH59" s="9">
        <v>-141477</v>
      </c>
      <c r="AI59" s="9">
        <v>-141252</v>
      </c>
      <c r="AJ59" s="9">
        <v>-139422</v>
      </c>
      <c r="AK59" s="9">
        <v>-141845</v>
      </c>
      <c r="AL59" s="9">
        <v>-155588</v>
      </c>
      <c r="AM59" s="9">
        <v>-148098</v>
      </c>
      <c r="AN59" s="9">
        <v>-146960</v>
      </c>
      <c r="AO59" s="9">
        <v>-146099</v>
      </c>
      <c r="AP59" s="9">
        <v>-140940</v>
      </c>
      <c r="AQ59" s="9">
        <v>-138567</v>
      </c>
      <c r="AR59" s="9">
        <v>-135206</v>
      </c>
      <c r="AS59" s="9">
        <v>-133880</v>
      </c>
      <c r="AT59" s="9">
        <v>-130207</v>
      </c>
      <c r="AU59" s="9">
        <v>-122520</v>
      </c>
      <c r="AV59" s="9">
        <v>-119009</v>
      </c>
      <c r="AW59" s="9">
        <v>-113869</v>
      </c>
      <c r="AX59" s="9">
        <v>-112566</v>
      </c>
      <c r="AY59" s="9">
        <v>-111924</v>
      </c>
      <c r="AZ59" s="9">
        <v>-103801</v>
      </c>
      <c r="BA59" s="9">
        <v>-99743</v>
      </c>
      <c r="BB59" s="9">
        <v>-99308</v>
      </c>
      <c r="BC59" s="9">
        <v>-97613</v>
      </c>
      <c r="BD59" s="9">
        <v>-88493</v>
      </c>
      <c r="BE59" s="9">
        <v>-86904</v>
      </c>
      <c r="BF59" s="9">
        <v>-82131</v>
      </c>
      <c r="BG59" s="9">
        <v>-75396</v>
      </c>
      <c r="BH59" s="9">
        <v>-70484</v>
      </c>
      <c r="BI59" s="9">
        <v>-76486</v>
      </c>
    </row>
    <row r="60" spans="1:61" s="85" customFormat="1" x14ac:dyDescent="0.25">
      <c r="A60" s="266" t="s">
        <v>22</v>
      </c>
      <c r="B60" s="299">
        <v>-166323</v>
      </c>
      <c r="C60" s="299">
        <v>-179218</v>
      </c>
      <c r="D60" s="299">
        <v>-149790</v>
      </c>
      <c r="E60" s="299">
        <v>-151339</v>
      </c>
      <c r="F60" s="299">
        <v>-160840</v>
      </c>
      <c r="G60" s="299">
        <v>-163724</v>
      </c>
      <c r="H60" s="299">
        <v>-150616</v>
      </c>
      <c r="I60" s="299">
        <v>-143542</v>
      </c>
      <c r="J60" s="299">
        <v>-159418</v>
      </c>
      <c r="K60" s="299">
        <v>-156625</v>
      </c>
      <c r="L60" s="299">
        <v>-135533</v>
      </c>
      <c r="M60" s="299">
        <v>-127390.2</v>
      </c>
      <c r="N60" s="299">
        <v>-116857</v>
      </c>
      <c r="O60" s="299">
        <v>-122488</v>
      </c>
      <c r="P60" s="299">
        <v>-134653</v>
      </c>
      <c r="Q60" s="299">
        <v>-149236</v>
      </c>
      <c r="R60" s="299">
        <v>-159157</v>
      </c>
      <c r="S60" s="299">
        <v>-152551</v>
      </c>
      <c r="T60" s="299">
        <v>-124793</v>
      </c>
      <c r="U60" s="299">
        <v>-123863</v>
      </c>
      <c r="V60" s="299">
        <v>-123315</v>
      </c>
      <c r="W60" s="299">
        <v>-114723</v>
      </c>
      <c r="X60" s="299">
        <v>-105227</v>
      </c>
      <c r="Y60" s="299">
        <v>-109023</v>
      </c>
      <c r="Z60" s="299">
        <v>-123943</v>
      </c>
      <c r="AA60" s="299">
        <v>-131500</v>
      </c>
      <c r="AB60" s="299">
        <v>-106341</v>
      </c>
      <c r="AC60" s="299">
        <v>-114415</v>
      </c>
      <c r="AD60" s="6">
        <v>-120219.8</v>
      </c>
      <c r="AE60" s="299">
        <v>-128645</v>
      </c>
      <c r="AF60" s="6">
        <v>-93722</v>
      </c>
      <c r="AG60" s="6">
        <v>-80857</v>
      </c>
      <c r="AH60" s="6">
        <v>-111428</v>
      </c>
      <c r="AI60" s="6">
        <v>-96624</v>
      </c>
      <c r="AJ60" s="6">
        <v>-95435</v>
      </c>
      <c r="AK60" s="6">
        <v>-92330</v>
      </c>
      <c r="AL60" s="6">
        <v>-101672</v>
      </c>
      <c r="AM60" s="6">
        <v>-94920</v>
      </c>
      <c r="AN60" s="6">
        <v>-87013</v>
      </c>
      <c r="AO60" s="6">
        <v>-91314</v>
      </c>
      <c r="AP60" s="6">
        <v>-108168</v>
      </c>
      <c r="AQ60" s="6">
        <v>-103365</v>
      </c>
      <c r="AR60" s="6">
        <v>-97654</v>
      </c>
      <c r="AS60" s="6">
        <v>-69218</v>
      </c>
      <c r="AT60" s="6">
        <v>-69727</v>
      </c>
      <c r="AU60" s="6">
        <v>-63982</v>
      </c>
      <c r="AV60" s="6">
        <v>-63451</v>
      </c>
      <c r="AW60" s="6">
        <v>-61596</v>
      </c>
      <c r="AX60" s="6">
        <v>-57483</v>
      </c>
      <c r="AY60" s="6">
        <v>-57210</v>
      </c>
      <c r="AZ60" s="6">
        <v>-53430</v>
      </c>
      <c r="BA60" s="6">
        <v>-52438</v>
      </c>
      <c r="BB60" s="6">
        <v>-66256</v>
      </c>
      <c r="BC60" s="6">
        <v>-61390.7</v>
      </c>
      <c r="BD60" s="6">
        <v>-58057</v>
      </c>
      <c r="BE60" s="6">
        <v>-55354</v>
      </c>
      <c r="BF60" s="6">
        <v>-59203</v>
      </c>
      <c r="BG60" s="6">
        <v>-60175</v>
      </c>
      <c r="BH60" s="6">
        <v>-53214</v>
      </c>
      <c r="BI60" s="6">
        <v>-49408</v>
      </c>
    </row>
    <row r="61" spans="1:61" s="85" customFormat="1" x14ac:dyDescent="0.25">
      <c r="A61" s="268" t="s">
        <v>387</v>
      </c>
      <c r="B61" s="298">
        <v>-243391</v>
      </c>
      <c r="C61" s="298">
        <v>-237801.46525000001</v>
      </c>
      <c r="D61" s="298">
        <v>-238464</v>
      </c>
      <c r="E61" s="298">
        <f>(207802+4658)*-1</f>
        <v>-212460</v>
      </c>
      <c r="F61" s="298">
        <v>-249713</v>
      </c>
      <c r="G61" s="298">
        <v>-212703</v>
      </c>
      <c r="H61" s="298">
        <v>-199209</v>
      </c>
      <c r="I61" s="298">
        <v>-196002</v>
      </c>
      <c r="J61" s="298">
        <v>-187041</v>
      </c>
      <c r="K61" s="298">
        <v>-187273</v>
      </c>
      <c r="L61" s="298">
        <v>-169762</v>
      </c>
      <c r="M61" s="298">
        <v>-169505</v>
      </c>
      <c r="N61" s="298">
        <v>-162600</v>
      </c>
      <c r="O61" s="298">
        <v>-168092</v>
      </c>
      <c r="P61" s="298">
        <v>-159548</v>
      </c>
      <c r="Q61" s="298">
        <v>-132516</v>
      </c>
      <c r="R61" s="298">
        <v>-137229</v>
      </c>
      <c r="S61" s="298">
        <v>-123531</v>
      </c>
      <c r="T61" s="298">
        <v>-120872</v>
      </c>
      <c r="U61" s="298">
        <v>-106638</v>
      </c>
      <c r="V61" s="298">
        <v>-111447</v>
      </c>
      <c r="W61" s="298">
        <v>-110541</v>
      </c>
      <c r="X61" s="298">
        <v>-105328</v>
      </c>
      <c r="Y61" s="298">
        <v>-98672</v>
      </c>
      <c r="Z61" s="298">
        <v>-119262</v>
      </c>
      <c r="AA61" s="298">
        <v>-108646</v>
      </c>
      <c r="AB61" s="298">
        <v>-115074</v>
      </c>
      <c r="AC61" s="298">
        <v>-113139</v>
      </c>
      <c r="AD61" s="9">
        <v>-111917</v>
      </c>
      <c r="AE61" s="298">
        <v>-111351</v>
      </c>
      <c r="AF61" s="9">
        <v>-118490</v>
      </c>
      <c r="AG61" s="9">
        <v>-103068</v>
      </c>
      <c r="AH61" s="9">
        <v>-116432</v>
      </c>
      <c r="AI61" s="9">
        <v>-102579</v>
      </c>
      <c r="AJ61" s="9">
        <v>-103694</v>
      </c>
      <c r="AK61" s="9">
        <v>-98617</v>
      </c>
      <c r="AL61" s="9">
        <v>-99648</v>
      </c>
      <c r="AM61" s="9">
        <v>-99039</v>
      </c>
      <c r="AN61" s="9">
        <v>-88205</v>
      </c>
      <c r="AO61" s="9">
        <v>-88872</v>
      </c>
      <c r="AP61" s="9">
        <v>-89345</v>
      </c>
      <c r="AQ61" s="9">
        <v>-78235</v>
      </c>
      <c r="AR61" s="9">
        <v>-91456</v>
      </c>
      <c r="AS61" s="9">
        <v>-85574</v>
      </c>
      <c r="AT61" s="9">
        <v>-95718</v>
      </c>
      <c r="AU61" s="9">
        <v>-91395</v>
      </c>
      <c r="AV61" s="9">
        <v>-95817</v>
      </c>
      <c r="AW61" s="9">
        <v>-88461</v>
      </c>
      <c r="AX61" s="9">
        <v>-105422</v>
      </c>
      <c r="AY61" s="9">
        <v>-103070</v>
      </c>
      <c r="AZ61" s="9">
        <v>-100816</v>
      </c>
      <c r="BA61" s="9">
        <v>-85151</v>
      </c>
      <c r="BB61" s="9">
        <v>-83244</v>
      </c>
      <c r="BC61" s="9">
        <v>-78043</v>
      </c>
      <c r="BD61" s="9">
        <v>-72479</v>
      </c>
      <c r="BE61" s="9">
        <v>-62128</v>
      </c>
      <c r="BF61" s="9">
        <v>-64486</v>
      </c>
      <c r="BG61" s="9">
        <v>-62746</v>
      </c>
      <c r="BH61" s="9">
        <v>-61240</v>
      </c>
      <c r="BI61" s="9">
        <v>-48200</v>
      </c>
    </row>
    <row r="62" spans="1:61" s="85" customFormat="1" x14ac:dyDescent="0.25">
      <c r="A62" s="266" t="s">
        <v>10</v>
      </c>
      <c r="B62" s="299">
        <v>-24982</v>
      </c>
      <c r="C62" s="299">
        <v>-24770.437040000001</v>
      </c>
      <c r="D62" s="299">
        <v>-23786</v>
      </c>
      <c r="E62" s="299">
        <v>-22888</v>
      </c>
      <c r="F62" s="299">
        <v>-24855</v>
      </c>
      <c r="G62" s="299">
        <v>-23277</v>
      </c>
      <c r="H62" s="299">
        <v>-23054</v>
      </c>
      <c r="I62" s="299">
        <v>-22914</v>
      </c>
      <c r="J62" s="299">
        <v>-23715</v>
      </c>
      <c r="K62" s="299">
        <v>-23415</v>
      </c>
      <c r="L62" s="299">
        <v>-22461</v>
      </c>
      <c r="M62" s="299">
        <v>-21697</v>
      </c>
      <c r="N62" s="299">
        <v>-23675</v>
      </c>
      <c r="O62" s="299">
        <v>-23967</v>
      </c>
      <c r="P62" s="299">
        <v>-25856</v>
      </c>
      <c r="Q62" s="299">
        <v>-23281</v>
      </c>
      <c r="R62" s="299">
        <v>-23066</v>
      </c>
      <c r="S62" s="299">
        <v>-22241</v>
      </c>
      <c r="T62" s="299">
        <v>-20773</v>
      </c>
      <c r="U62" s="299">
        <v>-19979</v>
      </c>
      <c r="V62" s="299">
        <v>-18070</v>
      </c>
      <c r="W62" s="299">
        <v>-18544</v>
      </c>
      <c r="X62" s="299">
        <v>-21525</v>
      </c>
      <c r="Y62" s="299">
        <v>-19654</v>
      </c>
      <c r="Z62" s="299">
        <v>-17753</v>
      </c>
      <c r="AA62" s="299">
        <v>-18617</v>
      </c>
      <c r="AB62" s="299">
        <v>-18849</v>
      </c>
      <c r="AC62" s="299">
        <v>-20475</v>
      </c>
      <c r="AD62" s="6">
        <v>-22871.3</v>
      </c>
      <c r="AE62" s="299">
        <v>-25554</v>
      </c>
      <c r="AF62" s="6">
        <v>-20121</v>
      </c>
      <c r="AG62" s="6">
        <v>-18599</v>
      </c>
      <c r="AH62" s="6">
        <v>-20437</v>
      </c>
      <c r="AI62" s="6">
        <v>-21259</v>
      </c>
      <c r="AJ62" s="6">
        <v>-7196</v>
      </c>
      <c r="AK62" s="6">
        <v>-10799</v>
      </c>
      <c r="AL62" s="6">
        <v>-1492</v>
      </c>
      <c r="AM62" s="6">
        <v>-12385</v>
      </c>
      <c r="AN62" s="6">
        <v>-15655</v>
      </c>
      <c r="AO62" s="6">
        <v>-13241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  <c r="BI62" s="6" t="s">
        <v>0</v>
      </c>
    </row>
    <row r="63" spans="1:61" s="85" customFormat="1" ht="30" x14ac:dyDescent="0.25">
      <c r="A63" s="268" t="s">
        <v>453</v>
      </c>
      <c r="B63" s="298">
        <v>-55308</v>
      </c>
      <c r="C63" s="298">
        <v>-54561.714120000004</v>
      </c>
      <c r="D63" s="298">
        <v>-57861</v>
      </c>
      <c r="E63" s="298">
        <v>-61173</v>
      </c>
      <c r="F63" s="298">
        <v>-69679</v>
      </c>
      <c r="G63" s="298">
        <v>-58017</v>
      </c>
      <c r="H63" s="298">
        <v>-61503</v>
      </c>
      <c r="I63" s="298">
        <v>-58801</v>
      </c>
      <c r="J63" s="298">
        <v>-63841</v>
      </c>
      <c r="K63" s="298">
        <v>-55744</v>
      </c>
      <c r="L63" s="298">
        <v>-62125</v>
      </c>
      <c r="M63" s="298">
        <v>-64987</v>
      </c>
      <c r="N63" s="298">
        <v>-65700</v>
      </c>
      <c r="O63" s="298">
        <v>-63543</v>
      </c>
      <c r="P63" s="298">
        <v>-55946</v>
      </c>
      <c r="Q63" s="298">
        <v>-55149</v>
      </c>
      <c r="R63" s="298">
        <v>-56306</v>
      </c>
      <c r="S63" s="298">
        <v>-46871</v>
      </c>
      <c r="T63" s="298">
        <v>-44418</v>
      </c>
      <c r="U63" s="298">
        <v>-42922</v>
      </c>
      <c r="V63" s="298">
        <v>-47718</v>
      </c>
      <c r="W63" s="298">
        <v>-38357</v>
      </c>
      <c r="X63" s="298">
        <v>-45357</v>
      </c>
      <c r="Y63" s="298">
        <v>-47004</v>
      </c>
      <c r="Z63" s="298">
        <v>-43358</v>
      </c>
      <c r="AA63" s="298">
        <v>-39536</v>
      </c>
      <c r="AB63" s="298">
        <v>-39734</v>
      </c>
      <c r="AC63" s="298">
        <v>-37989</v>
      </c>
      <c r="AD63" s="9">
        <v>-35044</v>
      </c>
      <c r="AE63" s="298">
        <v>-34308</v>
      </c>
      <c r="AF63" s="9">
        <v>-35546</v>
      </c>
      <c r="AG63" s="9">
        <v>-40562</v>
      </c>
      <c r="AH63" s="9">
        <v>-36169</v>
      </c>
      <c r="AI63" s="9">
        <v>-33549</v>
      </c>
      <c r="AJ63" s="9">
        <v>-35211</v>
      </c>
      <c r="AK63" s="9">
        <v>-35483</v>
      </c>
      <c r="AL63" s="9">
        <v>-34608</v>
      </c>
      <c r="AM63" s="9">
        <v>-33464</v>
      </c>
      <c r="AN63" s="9">
        <v>-32834</v>
      </c>
      <c r="AO63" s="9">
        <v>-33513</v>
      </c>
      <c r="AP63" s="9">
        <v>-30138</v>
      </c>
      <c r="AQ63" s="9">
        <v>-29416</v>
      </c>
      <c r="AR63" s="9">
        <v>-30662</v>
      </c>
      <c r="AS63" s="9">
        <v>-34039</v>
      </c>
      <c r="AT63" s="9">
        <v>-34478</v>
      </c>
      <c r="AU63" s="9">
        <v>-31751</v>
      </c>
      <c r="AV63" s="9">
        <v>-30430</v>
      </c>
      <c r="AW63" s="9">
        <v>-33227</v>
      </c>
      <c r="AX63" s="9">
        <v>-29644</v>
      </c>
      <c r="AY63" s="9">
        <v>-30492</v>
      </c>
      <c r="AZ63" s="9">
        <v>-30087</v>
      </c>
      <c r="BA63" s="9">
        <v>-28716</v>
      </c>
      <c r="BB63" s="9">
        <v>-26966</v>
      </c>
      <c r="BC63" s="9">
        <v>-25550</v>
      </c>
      <c r="BD63" s="9">
        <v>-25813</v>
      </c>
      <c r="BE63" s="9">
        <v>-27105</v>
      </c>
      <c r="BF63" s="9">
        <v>-25738</v>
      </c>
      <c r="BG63" s="9">
        <v>-24731</v>
      </c>
      <c r="BH63" s="9">
        <v>-24897</v>
      </c>
      <c r="BI63" s="9">
        <v>-23740</v>
      </c>
    </row>
    <row r="64" spans="1:61" s="85" customFormat="1" ht="30" x14ac:dyDescent="0.25">
      <c r="A64" s="266" t="s">
        <v>388</v>
      </c>
      <c r="B64" s="299">
        <v>-23648</v>
      </c>
      <c r="C64" s="299">
        <v>-18301</v>
      </c>
      <c r="D64" s="299">
        <v>-20974.789200000014</v>
      </c>
      <c r="E64" s="299">
        <v>-13017</v>
      </c>
      <c r="F64" s="299">
        <v>-20389</v>
      </c>
      <c r="G64" s="299">
        <v>-21731.733800000002</v>
      </c>
      <c r="H64" s="299">
        <v>-13234</v>
      </c>
      <c r="I64" s="299">
        <v>-10538</v>
      </c>
      <c r="J64" s="299">
        <v>-3509</v>
      </c>
      <c r="K64" s="299">
        <v>-30805</v>
      </c>
      <c r="L64" s="299">
        <v>-12763</v>
      </c>
      <c r="M64" s="299">
        <v>-9809.2999999999993</v>
      </c>
      <c r="N64" s="299">
        <v>-23684</v>
      </c>
      <c r="O64" s="299">
        <v>-14818</v>
      </c>
      <c r="P64" s="299">
        <v>-12366</v>
      </c>
      <c r="Q64" s="299">
        <v>-8608</v>
      </c>
      <c r="R64" s="299">
        <v>-24333</v>
      </c>
      <c r="S64" s="299">
        <v>-10245</v>
      </c>
      <c r="T64" s="299">
        <v>-7223</v>
      </c>
      <c r="U64" s="299">
        <v>-12118</v>
      </c>
      <c r="V64" s="299">
        <v>-20854</v>
      </c>
      <c r="W64" s="299">
        <v>-15211</v>
      </c>
      <c r="X64" s="299">
        <v>-5472</v>
      </c>
      <c r="Y64" s="299">
        <v>-14090</v>
      </c>
      <c r="Z64" s="299">
        <v>-14339</v>
      </c>
      <c r="AA64" s="299">
        <v>-11247</v>
      </c>
      <c r="AB64" s="299">
        <v>-16805</v>
      </c>
      <c r="AC64" s="299">
        <v>-8799</v>
      </c>
      <c r="AD64" s="6">
        <v>-11599</v>
      </c>
      <c r="AE64" s="299">
        <v>-11949</v>
      </c>
      <c r="AF64" s="6">
        <v>-14195</v>
      </c>
      <c r="AG64" s="6">
        <v>-11764</v>
      </c>
      <c r="AH64" s="6">
        <v>-14935</v>
      </c>
      <c r="AI64" s="6">
        <v>-12102</v>
      </c>
      <c r="AJ64" s="6">
        <v>-10603</v>
      </c>
      <c r="AK64" s="6">
        <v>-9569</v>
      </c>
      <c r="AL64" s="6">
        <v>-11920</v>
      </c>
      <c r="AM64" s="6">
        <v>-9236</v>
      </c>
      <c r="AN64" s="6">
        <v>-7761</v>
      </c>
      <c r="AO64" s="6">
        <v>-4440</v>
      </c>
      <c r="AP64" s="6">
        <v>-11422</v>
      </c>
      <c r="AQ64" s="6">
        <v>-8796</v>
      </c>
      <c r="AR64" s="6">
        <v>-8187</v>
      </c>
      <c r="AS64" s="6">
        <v>-7786</v>
      </c>
      <c r="AT64" s="6">
        <v>-20043</v>
      </c>
      <c r="AU64" s="6">
        <v>-11839</v>
      </c>
      <c r="AV64" s="6">
        <v>-11563</v>
      </c>
      <c r="AW64" s="6">
        <v>-11011</v>
      </c>
      <c r="AX64" s="6">
        <v>-16737</v>
      </c>
      <c r="AY64" s="6">
        <v>-13365</v>
      </c>
      <c r="AZ64" s="6">
        <v>-9318</v>
      </c>
      <c r="BA64" s="6">
        <v>-12146</v>
      </c>
      <c r="BB64" s="6">
        <v>-14111</v>
      </c>
      <c r="BC64" s="6">
        <v>-10757</v>
      </c>
      <c r="BD64" s="6">
        <v>-9135</v>
      </c>
      <c r="BE64" s="6">
        <v>-7373</v>
      </c>
      <c r="BF64" s="6">
        <v>-13227</v>
      </c>
      <c r="BG64" s="6">
        <v>-7978</v>
      </c>
      <c r="BH64" s="6">
        <v>-5036</v>
      </c>
      <c r="BI64" s="6">
        <v>-7666</v>
      </c>
    </row>
    <row r="65" spans="1:61" s="85" customFormat="1" x14ac:dyDescent="0.25">
      <c r="A65" s="268" t="s">
        <v>124</v>
      </c>
      <c r="B65" s="298">
        <v>-76545</v>
      </c>
      <c r="C65" s="298">
        <v>-78519.060360000003</v>
      </c>
      <c r="D65" s="298">
        <v>-81593</v>
      </c>
      <c r="E65" s="298">
        <v>-77662</v>
      </c>
      <c r="F65" s="298">
        <v>-73738</v>
      </c>
      <c r="G65" s="298">
        <v>-72855</v>
      </c>
      <c r="H65" s="298">
        <v>-71826</v>
      </c>
      <c r="I65" s="298">
        <v>-68410</v>
      </c>
      <c r="J65" s="298">
        <v>-79241</v>
      </c>
      <c r="K65" s="298">
        <v>-68689</v>
      </c>
      <c r="L65" s="298">
        <v>-62237</v>
      </c>
      <c r="M65" s="298">
        <v>-52363.1</v>
      </c>
      <c r="N65" s="298">
        <v>-51118</v>
      </c>
      <c r="O65" s="298">
        <v>-51241</v>
      </c>
      <c r="P65" s="298">
        <v>-48329</v>
      </c>
      <c r="Q65" s="298">
        <v>-43594</v>
      </c>
      <c r="R65" s="298">
        <v>-47970</v>
      </c>
      <c r="S65" s="298">
        <v>-43371</v>
      </c>
      <c r="T65" s="298">
        <v>-39584</v>
      </c>
      <c r="U65" s="298">
        <v>-40992</v>
      </c>
      <c r="V65" s="298">
        <v>-34522</v>
      </c>
      <c r="W65" s="298">
        <v>-34790</v>
      </c>
      <c r="X65" s="298">
        <v>-30617</v>
      </c>
      <c r="Y65" s="298">
        <v>-33503</v>
      </c>
      <c r="Z65" s="298">
        <v>-32161</v>
      </c>
      <c r="AA65" s="298">
        <v>-26867</v>
      </c>
      <c r="AB65" s="298">
        <v>-24295</v>
      </c>
      <c r="AC65" s="298">
        <v>-22480</v>
      </c>
      <c r="AD65" s="9">
        <v>-24526</v>
      </c>
      <c r="AE65" s="298">
        <v>-23005</v>
      </c>
      <c r="AF65" s="9">
        <v>-22820</v>
      </c>
      <c r="AG65" s="9">
        <v>-21136</v>
      </c>
      <c r="AH65" s="9">
        <v>-22797</v>
      </c>
      <c r="AI65" s="9">
        <v>-21537</v>
      </c>
      <c r="AJ65" s="9">
        <v>-20153</v>
      </c>
      <c r="AK65" s="9">
        <v>-18582</v>
      </c>
      <c r="AL65" s="9">
        <v>-19407</v>
      </c>
      <c r="AM65" s="9">
        <v>-19344</v>
      </c>
      <c r="AN65" s="9">
        <v>-17501</v>
      </c>
      <c r="AO65" s="9">
        <v>-15881</v>
      </c>
      <c r="AP65" s="9">
        <v>-17465</v>
      </c>
      <c r="AQ65" s="9">
        <v>-16719</v>
      </c>
      <c r="AR65" s="9">
        <v>-15200</v>
      </c>
      <c r="AS65" s="9">
        <v>-16318</v>
      </c>
      <c r="AT65" s="9">
        <v>-18738</v>
      </c>
      <c r="AU65" s="9">
        <v>-18777</v>
      </c>
      <c r="AV65" s="9">
        <v>-18361</v>
      </c>
      <c r="AW65" s="9">
        <v>-17241</v>
      </c>
      <c r="AX65" s="9">
        <v>-18252</v>
      </c>
      <c r="AY65" s="9">
        <v>-18697</v>
      </c>
      <c r="AZ65" s="9">
        <v>-18126</v>
      </c>
      <c r="BA65" s="9">
        <v>-16859</v>
      </c>
      <c r="BB65" s="9">
        <v>-18771</v>
      </c>
      <c r="BC65" s="9">
        <v>-18146.7</v>
      </c>
      <c r="BD65" s="9">
        <v>-16396</v>
      </c>
      <c r="BE65" s="9">
        <v>-14795</v>
      </c>
      <c r="BF65" s="9">
        <v>-16403</v>
      </c>
      <c r="BG65" s="9">
        <v>-17077</v>
      </c>
      <c r="BH65" s="9">
        <v>-15610</v>
      </c>
      <c r="BI65" s="9">
        <v>-13983</v>
      </c>
    </row>
    <row r="66" spans="1:61" s="85" customFormat="1" ht="30" x14ac:dyDescent="0.25">
      <c r="A66" s="266" t="s">
        <v>390</v>
      </c>
      <c r="B66" s="299">
        <v>-59391</v>
      </c>
      <c r="C66" s="299">
        <v>-46273.157550000004</v>
      </c>
      <c r="D66" s="299">
        <v>-64348</v>
      </c>
      <c r="E66" s="299">
        <v>-43827</v>
      </c>
      <c r="F66" s="299">
        <v>-39486</v>
      </c>
      <c r="G66" s="299">
        <v>-55737</v>
      </c>
      <c r="H66" s="299">
        <v>-55584</v>
      </c>
      <c r="I66" s="299">
        <v>-63365</v>
      </c>
      <c r="J66" s="299">
        <v>-47309</v>
      </c>
      <c r="K66" s="299">
        <v>-33660</v>
      </c>
      <c r="L66" s="299">
        <v>-51220</v>
      </c>
      <c r="M66" s="299">
        <v>-51469.2</v>
      </c>
      <c r="N66" s="299">
        <v>-53980</v>
      </c>
      <c r="O66" s="299">
        <v>-51113</v>
      </c>
      <c r="P66" s="299">
        <v>-38286</v>
      </c>
      <c r="Q66" s="299">
        <v>-58556</v>
      </c>
      <c r="R66" s="299">
        <v>-59866</v>
      </c>
      <c r="S66" s="299">
        <v>-51866</v>
      </c>
      <c r="T66" s="299">
        <v>-60656</v>
      </c>
      <c r="U66" s="299">
        <v>-49028</v>
      </c>
      <c r="V66" s="299">
        <v>-88781</v>
      </c>
      <c r="W66" s="299">
        <v>-93414</v>
      </c>
      <c r="X66" s="299">
        <v>-136093</v>
      </c>
      <c r="Y66" s="299">
        <v>-51592</v>
      </c>
      <c r="Z66" s="299">
        <v>-44852</v>
      </c>
      <c r="AA66" s="299">
        <v>-47493</v>
      </c>
      <c r="AB66" s="299">
        <v>-47059</v>
      </c>
      <c r="AC66" s="299">
        <v>-50251</v>
      </c>
      <c r="AD66" s="6">
        <v>-53230</v>
      </c>
      <c r="AE66" s="299">
        <v>-79656</v>
      </c>
      <c r="AF66" s="6">
        <v>-62878</v>
      </c>
      <c r="AG66" s="6">
        <v>-57004</v>
      </c>
      <c r="AH66" s="6">
        <v>-50430</v>
      </c>
      <c r="AI66" s="6">
        <v>-52509</v>
      </c>
      <c r="AJ66" s="6">
        <v>-47071</v>
      </c>
      <c r="AK66" s="6">
        <v>-48660</v>
      </c>
      <c r="AL66" s="6">
        <v>-40448</v>
      </c>
      <c r="AM66" s="6">
        <v>-41393</v>
      </c>
      <c r="AN66" s="6">
        <v>-43339</v>
      </c>
      <c r="AO66" s="6">
        <v>-33098</v>
      </c>
      <c r="AP66" s="6">
        <v>-36506</v>
      </c>
      <c r="AQ66" s="6">
        <v>-30443</v>
      </c>
      <c r="AR66" s="6">
        <v>-41479</v>
      </c>
      <c r="AS66" s="6">
        <v>-22522</v>
      </c>
      <c r="AT66" s="6">
        <v>-24362</v>
      </c>
      <c r="AU66" s="6">
        <v>-22800</v>
      </c>
      <c r="AV66" s="6">
        <v>-25237</v>
      </c>
      <c r="AW66" s="6">
        <v>-19959</v>
      </c>
      <c r="AX66" s="6">
        <v>-23557</v>
      </c>
      <c r="AY66" s="6">
        <v>-17581</v>
      </c>
      <c r="AZ66" s="6">
        <v>-17405</v>
      </c>
      <c r="BA66" s="6">
        <v>-15130</v>
      </c>
      <c r="BB66" s="6">
        <v>-13845</v>
      </c>
      <c r="BC66" s="6">
        <v>-19588.7</v>
      </c>
      <c r="BD66" s="6">
        <v>-11625</v>
      </c>
      <c r="BE66" s="6">
        <v>-21961</v>
      </c>
      <c r="BF66" s="6">
        <v>-12631</v>
      </c>
      <c r="BG66" s="6">
        <v>-11166</v>
      </c>
      <c r="BH66" s="6">
        <v>-10206</v>
      </c>
      <c r="BI66" s="6">
        <v>-9970</v>
      </c>
    </row>
    <row r="67" spans="1:61" s="85" customFormat="1" x14ac:dyDescent="0.25">
      <c r="A67" s="268" t="s">
        <v>389</v>
      </c>
      <c r="B67" s="298"/>
      <c r="C67" s="298"/>
      <c r="D67" s="298">
        <v>0</v>
      </c>
      <c r="E67" s="298">
        <v>0</v>
      </c>
      <c r="F67" s="298">
        <v>0</v>
      </c>
      <c r="G67" s="298">
        <v>0</v>
      </c>
      <c r="H67" s="298">
        <v>0</v>
      </c>
      <c r="I67" s="298">
        <v>0</v>
      </c>
      <c r="J67" s="298">
        <v>16778</v>
      </c>
      <c r="K67" s="298">
        <v>16578</v>
      </c>
      <c r="L67" s="298">
        <v>17458</v>
      </c>
      <c r="M67" s="298">
        <v>13819</v>
      </c>
      <c r="N67" s="298">
        <v>17787</v>
      </c>
      <c r="O67" s="298">
        <v>17428</v>
      </c>
      <c r="P67" s="298">
        <v>17212</v>
      </c>
      <c r="Q67" s="298">
        <v>16448</v>
      </c>
      <c r="R67" s="298">
        <v>15229</v>
      </c>
      <c r="S67" s="298">
        <v>13833</v>
      </c>
      <c r="T67" s="298">
        <v>14041</v>
      </c>
      <c r="U67" s="298">
        <v>14381</v>
      </c>
      <c r="V67" s="298">
        <v>14015</v>
      </c>
      <c r="W67" s="298">
        <v>12823</v>
      </c>
      <c r="X67" s="298">
        <v>13748</v>
      </c>
      <c r="Y67" s="298">
        <v>12798</v>
      </c>
      <c r="Z67" s="298">
        <v>12508</v>
      </c>
      <c r="AA67" s="298">
        <v>23336</v>
      </c>
      <c r="AB67" s="298">
        <v>28921</v>
      </c>
      <c r="AC67" s="298">
        <v>29544</v>
      </c>
      <c r="AD67" s="9">
        <v>29903</v>
      </c>
      <c r="AE67" s="298">
        <v>28607</v>
      </c>
      <c r="AF67" s="9">
        <v>26102</v>
      </c>
      <c r="AG67" s="9">
        <v>26102</v>
      </c>
      <c r="AH67" s="9">
        <v>29920</v>
      </c>
      <c r="AI67" s="9">
        <v>30296</v>
      </c>
      <c r="AJ67" s="9">
        <v>30264</v>
      </c>
      <c r="AK67" s="9">
        <v>29877</v>
      </c>
      <c r="AL67" s="9">
        <v>31597</v>
      </c>
      <c r="AM67" s="9">
        <v>31538</v>
      </c>
      <c r="AN67" s="9">
        <v>31583</v>
      </c>
      <c r="AO67" s="9">
        <v>33493</v>
      </c>
      <c r="AP67" s="9">
        <v>31628</v>
      </c>
      <c r="AQ67" s="9">
        <v>29497</v>
      </c>
      <c r="AR67" s="9">
        <v>29098</v>
      </c>
      <c r="AS67" s="9">
        <v>28257</v>
      </c>
      <c r="AT67" s="9">
        <v>27870</v>
      </c>
      <c r="AU67" s="9">
        <v>24617</v>
      </c>
      <c r="AV67" s="9">
        <v>24304</v>
      </c>
      <c r="AW67" s="9">
        <v>23880</v>
      </c>
      <c r="AX67" s="9">
        <v>23364</v>
      </c>
      <c r="AY67" s="9">
        <v>22274</v>
      </c>
      <c r="AZ67" s="9">
        <v>18669</v>
      </c>
      <c r="BA67" s="9">
        <v>19737</v>
      </c>
      <c r="BB67" s="9">
        <v>21704</v>
      </c>
      <c r="BC67" s="9">
        <v>23812.3</v>
      </c>
      <c r="BD67" s="9">
        <v>22793</v>
      </c>
      <c r="BE67" s="9">
        <v>21372</v>
      </c>
      <c r="BF67" s="9">
        <v>20458</v>
      </c>
      <c r="BG67" s="9">
        <v>18112</v>
      </c>
      <c r="BH67" s="9">
        <v>16665</v>
      </c>
      <c r="BI67" s="9">
        <v>15636</v>
      </c>
    </row>
    <row r="68" spans="1:61" s="85" customFormat="1" x14ac:dyDescent="0.25">
      <c r="A68" s="269"/>
      <c r="B68" s="301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</row>
    <row r="69" spans="1:61" s="85" customFormat="1" ht="30" x14ac:dyDescent="0.25">
      <c r="A69" s="14" t="s">
        <v>125</v>
      </c>
      <c r="B69" s="292">
        <f t="shared" ref="B69:G69" si="75">B57-B59</f>
        <v>-1092146</v>
      </c>
      <c r="C69" s="292">
        <f t="shared" si="75"/>
        <v>-1055911.9156799999</v>
      </c>
      <c r="D69" s="292">
        <f t="shared" si="75"/>
        <v>-1043938.7892</v>
      </c>
      <c r="E69" s="292">
        <f t="shared" si="75"/>
        <v>-1007453</v>
      </c>
      <c r="F69" s="292">
        <f t="shared" si="75"/>
        <v>-1060558</v>
      </c>
      <c r="G69" s="292">
        <f t="shared" si="75"/>
        <v>-1009409.7338</v>
      </c>
      <c r="H69" s="292">
        <f t="shared" ref="H69:L69" si="76">H57-H59</f>
        <v>-979978</v>
      </c>
      <c r="I69" s="292">
        <f t="shared" si="76"/>
        <v>-961932</v>
      </c>
      <c r="J69" s="292">
        <f t="shared" si="76"/>
        <v>-983624</v>
      </c>
      <c r="K69" s="292">
        <f t="shared" si="76"/>
        <v>-948528</v>
      </c>
      <c r="L69" s="292">
        <f t="shared" si="76"/>
        <v>-1013514</v>
      </c>
      <c r="M69" s="292">
        <f>M57-M59</f>
        <v>-869843.10000000009</v>
      </c>
      <c r="N69" s="292">
        <f>N57-N59</f>
        <v>-874487</v>
      </c>
      <c r="O69" s="292">
        <f>O57-O59</f>
        <v>-835424</v>
      </c>
      <c r="P69" s="292">
        <f t="shared" ref="P69" si="77">P57-P59</f>
        <v>-826583</v>
      </c>
      <c r="Q69" s="292">
        <f>Q57-Q59</f>
        <v>-828893</v>
      </c>
      <c r="R69" s="292">
        <f>R57-R59</f>
        <v>-868115</v>
      </c>
      <c r="S69" s="292">
        <f t="shared" ref="S69:T69" si="78">S57-S59</f>
        <v>-965900</v>
      </c>
      <c r="T69" s="292">
        <f t="shared" si="78"/>
        <v>-786909</v>
      </c>
      <c r="U69" s="292">
        <f t="shared" ref="U69:BI69" si="79">U57-U59</f>
        <v>-738433</v>
      </c>
      <c r="V69" s="292">
        <f t="shared" si="79"/>
        <v>-794522</v>
      </c>
      <c r="W69" s="292">
        <f t="shared" si="79"/>
        <v>-763838</v>
      </c>
      <c r="X69" s="292">
        <f t="shared" si="79"/>
        <v>-786836</v>
      </c>
      <c r="Y69" s="292">
        <f t="shared" si="79"/>
        <v>-708336</v>
      </c>
      <c r="Z69" s="292">
        <f t="shared" si="79"/>
        <v>-744531</v>
      </c>
      <c r="AA69" s="292">
        <f t="shared" si="79"/>
        <v>-698201</v>
      </c>
      <c r="AB69" s="292">
        <f t="shared" si="79"/>
        <v>-675665</v>
      </c>
      <c r="AC69" s="292">
        <f t="shared" si="79"/>
        <v>-652500</v>
      </c>
      <c r="AD69" s="292">
        <f t="shared" si="79"/>
        <v>-679149.10000000009</v>
      </c>
      <c r="AE69" s="292">
        <f t="shared" si="79"/>
        <v>-722395</v>
      </c>
      <c r="AF69" s="292">
        <f t="shared" si="79"/>
        <v>-665902</v>
      </c>
      <c r="AG69" s="292">
        <f t="shared" si="79"/>
        <v>-619711</v>
      </c>
      <c r="AH69" s="292">
        <f t="shared" si="79"/>
        <v>-665710</v>
      </c>
      <c r="AI69" s="292">
        <f t="shared" si="79"/>
        <v>-616738</v>
      </c>
      <c r="AJ69" s="292">
        <f t="shared" si="79"/>
        <v>-600324</v>
      </c>
      <c r="AK69" s="292">
        <f t="shared" si="79"/>
        <v>-570611</v>
      </c>
      <c r="AL69" s="292">
        <f t="shared" si="79"/>
        <v>-571527</v>
      </c>
      <c r="AM69" s="292">
        <f t="shared" si="79"/>
        <v>-559772</v>
      </c>
      <c r="AN69" s="292">
        <f t="shared" si="79"/>
        <v>-547015</v>
      </c>
      <c r="AO69" s="292">
        <f t="shared" si="79"/>
        <v>-513306</v>
      </c>
      <c r="AP69" s="292">
        <f t="shared" si="79"/>
        <v>-712282</v>
      </c>
      <c r="AQ69" s="292">
        <f t="shared" si="79"/>
        <v>-527365</v>
      </c>
      <c r="AR69" s="293">
        <f t="shared" si="79"/>
        <v>-559899</v>
      </c>
      <c r="AS69" s="293">
        <f t="shared" si="79"/>
        <v>-500441</v>
      </c>
      <c r="AT69" s="293">
        <f t="shared" si="79"/>
        <v>-518778</v>
      </c>
      <c r="AU69" s="293">
        <f t="shared" si="79"/>
        <v>-487712</v>
      </c>
      <c r="AV69" s="293">
        <f t="shared" si="79"/>
        <v>-489248</v>
      </c>
      <c r="AW69" s="293">
        <f t="shared" si="79"/>
        <v>-469313</v>
      </c>
      <c r="AX69" s="293">
        <f t="shared" si="79"/>
        <v>-495234</v>
      </c>
      <c r="AY69" s="293">
        <f t="shared" si="79"/>
        <v>-484155</v>
      </c>
      <c r="AZ69" s="293">
        <f t="shared" si="79"/>
        <v>-458185</v>
      </c>
      <c r="BA69" s="293">
        <f t="shared" si="79"/>
        <v>-420878</v>
      </c>
      <c r="BB69" s="293">
        <f t="shared" si="79"/>
        <v>-443509</v>
      </c>
      <c r="BC69" s="293">
        <f t="shared" si="79"/>
        <v>-413494.68879999995</v>
      </c>
      <c r="BD69" s="293">
        <f t="shared" si="79"/>
        <v>-395159</v>
      </c>
      <c r="BE69" s="293">
        <f t="shared" si="79"/>
        <v>-381048</v>
      </c>
      <c r="BF69" s="293">
        <f t="shared" si="79"/>
        <v>-393263</v>
      </c>
      <c r="BG69" s="293">
        <f t="shared" si="79"/>
        <v>-385318</v>
      </c>
      <c r="BH69" s="293">
        <f t="shared" si="79"/>
        <v>-351324</v>
      </c>
      <c r="BI69" s="293">
        <f t="shared" si="79"/>
        <v>-319901</v>
      </c>
    </row>
    <row r="70" spans="1:61" s="85" customFormat="1" x14ac:dyDescent="0.25">
      <c r="A70" s="270"/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8"/>
      <c r="AE70" s="300"/>
      <c r="AF70" s="8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</row>
    <row r="71" spans="1:61" s="85" customFormat="1" x14ac:dyDescent="0.25">
      <c r="A71" s="14" t="s">
        <v>470</v>
      </c>
      <c r="B71" s="292">
        <f t="shared" ref="B71:G71" si="80">B22</f>
        <v>35879</v>
      </c>
      <c r="C71" s="292">
        <f t="shared" si="80"/>
        <v>19305</v>
      </c>
      <c r="D71" s="292">
        <f t="shared" si="80"/>
        <v>12434</v>
      </c>
      <c r="E71" s="292">
        <f t="shared" si="80"/>
        <v>9652</v>
      </c>
      <c r="F71" s="292">
        <f t="shared" si="80"/>
        <v>13614</v>
      </c>
      <c r="G71" s="292">
        <f t="shared" si="80"/>
        <v>11332</v>
      </c>
      <c r="H71" s="292">
        <f t="shared" ref="H71:BE71" si="81">H22</f>
        <v>10369</v>
      </c>
      <c r="I71" s="292">
        <f t="shared" si="81"/>
        <v>7885</v>
      </c>
      <c r="J71" s="292">
        <f t="shared" si="81"/>
        <v>11599</v>
      </c>
      <c r="K71" s="292">
        <f t="shared" si="81"/>
        <v>23526</v>
      </c>
      <c r="L71" s="292">
        <f t="shared" si="81"/>
        <v>15496</v>
      </c>
      <c r="M71" s="292">
        <f t="shared" si="81"/>
        <v>16439</v>
      </c>
      <c r="N71" s="292">
        <f t="shared" si="81"/>
        <v>33119</v>
      </c>
      <c r="O71" s="292">
        <f t="shared" si="81"/>
        <v>32229</v>
      </c>
      <c r="P71" s="292">
        <f t="shared" si="81"/>
        <v>33732</v>
      </c>
      <c r="Q71" s="292">
        <f t="shared" si="81"/>
        <v>35937</v>
      </c>
      <c r="R71" s="292">
        <f t="shared" si="81"/>
        <v>87485</v>
      </c>
      <c r="S71" s="292">
        <f t="shared" si="81"/>
        <v>36753</v>
      </c>
      <c r="T71" s="292">
        <f t="shared" si="81"/>
        <v>27674</v>
      </c>
      <c r="U71" s="292">
        <f t="shared" si="81"/>
        <v>25468</v>
      </c>
      <c r="V71" s="292">
        <f t="shared" si="81"/>
        <v>50989</v>
      </c>
      <c r="W71" s="292">
        <f t="shared" si="81"/>
        <v>64667</v>
      </c>
      <c r="X71" s="292">
        <f t="shared" si="81"/>
        <v>26408</v>
      </c>
      <c r="Y71" s="292">
        <f t="shared" si="81"/>
        <v>29277</v>
      </c>
      <c r="Z71" s="292">
        <f t="shared" si="81"/>
        <v>27383</v>
      </c>
      <c r="AA71" s="292">
        <f t="shared" si="81"/>
        <v>23457</v>
      </c>
      <c r="AB71" s="292">
        <f t="shared" si="81"/>
        <v>19146</v>
      </c>
      <c r="AC71" s="292">
        <f t="shared" si="81"/>
        <v>37951</v>
      </c>
      <c r="AD71" s="292">
        <f t="shared" si="81"/>
        <v>38714</v>
      </c>
      <c r="AE71" s="292">
        <f t="shared" si="81"/>
        <v>84897</v>
      </c>
      <c r="AF71" s="292">
        <f t="shared" si="81"/>
        <v>32521</v>
      </c>
      <c r="AG71" s="292">
        <f t="shared" si="81"/>
        <v>40003</v>
      </c>
      <c r="AH71" s="292">
        <f t="shared" si="81"/>
        <v>50991</v>
      </c>
      <c r="AI71" s="292">
        <f t="shared" si="81"/>
        <v>60714</v>
      </c>
      <c r="AJ71" s="292">
        <f t="shared" si="81"/>
        <v>49728</v>
      </c>
      <c r="AK71" s="292">
        <f t="shared" si="81"/>
        <v>86363</v>
      </c>
      <c r="AL71" s="292">
        <f t="shared" si="81"/>
        <v>87922</v>
      </c>
      <c r="AM71" s="292">
        <f t="shared" si="81"/>
        <v>36022</v>
      </c>
      <c r="AN71" s="292">
        <f t="shared" si="81"/>
        <v>29591</v>
      </c>
      <c r="AO71" s="292">
        <f t="shared" si="81"/>
        <v>36748</v>
      </c>
      <c r="AP71" s="292">
        <f t="shared" si="81"/>
        <v>80184</v>
      </c>
      <c r="AQ71" s="292">
        <f t="shared" si="81"/>
        <v>65231</v>
      </c>
      <c r="AR71" s="292">
        <f t="shared" si="81"/>
        <v>33069</v>
      </c>
      <c r="AS71" s="292">
        <f t="shared" si="81"/>
        <v>26707</v>
      </c>
      <c r="AT71" s="292">
        <f t="shared" si="81"/>
        <v>33249</v>
      </c>
      <c r="AU71" s="292">
        <f t="shared" si="81"/>
        <v>33448</v>
      </c>
      <c r="AV71" s="292">
        <f t="shared" si="81"/>
        <v>24691</v>
      </c>
      <c r="AW71" s="292">
        <f t="shared" si="81"/>
        <v>18959</v>
      </c>
      <c r="AX71" s="292">
        <f t="shared" si="81"/>
        <v>42173</v>
      </c>
      <c r="AY71" s="292">
        <f t="shared" si="81"/>
        <v>43661</v>
      </c>
      <c r="AZ71" s="292">
        <f t="shared" si="81"/>
        <v>11715</v>
      </c>
      <c r="BA71" s="292">
        <f t="shared" si="81"/>
        <v>11178</v>
      </c>
      <c r="BB71" s="292">
        <f t="shared" si="81"/>
        <v>32498</v>
      </c>
      <c r="BC71" s="292">
        <f t="shared" si="81"/>
        <v>12235.8</v>
      </c>
      <c r="BD71" s="292">
        <f t="shared" si="81"/>
        <v>32774</v>
      </c>
      <c r="BE71" s="292">
        <f t="shared" si="81"/>
        <v>44823</v>
      </c>
      <c r="BF71" s="293">
        <v>10842</v>
      </c>
      <c r="BG71" s="293">
        <v>19477</v>
      </c>
      <c r="BH71" s="293">
        <v>14314</v>
      </c>
      <c r="BI71" s="293">
        <v>34069</v>
      </c>
    </row>
    <row r="72" spans="1:61" s="11" customFormat="1" x14ac:dyDescent="0.25">
      <c r="A72" s="271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  <c r="BI72" s="308"/>
    </row>
    <row r="73" spans="1:61" s="85" customFormat="1" x14ac:dyDescent="0.25">
      <c r="A73" s="14" t="s">
        <v>471</v>
      </c>
      <c r="B73" s="292">
        <f t="shared" ref="B73:G73" si="82">B23</f>
        <v>-91968</v>
      </c>
      <c r="C73" s="292">
        <f t="shared" si="82"/>
        <v>-69578</v>
      </c>
      <c r="D73" s="292">
        <f t="shared" si="82"/>
        <v>-62103</v>
      </c>
      <c r="E73" s="292">
        <f t="shared" si="82"/>
        <v>-52246</v>
      </c>
      <c r="F73" s="292">
        <f t="shared" si="82"/>
        <v>-72440</v>
      </c>
      <c r="G73" s="292">
        <f t="shared" si="82"/>
        <v>-52794</v>
      </c>
      <c r="H73" s="292">
        <f t="shared" ref="H73:BI73" si="83">H23</f>
        <v>-40859</v>
      </c>
      <c r="I73" s="292">
        <f t="shared" si="83"/>
        <v>-34404</v>
      </c>
      <c r="J73" s="292">
        <f t="shared" si="83"/>
        <v>-108839</v>
      </c>
      <c r="K73" s="292">
        <f t="shared" si="83"/>
        <v>-5025</v>
      </c>
      <c r="L73" s="292">
        <f t="shared" si="83"/>
        <v>-41517</v>
      </c>
      <c r="M73" s="292">
        <f t="shared" si="83"/>
        <v>-38109</v>
      </c>
      <c r="N73" s="292">
        <f t="shared" si="83"/>
        <v>-13859</v>
      </c>
      <c r="O73" s="292">
        <f t="shared" si="83"/>
        <v>-58884</v>
      </c>
      <c r="P73" s="292">
        <f t="shared" si="83"/>
        <v>-49004</v>
      </c>
      <c r="Q73" s="292">
        <f t="shared" si="83"/>
        <v>-29565</v>
      </c>
      <c r="R73" s="292">
        <f t="shared" si="83"/>
        <v>-159439</v>
      </c>
      <c r="S73" s="292">
        <f t="shared" si="83"/>
        <v>-138827</v>
      </c>
      <c r="T73" s="292">
        <f t="shared" si="83"/>
        <v>-50089</v>
      </c>
      <c r="U73" s="292">
        <f t="shared" si="83"/>
        <v>-48276</v>
      </c>
      <c r="V73" s="292">
        <f t="shared" si="83"/>
        <v>-57276</v>
      </c>
      <c r="W73" s="292">
        <f t="shared" si="83"/>
        <v>-47305</v>
      </c>
      <c r="X73" s="292">
        <f t="shared" si="83"/>
        <v>-45431</v>
      </c>
      <c r="Y73" s="292">
        <f t="shared" si="83"/>
        <v>-47248</v>
      </c>
      <c r="Z73" s="292">
        <f t="shared" si="83"/>
        <v>-60501</v>
      </c>
      <c r="AA73" s="292">
        <f t="shared" si="83"/>
        <v>-52664</v>
      </c>
      <c r="AB73" s="292">
        <f t="shared" si="83"/>
        <v>-74869</v>
      </c>
      <c r="AC73" s="292">
        <f t="shared" si="83"/>
        <v>-33137</v>
      </c>
      <c r="AD73" s="292">
        <f t="shared" si="83"/>
        <v>-34962</v>
      </c>
      <c r="AE73" s="292">
        <f t="shared" si="83"/>
        <v>-37182.6</v>
      </c>
      <c r="AF73" s="292">
        <f t="shared" si="83"/>
        <v>-31972</v>
      </c>
      <c r="AG73" s="292">
        <f t="shared" si="83"/>
        <v>-35496</v>
      </c>
      <c r="AH73" s="292">
        <f t="shared" si="83"/>
        <v>-29933</v>
      </c>
      <c r="AI73" s="292">
        <f t="shared" si="83"/>
        <v>-80200</v>
      </c>
      <c r="AJ73" s="292">
        <f t="shared" si="83"/>
        <v>-30855</v>
      </c>
      <c r="AK73" s="292">
        <f t="shared" si="83"/>
        <v>-85834</v>
      </c>
      <c r="AL73" s="292">
        <f t="shared" si="83"/>
        <v>-60248</v>
      </c>
      <c r="AM73" s="292">
        <f t="shared" si="83"/>
        <v>-86639</v>
      </c>
      <c r="AN73" s="292">
        <f t="shared" si="83"/>
        <v>-34801</v>
      </c>
      <c r="AO73" s="292">
        <f t="shared" si="83"/>
        <v>-30771</v>
      </c>
      <c r="AP73" s="292">
        <f t="shared" si="83"/>
        <v>-88987</v>
      </c>
      <c r="AQ73" s="292">
        <f t="shared" si="83"/>
        <v>-49488</v>
      </c>
      <c r="AR73" s="292">
        <f t="shared" si="83"/>
        <v>-24294</v>
      </c>
      <c r="AS73" s="292">
        <f t="shared" si="83"/>
        <v>-27724</v>
      </c>
      <c r="AT73" s="292">
        <f t="shared" si="83"/>
        <v>-79788</v>
      </c>
      <c r="AU73" s="292">
        <f t="shared" si="83"/>
        <v>-25087</v>
      </c>
      <c r="AV73" s="292">
        <f t="shared" si="83"/>
        <v>-29653</v>
      </c>
      <c r="AW73" s="292">
        <f t="shared" si="83"/>
        <v>-25221</v>
      </c>
      <c r="AX73" s="292">
        <f t="shared" si="83"/>
        <v>-27784</v>
      </c>
      <c r="AY73" s="292">
        <f t="shared" si="83"/>
        <v>-17057</v>
      </c>
      <c r="AZ73" s="292">
        <f t="shared" si="83"/>
        <v>-17344</v>
      </c>
      <c r="BA73" s="292">
        <f t="shared" si="83"/>
        <v>-19531</v>
      </c>
      <c r="BB73" s="292">
        <f t="shared" si="83"/>
        <v>-33236</v>
      </c>
      <c r="BC73" s="292">
        <f t="shared" si="83"/>
        <v>-12839</v>
      </c>
      <c r="BD73" s="292">
        <f t="shared" si="83"/>
        <v>-15194</v>
      </c>
      <c r="BE73" s="292">
        <f t="shared" si="83"/>
        <v>-28359</v>
      </c>
      <c r="BF73" s="292">
        <f t="shared" si="83"/>
        <v>-12860</v>
      </c>
      <c r="BG73" s="292">
        <f t="shared" si="83"/>
        <v>-16446</v>
      </c>
      <c r="BH73" s="292">
        <f t="shared" si="83"/>
        <v>-21421</v>
      </c>
      <c r="BI73" s="292">
        <f t="shared" si="83"/>
        <v>-12659</v>
      </c>
    </row>
    <row r="74" spans="1:61" s="85" customFormat="1" x14ac:dyDescent="0.25">
      <c r="A74" s="272"/>
      <c r="B74" s="309"/>
      <c r="C74" s="309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297"/>
      <c r="AE74" s="309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</row>
    <row r="75" spans="1:61" s="85" customFormat="1" ht="17.25" x14ac:dyDescent="0.25">
      <c r="A75" s="268" t="s">
        <v>391</v>
      </c>
      <c r="B75" s="298"/>
      <c r="C75" s="298">
        <v>0</v>
      </c>
      <c r="D75" s="298">
        <v>0</v>
      </c>
      <c r="E75" s="298">
        <v>0</v>
      </c>
      <c r="F75" s="298">
        <v>0</v>
      </c>
      <c r="G75" s="298">
        <v>0</v>
      </c>
      <c r="H75" s="298">
        <v>0</v>
      </c>
      <c r="I75" s="298">
        <v>0</v>
      </c>
      <c r="J75" s="298">
        <v>0</v>
      </c>
      <c r="K75" s="298">
        <v>0</v>
      </c>
      <c r="L75" s="298">
        <v>0</v>
      </c>
      <c r="M75" s="298">
        <v>0</v>
      </c>
      <c r="N75" s="298">
        <v>0</v>
      </c>
      <c r="O75" s="298">
        <v>0</v>
      </c>
      <c r="P75" s="298"/>
      <c r="Q75" s="298"/>
      <c r="R75" s="298">
        <v>0</v>
      </c>
      <c r="S75" s="298"/>
      <c r="T75" s="298"/>
      <c r="U75" s="298"/>
      <c r="V75" s="298"/>
      <c r="W75" s="298"/>
      <c r="X75" s="298"/>
      <c r="Y75" s="298"/>
      <c r="Z75" s="298"/>
      <c r="AA75" s="298">
        <v>-12222</v>
      </c>
      <c r="AB75" s="298">
        <v>-7519</v>
      </c>
      <c r="AC75" s="298">
        <v>-11827</v>
      </c>
      <c r="AD75" s="9">
        <v>-11536</v>
      </c>
      <c r="AE75" s="298">
        <v>-7999</v>
      </c>
      <c r="AF75" s="9">
        <v>-6977</v>
      </c>
      <c r="AG75" s="9">
        <v>-10401</v>
      </c>
      <c r="AH75" s="9">
        <v>-9761</v>
      </c>
      <c r="AI75" s="9">
        <v>-9424</v>
      </c>
      <c r="AJ75" s="9">
        <v>-6961</v>
      </c>
      <c r="AK75" s="9">
        <v>-9090</v>
      </c>
      <c r="AL75" s="9">
        <v>-8266</v>
      </c>
      <c r="AM75" s="9">
        <v>-6865</v>
      </c>
      <c r="AN75" s="9">
        <v>-9887</v>
      </c>
      <c r="AO75" s="9">
        <v>-2155</v>
      </c>
      <c r="AP75" s="9">
        <v>1565</v>
      </c>
      <c r="AQ75" s="9">
        <v>392</v>
      </c>
      <c r="AR75" s="9">
        <v>-639</v>
      </c>
      <c r="AS75" s="9">
        <v>-1318</v>
      </c>
      <c r="AT75" s="9">
        <v>-2793</v>
      </c>
      <c r="AU75" s="9">
        <v>-5631</v>
      </c>
      <c r="AV75" s="9">
        <v>-4765</v>
      </c>
      <c r="AW75" s="9">
        <v>-6628</v>
      </c>
      <c r="AX75" s="9">
        <v>-11061</v>
      </c>
      <c r="AY75" s="9">
        <v>-8224</v>
      </c>
      <c r="AZ75" s="9">
        <v>-5480</v>
      </c>
      <c r="BA75" s="9">
        <v>-7905</v>
      </c>
      <c r="BB75" s="9">
        <v>-5342</v>
      </c>
      <c r="BC75" s="9">
        <v>-7808</v>
      </c>
      <c r="BD75" s="9">
        <v>-6777</v>
      </c>
      <c r="BE75" s="9">
        <v>-7685</v>
      </c>
      <c r="BF75" s="9">
        <v>-4897</v>
      </c>
      <c r="BG75" s="9">
        <v>-8353</v>
      </c>
      <c r="BH75" s="9">
        <v>-7323</v>
      </c>
      <c r="BI75" s="9">
        <v>-7744</v>
      </c>
    </row>
    <row r="76" spans="1:61" s="85" customFormat="1" x14ac:dyDescent="0.25">
      <c r="A76" s="272" t="s">
        <v>108</v>
      </c>
      <c r="B76" s="309">
        <f>B25</f>
        <v>-4839</v>
      </c>
      <c r="C76" s="309">
        <f>C25</f>
        <v>-4416</v>
      </c>
      <c r="D76" s="309">
        <f>D25</f>
        <v>-4719</v>
      </c>
      <c r="E76" s="309">
        <f>E25</f>
        <v>-1563</v>
      </c>
      <c r="F76" s="309">
        <v>-2109</v>
      </c>
      <c r="G76" s="309">
        <f>G25</f>
        <v>-812</v>
      </c>
      <c r="H76" s="309">
        <f t="shared" ref="H76:BI76" si="84">H25</f>
        <v>-3787</v>
      </c>
      <c r="I76" s="309">
        <f t="shared" si="84"/>
        <v>-2797</v>
      </c>
      <c r="J76" s="309">
        <f t="shared" si="84"/>
        <v>247</v>
      </c>
      <c r="K76" s="309">
        <f t="shared" si="84"/>
        <v>-2603</v>
      </c>
      <c r="L76" s="309">
        <f t="shared" si="84"/>
        <v>-2754</v>
      </c>
      <c r="M76" s="309">
        <f t="shared" si="84"/>
        <v>-13238</v>
      </c>
      <c r="N76" s="309">
        <f t="shared" si="84"/>
        <v>-4536</v>
      </c>
      <c r="O76" s="309">
        <f t="shared" si="84"/>
        <v>107</v>
      </c>
      <c r="P76" s="309">
        <f t="shared" si="84"/>
        <v>-4387</v>
      </c>
      <c r="Q76" s="309">
        <f t="shared" si="84"/>
        <v>-2347</v>
      </c>
      <c r="R76" s="309">
        <f t="shared" si="84"/>
        <v>-4248</v>
      </c>
      <c r="S76" s="309">
        <f t="shared" si="84"/>
        <v>-3437</v>
      </c>
      <c r="T76" s="309">
        <f t="shared" si="84"/>
        <v>-2913</v>
      </c>
      <c r="U76" s="309">
        <f t="shared" si="84"/>
        <v>-2093</v>
      </c>
      <c r="V76" s="309">
        <f t="shared" si="84"/>
        <v>2241</v>
      </c>
      <c r="W76" s="309">
        <f t="shared" si="84"/>
        <v>-3802</v>
      </c>
      <c r="X76" s="309">
        <f t="shared" si="84"/>
        <v>-2042</v>
      </c>
      <c r="Y76" s="309">
        <f t="shared" si="84"/>
        <v>-8984</v>
      </c>
      <c r="Z76" s="309">
        <f t="shared" si="84"/>
        <v>-3373</v>
      </c>
      <c r="AA76" s="309">
        <f t="shared" si="84"/>
        <v>-4332</v>
      </c>
      <c r="AB76" s="309">
        <f t="shared" si="84"/>
        <v>-1710</v>
      </c>
      <c r="AC76" s="309">
        <f t="shared" si="84"/>
        <v>-3357</v>
      </c>
      <c r="AD76" s="309">
        <f t="shared" si="84"/>
        <v>-4662</v>
      </c>
      <c r="AE76" s="309">
        <f t="shared" si="84"/>
        <v>-4565.3999999999996</v>
      </c>
      <c r="AF76" s="309">
        <f t="shared" si="84"/>
        <v>-2580</v>
      </c>
      <c r="AG76" s="309">
        <f t="shared" si="84"/>
        <v>-1191</v>
      </c>
      <c r="AH76" s="309">
        <f t="shared" si="84"/>
        <v>-1785</v>
      </c>
      <c r="AI76" s="309">
        <f t="shared" si="84"/>
        <v>-2204</v>
      </c>
      <c r="AJ76" s="309">
        <f t="shared" si="84"/>
        <v>-2125</v>
      </c>
      <c r="AK76" s="309">
        <f t="shared" si="84"/>
        <v>-1292</v>
      </c>
      <c r="AL76" s="309">
        <f t="shared" si="84"/>
        <v>-215</v>
      </c>
      <c r="AM76" s="309">
        <f t="shared" si="84"/>
        <v>-486</v>
      </c>
      <c r="AN76" s="309">
        <f t="shared" si="84"/>
        <v>-3802</v>
      </c>
      <c r="AO76" s="309">
        <f t="shared" si="84"/>
        <v>-163</v>
      </c>
      <c r="AP76" s="309">
        <f t="shared" si="84"/>
        <v>-1267</v>
      </c>
      <c r="AQ76" s="309">
        <f t="shared" si="84"/>
        <v>270</v>
      </c>
      <c r="AR76" s="309">
        <f t="shared" si="84"/>
        <v>2506</v>
      </c>
      <c r="AS76" s="309">
        <f t="shared" si="84"/>
        <v>-2409</v>
      </c>
      <c r="AT76" s="309">
        <f t="shared" si="84"/>
        <v>-588</v>
      </c>
      <c r="AU76" s="309">
        <f t="shared" si="84"/>
        <v>-4468</v>
      </c>
      <c r="AV76" s="309">
        <f t="shared" si="84"/>
        <v>-1867</v>
      </c>
      <c r="AW76" s="309">
        <f t="shared" si="84"/>
        <v>-2502</v>
      </c>
      <c r="AX76" s="309">
        <f t="shared" si="84"/>
        <v>4575</v>
      </c>
      <c r="AY76" s="309">
        <f t="shared" si="84"/>
        <v>-3098</v>
      </c>
      <c r="AZ76" s="309">
        <f t="shared" si="84"/>
        <v>-4688</v>
      </c>
      <c r="BA76" s="309">
        <f t="shared" si="84"/>
        <v>-3966</v>
      </c>
      <c r="BB76" s="309">
        <f t="shared" si="84"/>
        <v>-3778</v>
      </c>
      <c r="BC76" s="309">
        <f t="shared" si="84"/>
        <v>-4468</v>
      </c>
      <c r="BD76" s="309">
        <f t="shared" si="84"/>
        <v>-2942</v>
      </c>
      <c r="BE76" s="309">
        <f t="shared" si="84"/>
        <v>-2132</v>
      </c>
      <c r="BF76" s="309">
        <f t="shared" si="84"/>
        <v>-6098</v>
      </c>
      <c r="BG76" s="309">
        <f t="shared" si="84"/>
        <v>-4158</v>
      </c>
      <c r="BH76" s="309">
        <f t="shared" si="84"/>
        <v>-3880</v>
      </c>
      <c r="BI76" s="309">
        <f t="shared" si="84"/>
        <v>-4401</v>
      </c>
    </row>
    <row r="77" spans="1:61" s="85" customFormat="1" x14ac:dyDescent="0.25">
      <c r="A77" s="270"/>
      <c r="B77" s="300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8"/>
      <c r="AE77" s="300"/>
      <c r="AF77" s="8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</row>
    <row r="78" spans="1:61" s="85" customFormat="1" x14ac:dyDescent="0.25">
      <c r="A78" s="14" t="s">
        <v>59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  <c r="BI78" s="293"/>
    </row>
    <row r="79" spans="1:61" s="85" customFormat="1" x14ac:dyDescent="0.25">
      <c r="A79" s="19"/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5"/>
      <c r="AE79" s="296"/>
      <c r="AF79" s="295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</row>
    <row r="80" spans="1:61" s="85" customFormat="1" x14ac:dyDescent="0.25">
      <c r="A80" s="268" t="s">
        <v>408</v>
      </c>
      <c r="B80" s="298">
        <v>34673</v>
      </c>
      <c r="C80" s="298">
        <v>66717.393079999994</v>
      </c>
      <c r="D80" s="298">
        <v>25969</v>
      </c>
      <c r="E80" s="298">
        <v>83064</v>
      </c>
      <c r="F80" s="298">
        <v>8843</v>
      </c>
      <c r="G80" s="298">
        <v>43619</v>
      </c>
      <c r="H80" s="298">
        <v>8598</v>
      </c>
      <c r="I80" s="298">
        <v>1859</v>
      </c>
      <c r="J80" s="298">
        <v>6716.4</v>
      </c>
      <c r="K80" s="298">
        <v>15920</v>
      </c>
      <c r="L80" s="298">
        <v>21410</v>
      </c>
      <c r="M80" s="298">
        <v>4405</v>
      </c>
      <c r="N80" s="298">
        <v>15584</v>
      </c>
      <c r="O80" s="298">
        <v>12129</v>
      </c>
      <c r="P80" s="298">
        <v>9106</v>
      </c>
      <c r="Q80" s="298">
        <v>42039</v>
      </c>
      <c r="R80" s="298">
        <v>14793</v>
      </c>
      <c r="S80" s="298">
        <v>1671</v>
      </c>
      <c r="T80" s="298">
        <v>18298</v>
      </c>
      <c r="U80" s="298">
        <v>7654</v>
      </c>
      <c r="V80" s="298">
        <v>-9167</v>
      </c>
      <c r="W80" s="298">
        <v>5576</v>
      </c>
      <c r="X80" s="298">
        <v>6396</v>
      </c>
      <c r="Y80" s="298">
        <v>27888</v>
      </c>
      <c r="Z80" s="298">
        <v>3888</v>
      </c>
      <c r="AA80" s="298">
        <v>4217</v>
      </c>
      <c r="AB80" s="298">
        <v>2581</v>
      </c>
      <c r="AC80" s="298">
        <v>5577</v>
      </c>
      <c r="AD80" s="9">
        <v>-1391</v>
      </c>
      <c r="AE80" s="298">
        <v>4906</v>
      </c>
      <c r="AF80" s="9">
        <v>12927</v>
      </c>
      <c r="AG80" s="9">
        <v>1883</v>
      </c>
      <c r="AH80" s="9">
        <v>2327</v>
      </c>
      <c r="AI80" s="9">
        <v>3410</v>
      </c>
      <c r="AJ80" s="9">
        <v>-1759</v>
      </c>
      <c r="AK80" s="9">
        <v>8887</v>
      </c>
      <c r="AL80" s="9">
        <v>18014</v>
      </c>
      <c r="AM80" s="9">
        <v>-527</v>
      </c>
      <c r="AN80" s="9">
        <v>49112</v>
      </c>
      <c r="AO80" s="9">
        <v>26777</v>
      </c>
      <c r="AP80" s="9">
        <v>4751</v>
      </c>
      <c r="AQ80" s="9">
        <v>22181</v>
      </c>
      <c r="AR80" s="9">
        <v>913</v>
      </c>
      <c r="AS80" s="9">
        <v>14747</v>
      </c>
      <c r="AT80" s="9">
        <v>644</v>
      </c>
      <c r="AU80" s="9">
        <v>873</v>
      </c>
      <c r="AV80" s="9">
        <v>9420</v>
      </c>
      <c r="AW80" s="9">
        <v>10829</v>
      </c>
      <c r="AX80" s="9">
        <v>4409</v>
      </c>
      <c r="AY80" s="9">
        <v>1784</v>
      </c>
      <c r="AZ80" s="9">
        <v>4462</v>
      </c>
      <c r="BA80" s="9">
        <v>3546</v>
      </c>
      <c r="BB80" s="9">
        <v>13157</v>
      </c>
      <c r="BC80" s="9">
        <v>24015</v>
      </c>
      <c r="BD80" s="9">
        <v>3578</v>
      </c>
      <c r="BE80" s="9">
        <v>10896</v>
      </c>
      <c r="BF80" s="9">
        <v>4550</v>
      </c>
      <c r="BG80" s="9">
        <v>6609</v>
      </c>
      <c r="BH80" s="9">
        <v>9634</v>
      </c>
      <c r="BI80" s="9">
        <v>6726</v>
      </c>
    </row>
    <row r="81" spans="1:61" s="85" customFormat="1" x14ac:dyDescent="0.25">
      <c r="A81" s="266" t="s">
        <v>5</v>
      </c>
      <c r="B81" s="299">
        <v>6489</v>
      </c>
      <c r="C81" s="299">
        <v>8179.6655200000005</v>
      </c>
      <c r="D81" s="299">
        <v>7792</v>
      </c>
      <c r="E81" s="299">
        <v>6483</v>
      </c>
      <c r="F81" s="299">
        <v>8153</v>
      </c>
      <c r="G81" s="299">
        <v>12739</v>
      </c>
      <c r="H81" s="299">
        <v>21990</v>
      </c>
      <c r="I81" s="299">
        <v>12644</v>
      </c>
      <c r="J81" s="299">
        <v>13090</v>
      </c>
      <c r="K81" s="299">
        <v>13499</v>
      </c>
      <c r="L81" s="299">
        <v>11641</v>
      </c>
      <c r="M81" s="299">
        <v>11450</v>
      </c>
      <c r="N81" s="299">
        <v>11944</v>
      </c>
      <c r="O81" s="299">
        <v>12117</v>
      </c>
      <c r="P81" s="299">
        <v>12365</v>
      </c>
      <c r="Q81" s="299">
        <v>11357</v>
      </c>
      <c r="R81" s="299">
        <v>11389</v>
      </c>
      <c r="S81" s="299">
        <v>12405</v>
      </c>
      <c r="T81" s="299">
        <v>11292</v>
      </c>
      <c r="U81" s="299">
        <v>11421</v>
      </c>
      <c r="V81" s="299">
        <v>11029</v>
      </c>
      <c r="W81" s="299">
        <v>8872</v>
      </c>
      <c r="X81" s="299">
        <v>14176</v>
      </c>
      <c r="Y81" s="299">
        <v>9193</v>
      </c>
      <c r="Z81" s="299">
        <v>10261</v>
      </c>
      <c r="AA81" s="299">
        <v>9747</v>
      </c>
      <c r="AB81" s="299">
        <v>11069</v>
      </c>
      <c r="AC81" s="299">
        <v>3251</v>
      </c>
      <c r="AD81" s="6">
        <v>6726</v>
      </c>
      <c r="AE81" s="299">
        <v>6750</v>
      </c>
      <c r="AF81" s="6">
        <v>4309</v>
      </c>
      <c r="AG81" s="6">
        <v>4765</v>
      </c>
      <c r="AH81" s="6">
        <v>5064</v>
      </c>
      <c r="AI81" s="6">
        <v>5848</v>
      </c>
      <c r="AJ81" s="6">
        <v>6809</v>
      </c>
      <c r="AK81" s="6">
        <v>4885</v>
      </c>
      <c r="AL81" s="6">
        <v>1068</v>
      </c>
      <c r="AM81" s="6">
        <v>11134</v>
      </c>
      <c r="AN81" s="6">
        <v>9223</v>
      </c>
      <c r="AO81" s="6">
        <v>1763</v>
      </c>
      <c r="AP81" s="6">
        <v>2560</v>
      </c>
      <c r="AQ81" s="6">
        <v>1024</v>
      </c>
      <c r="AR81" s="6">
        <v>228</v>
      </c>
      <c r="AS81" s="6">
        <v>1379</v>
      </c>
      <c r="AT81" s="6">
        <v>6054</v>
      </c>
      <c r="AU81" s="6">
        <v>1392</v>
      </c>
      <c r="AV81" s="6">
        <v>1363</v>
      </c>
      <c r="AW81" s="6">
        <v>1085</v>
      </c>
      <c r="AX81" s="6">
        <v>248</v>
      </c>
      <c r="AY81" s="6">
        <v>2175</v>
      </c>
      <c r="AZ81" s="6">
        <v>3403</v>
      </c>
      <c r="BA81" s="6">
        <v>4082</v>
      </c>
      <c r="BB81" s="6">
        <v>3342</v>
      </c>
      <c r="BC81" s="6">
        <v>8481</v>
      </c>
      <c r="BD81" s="6">
        <v>4153</v>
      </c>
      <c r="BE81" s="6">
        <v>5721</v>
      </c>
      <c r="BF81" s="6">
        <v>4919</v>
      </c>
      <c r="BG81" s="6">
        <v>6002</v>
      </c>
      <c r="BH81" s="6">
        <v>8007</v>
      </c>
      <c r="BI81" s="6">
        <v>6613</v>
      </c>
    </row>
    <row r="82" spans="1:61" s="85" customFormat="1" x14ac:dyDescent="0.25">
      <c r="A82" s="268" t="s">
        <v>126</v>
      </c>
      <c r="B82" s="298">
        <v>42118</v>
      </c>
      <c r="C82" s="298">
        <v>36536.551189999998</v>
      </c>
      <c r="D82" s="298">
        <v>31307</v>
      </c>
      <c r="E82" s="298">
        <v>26440</v>
      </c>
      <c r="F82" s="298">
        <v>29975</v>
      </c>
      <c r="G82" s="298">
        <v>37880</v>
      </c>
      <c r="H82" s="298">
        <v>20093</v>
      </c>
      <c r="I82" s="298">
        <v>23163</v>
      </c>
      <c r="J82" s="298">
        <v>37185.1</v>
      </c>
      <c r="K82" s="298">
        <v>18491</v>
      </c>
      <c r="L82" s="298">
        <v>34078</v>
      </c>
      <c r="M82" s="298">
        <v>36109</v>
      </c>
      <c r="N82" s="298">
        <v>17554</v>
      </c>
      <c r="O82" s="298">
        <v>18342</v>
      </c>
      <c r="P82" s="298">
        <v>24156</v>
      </c>
      <c r="Q82" s="298">
        <v>26316</v>
      </c>
      <c r="R82" s="298">
        <v>25905</v>
      </c>
      <c r="S82" s="298">
        <v>10023</v>
      </c>
      <c r="T82" s="298">
        <v>7348</v>
      </c>
      <c r="U82" s="298">
        <v>4563</v>
      </c>
      <c r="V82" s="298">
        <v>4936</v>
      </c>
      <c r="W82" s="298">
        <v>5510</v>
      </c>
      <c r="X82" s="298">
        <v>6218</v>
      </c>
      <c r="Y82" s="298">
        <v>6550</v>
      </c>
      <c r="Z82" s="298">
        <v>6942</v>
      </c>
      <c r="AA82" s="298">
        <v>7199</v>
      </c>
      <c r="AB82" s="298">
        <v>4781</v>
      </c>
      <c r="AC82" s="298">
        <v>6563</v>
      </c>
      <c r="AD82" s="9">
        <v>6810</v>
      </c>
      <c r="AE82" s="298">
        <v>8420</v>
      </c>
      <c r="AF82" s="9">
        <v>5714</v>
      </c>
      <c r="AG82" s="9">
        <v>8670</v>
      </c>
      <c r="AH82" s="9">
        <v>10064</v>
      </c>
      <c r="AI82" s="9">
        <v>14023</v>
      </c>
      <c r="AJ82" s="9">
        <v>15281</v>
      </c>
      <c r="AK82" s="9">
        <v>18598</v>
      </c>
      <c r="AL82" s="9">
        <v>19550</v>
      </c>
      <c r="AM82" s="9">
        <v>14457</v>
      </c>
      <c r="AN82" s="9">
        <v>12693</v>
      </c>
      <c r="AO82" s="9">
        <v>12953</v>
      </c>
      <c r="AP82" s="9">
        <v>20905</v>
      </c>
      <c r="AQ82" s="9">
        <v>14965</v>
      </c>
      <c r="AR82" s="9">
        <v>9518</v>
      </c>
      <c r="AS82" s="9">
        <v>8183</v>
      </c>
      <c r="AT82" s="9">
        <v>5668</v>
      </c>
      <c r="AU82" s="9">
        <v>7324</v>
      </c>
      <c r="AV82" s="9">
        <v>7901</v>
      </c>
      <c r="AW82" s="9">
        <v>7588</v>
      </c>
      <c r="AX82" s="9">
        <v>7450</v>
      </c>
      <c r="AY82" s="9">
        <v>9949</v>
      </c>
      <c r="AZ82" s="9">
        <v>9951</v>
      </c>
      <c r="BA82" s="9">
        <v>10251</v>
      </c>
      <c r="BB82" s="9">
        <v>8827</v>
      </c>
      <c r="BC82" s="9">
        <v>8288</v>
      </c>
      <c r="BD82" s="9">
        <v>13269</v>
      </c>
      <c r="BE82" s="9">
        <v>10273</v>
      </c>
      <c r="BF82" s="9">
        <v>12376</v>
      </c>
      <c r="BG82" s="9">
        <v>7288</v>
      </c>
      <c r="BH82" s="9">
        <v>3746</v>
      </c>
      <c r="BI82" s="9">
        <v>3668</v>
      </c>
    </row>
    <row r="83" spans="1:61" s="85" customFormat="1" x14ac:dyDescent="0.25">
      <c r="A83" s="266" t="s">
        <v>457</v>
      </c>
      <c r="B83" s="299">
        <v>34541</v>
      </c>
      <c r="C83" s="299">
        <v>2692.4234099999999</v>
      </c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6"/>
      <c r="AE83" s="299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</row>
    <row r="84" spans="1:61" s="85" customFormat="1" x14ac:dyDescent="0.25">
      <c r="A84" s="268" t="s">
        <v>127</v>
      </c>
      <c r="B84" s="298">
        <v>47870</v>
      </c>
      <c r="C84" s="298">
        <v>38501</v>
      </c>
      <c r="D84" s="298">
        <v>43114</v>
      </c>
      <c r="E84" s="298">
        <v>38386</v>
      </c>
      <c r="F84" s="298">
        <v>35937</v>
      </c>
      <c r="G84" s="298">
        <v>35358</v>
      </c>
      <c r="H84" s="298">
        <v>35758</v>
      </c>
      <c r="I84" s="298">
        <v>33655</v>
      </c>
      <c r="J84" s="298">
        <v>27800</v>
      </c>
      <c r="K84" s="298">
        <v>29860</v>
      </c>
      <c r="L84" s="298">
        <v>19124</v>
      </c>
      <c r="M84" s="298">
        <v>26723.8</v>
      </c>
      <c r="N84" s="298">
        <v>18990</v>
      </c>
      <c r="O84" s="298">
        <v>15077</v>
      </c>
      <c r="P84" s="298">
        <v>13284</v>
      </c>
      <c r="Q84" s="298">
        <v>12241</v>
      </c>
      <c r="R84" s="298">
        <v>104145</v>
      </c>
      <c r="S84" s="298">
        <v>10756</v>
      </c>
      <c r="T84" s="298">
        <v>20153</v>
      </c>
      <c r="U84" s="298">
        <v>13351</v>
      </c>
      <c r="V84" s="298">
        <v>10386</v>
      </c>
      <c r="W84" s="298">
        <v>15597</v>
      </c>
      <c r="X84" s="298">
        <v>14221</v>
      </c>
      <c r="Y84" s="298">
        <v>8581</v>
      </c>
      <c r="Z84" s="298">
        <v>14017</v>
      </c>
      <c r="AA84" s="298">
        <v>7485</v>
      </c>
      <c r="AB84" s="298">
        <v>11236</v>
      </c>
      <c r="AC84" s="298">
        <v>6733</v>
      </c>
      <c r="AD84" s="9">
        <v>10369</v>
      </c>
      <c r="AE84" s="298">
        <v>21639</v>
      </c>
      <c r="AF84" s="9">
        <v>8715</v>
      </c>
      <c r="AG84" s="9">
        <v>5350</v>
      </c>
      <c r="AH84" s="9">
        <v>6243</v>
      </c>
      <c r="AI84" s="9">
        <v>5277</v>
      </c>
      <c r="AJ84" s="9">
        <v>23030</v>
      </c>
      <c r="AK84" s="9">
        <v>4157</v>
      </c>
      <c r="AL84" s="9">
        <v>14016</v>
      </c>
      <c r="AM84" s="9">
        <v>3969</v>
      </c>
      <c r="AN84" s="9">
        <v>2514</v>
      </c>
      <c r="AO84" s="9">
        <v>5534</v>
      </c>
      <c r="AP84" s="9">
        <v>4776</v>
      </c>
      <c r="AQ84" s="9">
        <v>4363</v>
      </c>
      <c r="AR84" s="9">
        <v>4786</v>
      </c>
      <c r="AS84" s="9">
        <v>6276</v>
      </c>
      <c r="AT84" s="9">
        <v>5688</v>
      </c>
      <c r="AU84" s="9">
        <v>2263</v>
      </c>
      <c r="AV84" s="9">
        <v>6161</v>
      </c>
      <c r="AW84" s="9">
        <v>3422</v>
      </c>
      <c r="AX84" s="9">
        <v>4037</v>
      </c>
      <c r="AY84" s="9">
        <v>11655</v>
      </c>
      <c r="AZ84" s="9">
        <v>4057</v>
      </c>
      <c r="BA84" s="9">
        <v>4376</v>
      </c>
      <c r="BB84" s="9">
        <v>4383</v>
      </c>
      <c r="BC84" s="9">
        <v>5756</v>
      </c>
      <c r="BD84" s="9">
        <v>7297</v>
      </c>
      <c r="BE84" s="9">
        <v>3281</v>
      </c>
      <c r="BF84" s="9">
        <v>4722</v>
      </c>
      <c r="BG84" s="9">
        <v>4740</v>
      </c>
      <c r="BH84" s="9">
        <v>3461</v>
      </c>
      <c r="BI84" s="9">
        <v>3272</v>
      </c>
    </row>
    <row r="85" spans="1:61" s="85" customFormat="1" x14ac:dyDescent="0.25">
      <c r="A85" s="266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6"/>
      <c r="AE85" s="299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</row>
    <row r="86" spans="1:61" s="85" customFormat="1" x14ac:dyDescent="0.25">
      <c r="A86" s="14" t="s">
        <v>128</v>
      </c>
      <c r="B86" s="292">
        <f t="shared" ref="B86:AN86" si="85">SUM(B80:B85)</f>
        <v>165691</v>
      </c>
      <c r="C86" s="292">
        <f t="shared" si="85"/>
        <v>152627.03320000001</v>
      </c>
      <c r="D86" s="292">
        <f t="shared" si="85"/>
        <v>108182</v>
      </c>
      <c r="E86" s="292">
        <f t="shared" si="85"/>
        <v>154373</v>
      </c>
      <c r="F86" s="292">
        <f t="shared" si="85"/>
        <v>82908</v>
      </c>
      <c r="G86" s="292">
        <f t="shared" si="85"/>
        <v>129596</v>
      </c>
      <c r="H86" s="292">
        <f t="shared" si="85"/>
        <v>86439</v>
      </c>
      <c r="I86" s="292">
        <f t="shared" si="85"/>
        <v>71321</v>
      </c>
      <c r="J86" s="292">
        <f t="shared" si="85"/>
        <v>84791.5</v>
      </c>
      <c r="K86" s="292">
        <f t="shared" si="85"/>
        <v>77770</v>
      </c>
      <c r="L86" s="292">
        <f t="shared" si="85"/>
        <v>86253</v>
      </c>
      <c r="M86" s="292">
        <f t="shared" si="85"/>
        <v>78687.8</v>
      </c>
      <c r="N86" s="292">
        <f t="shared" si="85"/>
        <v>64072</v>
      </c>
      <c r="O86" s="292">
        <f t="shared" si="85"/>
        <v>57665</v>
      </c>
      <c r="P86" s="292">
        <f t="shared" si="85"/>
        <v>58911</v>
      </c>
      <c r="Q86" s="292">
        <f t="shared" si="85"/>
        <v>91953</v>
      </c>
      <c r="R86" s="292">
        <f t="shared" si="85"/>
        <v>156232</v>
      </c>
      <c r="S86" s="292">
        <f t="shared" si="85"/>
        <v>34855</v>
      </c>
      <c r="T86" s="292">
        <f t="shared" si="85"/>
        <v>57091</v>
      </c>
      <c r="U86" s="292">
        <f t="shared" si="85"/>
        <v>36989</v>
      </c>
      <c r="V86" s="292">
        <f t="shared" si="85"/>
        <v>17184</v>
      </c>
      <c r="W86" s="292">
        <f t="shared" si="85"/>
        <v>35555</v>
      </c>
      <c r="X86" s="292">
        <f t="shared" si="85"/>
        <v>41011</v>
      </c>
      <c r="Y86" s="292">
        <f t="shared" si="85"/>
        <v>52212</v>
      </c>
      <c r="Z86" s="292">
        <f t="shared" si="85"/>
        <v>35108</v>
      </c>
      <c r="AA86" s="292">
        <f t="shared" si="85"/>
        <v>28648</v>
      </c>
      <c r="AB86" s="292">
        <f t="shared" si="85"/>
        <v>29667</v>
      </c>
      <c r="AC86" s="292">
        <f t="shared" si="85"/>
        <v>22124</v>
      </c>
      <c r="AD86" s="292">
        <f t="shared" si="85"/>
        <v>22514</v>
      </c>
      <c r="AE86" s="292">
        <f t="shared" si="85"/>
        <v>41715</v>
      </c>
      <c r="AF86" s="292">
        <f t="shared" si="85"/>
        <v>31665</v>
      </c>
      <c r="AG86" s="292">
        <f t="shared" si="85"/>
        <v>20668</v>
      </c>
      <c r="AH86" s="292">
        <f t="shared" si="85"/>
        <v>23698</v>
      </c>
      <c r="AI86" s="292">
        <f t="shared" si="85"/>
        <v>28558</v>
      </c>
      <c r="AJ86" s="292">
        <f t="shared" si="85"/>
        <v>43361</v>
      </c>
      <c r="AK86" s="292">
        <f t="shared" si="85"/>
        <v>36527</v>
      </c>
      <c r="AL86" s="292">
        <f t="shared" si="85"/>
        <v>52648</v>
      </c>
      <c r="AM86" s="292">
        <f t="shared" si="85"/>
        <v>29033</v>
      </c>
      <c r="AN86" s="292">
        <f t="shared" si="85"/>
        <v>73542</v>
      </c>
      <c r="AO86" s="292">
        <f t="shared" ref="AO86:BI86" si="86">SUM(AO80:AO85)</f>
        <v>47027</v>
      </c>
      <c r="AP86" s="292">
        <f t="shared" si="86"/>
        <v>32992</v>
      </c>
      <c r="AQ86" s="292">
        <f t="shared" si="86"/>
        <v>42533</v>
      </c>
      <c r="AR86" s="293">
        <f t="shared" si="86"/>
        <v>15445</v>
      </c>
      <c r="AS86" s="293">
        <f t="shared" si="86"/>
        <v>30585</v>
      </c>
      <c r="AT86" s="293">
        <f t="shared" si="86"/>
        <v>18054</v>
      </c>
      <c r="AU86" s="293">
        <f t="shared" si="86"/>
        <v>11852</v>
      </c>
      <c r="AV86" s="293">
        <f t="shared" si="86"/>
        <v>24845</v>
      </c>
      <c r="AW86" s="293">
        <f t="shared" si="86"/>
        <v>22924</v>
      </c>
      <c r="AX86" s="293">
        <f t="shared" si="86"/>
        <v>16144</v>
      </c>
      <c r="AY86" s="293">
        <f t="shared" si="86"/>
        <v>25563</v>
      </c>
      <c r="AZ86" s="293">
        <f t="shared" si="86"/>
        <v>21873</v>
      </c>
      <c r="BA86" s="293">
        <f t="shared" si="86"/>
        <v>22255</v>
      </c>
      <c r="BB86" s="293">
        <f t="shared" si="86"/>
        <v>29709</v>
      </c>
      <c r="BC86" s="293">
        <f t="shared" si="86"/>
        <v>46540</v>
      </c>
      <c r="BD86" s="293">
        <f t="shared" si="86"/>
        <v>28297</v>
      </c>
      <c r="BE86" s="293">
        <f t="shared" si="86"/>
        <v>30171</v>
      </c>
      <c r="BF86" s="293">
        <f t="shared" si="86"/>
        <v>26567</v>
      </c>
      <c r="BG86" s="293">
        <f t="shared" si="86"/>
        <v>24639</v>
      </c>
      <c r="BH86" s="293">
        <f t="shared" si="86"/>
        <v>24848</v>
      </c>
      <c r="BI86" s="293">
        <f t="shared" si="86"/>
        <v>20279</v>
      </c>
    </row>
    <row r="87" spans="1:61" s="85" customFormat="1" x14ac:dyDescent="0.25">
      <c r="A87" s="266"/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6"/>
      <c r="AE87" s="299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</row>
    <row r="88" spans="1:61" s="85" customFormat="1" x14ac:dyDescent="0.25">
      <c r="A88" s="14" t="s">
        <v>472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2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  <c r="BI88" s="293"/>
    </row>
    <row r="89" spans="1:61" s="88" customFormat="1" x14ac:dyDescent="0.25">
      <c r="A89" s="272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5"/>
      <c r="AE89" s="296"/>
      <c r="AF89" s="295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</row>
    <row r="90" spans="1:61" s="85" customFormat="1" x14ac:dyDescent="0.25">
      <c r="A90" s="268" t="s">
        <v>409</v>
      </c>
      <c r="B90" s="298">
        <v>-94667</v>
      </c>
      <c r="C90" s="298">
        <v>-22608</v>
      </c>
      <c r="D90" s="298">
        <v>-86897</v>
      </c>
      <c r="E90" s="298">
        <v>-65827</v>
      </c>
      <c r="F90" s="298">
        <v>-88295</v>
      </c>
      <c r="G90" s="298">
        <v>-78282</v>
      </c>
      <c r="H90" s="298">
        <v>-122589</v>
      </c>
      <c r="I90" s="298">
        <v>-38290</v>
      </c>
      <c r="J90" s="298">
        <v>-30763</v>
      </c>
      <c r="K90" s="298">
        <v>-23738</v>
      </c>
      <c r="L90" s="298">
        <v>-25550</v>
      </c>
      <c r="M90" s="298">
        <v>-39999.199999999997</v>
      </c>
      <c r="N90" s="298">
        <v>-39271</v>
      </c>
      <c r="O90" s="298">
        <v>-18839</v>
      </c>
      <c r="P90" s="298">
        <v>-66140</v>
      </c>
      <c r="Q90" s="298">
        <v>-32959</v>
      </c>
      <c r="R90" s="298">
        <v>-54983</v>
      </c>
      <c r="S90" s="298">
        <v>-63851</v>
      </c>
      <c r="T90" s="298">
        <v>-10986</v>
      </c>
      <c r="U90" s="298">
        <v>-42510</v>
      </c>
      <c r="V90" s="298">
        <v>-2435</v>
      </c>
      <c r="W90" s="298">
        <v>-35142</v>
      </c>
      <c r="X90" s="298">
        <v>-25997</v>
      </c>
      <c r="Y90" s="298">
        <v>-101933</v>
      </c>
      <c r="Z90" s="298">
        <v>-11855</v>
      </c>
      <c r="AA90" s="298">
        <v>-19508</v>
      </c>
      <c r="AB90" s="298">
        <v>-15874</v>
      </c>
      <c r="AC90" s="298">
        <v>-15199</v>
      </c>
      <c r="AD90" s="9">
        <v>6534.7799999999988</v>
      </c>
      <c r="AE90" s="298">
        <v>-32248</v>
      </c>
      <c r="AF90" s="9">
        <v>-50425</v>
      </c>
      <c r="AG90" s="9">
        <v>-22556</v>
      </c>
      <c r="AH90" s="9">
        <v>-26257</v>
      </c>
      <c r="AI90" s="9">
        <v>-9010</v>
      </c>
      <c r="AJ90" s="9">
        <v>-39291</v>
      </c>
      <c r="AK90" s="9">
        <v>-18559</v>
      </c>
      <c r="AL90" s="9">
        <v>-33688</v>
      </c>
      <c r="AM90" s="9">
        <v>-15425</v>
      </c>
      <c r="AN90" s="9">
        <v>-26061</v>
      </c>
      <c r="AO90" s="9">
        <v>-34587</v>
      </c>
      <c r="AP90" s="9">
        <v>-4228</v>
      </c>
      <c r="AQ90" s="9">
        <v>-111145</v>
      </c>
      <c r="AR90" s="9">
        <v>-19478</v>
      </c>
      <c r="AS90" s="9">
        <v>-52060</v>
      </c>
      <c r="AT90" s="9">
        <v>-16265</v>
      </c>
      <c r="AU90" s="9">
        <v>-5170</v>
      </c>
      <c r="AV90" s="9">
        <v>-15634</v>
      </c>
      <c r="AW90" s="9">
        <v>-15231</v>
      </c>
      <c r="AX90" s="9">
        <v>-18680</v>
      </c>
      <c r="AY90" s="9">
        <v>-6671</v>
      </c>
      <c r="AZ90" s="9">
        <v>-18309</v>
      </c>
      <c r="BA90" s="9">
        <v>-14376</v>
      </c>
      <c r="BB90" s="9">
        <v>-11031</v>
      </c>
      <c r="BC90" s="9">
        <v>-25246</v>
      </c>
      <c r="BD90" s="9">
        <v>-9583</v>
      </c>
      <c r="BE90" s="9">
        <v>-9742</v>
      </c>
      <c r="BF90" s="9">
        <v>-7531</v>
      </c>
      <c r="BG90" s="9">
        <v>-9442</v>
      </c>
      <c r="BH90" s="9">
        <v>-7936</v>
      </c>
      <c r="BI90" s="9">
        <v>-7961</v>
      </c>
    </row>
    <row r="91" spans="1:61" s="85" customFormat="1" x14ac:dyDescent="0.25">
      <c r="A91" s="266" t="s">
        <v>23</v>
      </c>
      <c r="B91" s="299">
        <v>-147828</v>
      </c>
      <c r="C91" s="299">
        <v>-142507</v>
      </c>
      <c r="D91" s="299">
        <v>-124876</v>
      </c>
      <c r="E91" s="299">
        <v>-110845</v>
      </c>
      <c r="F91" s="299">
        <v>-103766</v>
      </c>
      <c r="G91" s="299">
        <v>-102049</v>
      </c>
      <c r="H91" s="299">
        <v>-82273</v>
      </c>
      <c r="I91" s="299">
        <v>-81432</v>
      </c>
      <c r="J91" s="299">
        <v>-75806</v>
      </c>
      <c r="K91" s="299">
        <v>36905</v>
      </c>
      <c r="L91" s="299">
        <v>-81965</v>
      </c>
      <c r="M91" s="299">
        <v>-87231</v>
      </c>
      <c r="N91" s="299">
        <v>-102196</v>
      </c>
      <c r="O91" s="299">
        <v>-70529</v>
      </c>
      <c r="P91" s="299">
        <v>-72769</v>
      </c>
      <c r="Q91" s="299">
        <v>-81193</v>
      </c>
      <c r="R91" s="299">
        <v>-160931</v>
      </c>
      <c r="S91" s="299">
        <v>-60662</v>
      </c>
      <c r="T91" s="299">
        <v>-42938</v>
      </c>
      <c r="U91" s="299">
        <v>-42068</v>
      </c>
      <c r="V91" s="299">
        <v>-39990</v>
      </c>
      <c r="W91" s="299">
        <v>-38210</v>
      </c>
      <c r="X91" s="299">
        <v>-34990</v>
      </c>
      <c r="Y91" s="299">
        <v>-42894</v>
      </c>
      <c r="Z91" s="299">
        <v>-45645</v>
      </c>
      <c r="AA91" s="299">
        <v>-48275</v>
      </c>
      <c r="AB91" s="299">
        <v>-44403</v>
      </c>
      <c r="AC91" s="299">
        <v>-48223</v>
      </c>
      <c r="AD91" s="6">
        <v>-49481.7</v>
      </c>
      <c r="AE91" s="299">
        <v>-50580</v>
      </c>
      <c r="AF91" s="6">
        <v>-45312</v>
      </c>
      <c r="AG91" s="6">
        <v>-48688</v>
      </c>
      <c r="AH91" s="6">
        <v>-53233</v>
      </c>
      <c r="AI91" s="6">
        <v>-54999</v>
      </c>
      <c r="AJ91" s="6">
        <v>-61955</v>
      </c>
      <c r="AK91" s="6">
        <v>-68697</v>
      </c>
      <c r="AL91" s="6">
        <v>-69965</v>
      </c>
      <c r="AM91" s="6">
        <v>-71851</v>
      </c>
      <c r="AN91" s="6">
        <v>-71843</v>
      </c>
      <c r="AO91" s="6">
        <v>-79137</v>
      </c>
      <c r="AP91" s="6">
        <v>-79027</v>
      </c>
      <c r="AQ91" s="6">
        <v>-73611</v>
      </c>
      <c r="AR91" s="6">
        <v>-64387</v>
      </c>
      <c r="AS91" s="6">
        <v>-59744</v>
      </c>
      <c r="AT91" s="6">
        <v>-52310</v>
      </c>
      <c r="AU91" s="6">
        <v>-53512</v>
      </c>
      <c r="AV91" s="6">
        <v>-52721</v>
      </c>
      <c r="AW91" s="6">
        <v>-51755</v>
      </c>
      <c r="AX91" s="6">
        <v>-44472</v>
      </c>
      <c r="AY91" s="6">
        <v>-45767</v>
      </c>
      <c r="AZ91" s="6">
        <v>-46241</v>
      </c>
      <c r="BA91" s="6">
        <v>-45001</v>
      </c>
      <c r="BB91" s="6">
        <v>-46876</v>
      </c>
      <c r="BC91" s="6">
        <v>-43695</v>
      </c>
      <c r="BD91" s="6">
        <v>-53984</v>
      </c>
      <c r="BE91" s="6">
        <v>-49891</v>
      </c>
      <c r="BF91" s="6">
        <v>-48139</v>
      </c>
      <c r="BG91" s="6">
        <v>-38730</v>
      </c>
      <c r="BH91" s="6">
        <v>-31059</v>
      </c>
      <c r="BI91" s="6">
        <v>-30030</v>
      </c>
    </row>
    <row r="92" spans="1:61" s="85" customFormat="1" x14ac:dyDescent="0.25">
      <c r="A92" s="268" t="s">
        <v>458</v>
      </c>
      <c r="B92" s="298">
        <v>-27404</v>
      </c>
      <c r="C92" s="298">
        <v>-21274.12918</v>
      </c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9"/>
      <c r="AE92" s="298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</row>
    <row r="93" spans="1:61" s="85" customFormat="1" x14ac:dyDescent="0.25">
      <c r="A93" s="266" t="s">
        <v>421</v>
      </c>
      <c r="B93" s="299">
        <v>-167</v>
      </c>
      <c r="C93" s="299">
        <v>-38</v>
      </c>
      <c r="D93" s="299">
        <v>-504</v>
      </c>
      <c r="E93" s="299">
        <v>-113</v>
      </c>
      <c r="F93" s="299">
        <v>-188</v>
      </c>
      <c r="G93" s="299">
        <v>-179</v>
      </c>
      <c r="H93" s="299">
        <v>-276</v>
      </c>
      <c r="I93" s="299">
        <v>-123</v>
      </c>
      <c r="J93" s="299">
        <v>-255</v>
      </c>
      <c r="K93" s="299">
        <v>-183</v>
      </c>
      <c r="L93" s="299">
        <v>-478</v>
      </c>
      <c r="M93" s="299">
        <v>-525.1</v>
      </c>
      <c r="N93" s="299">
        <v>-3</v>
      </c>
      <c r="O93" s="299">
        <v>-77</v>
      </c>
      <c r="P93" s="299">
        <v>-28</v>
      </c>
      <c r="Q93" s="299">
        <v>-156</v>
      </c>
      <c r="R93" s="299">
        <v>-35</v>
      </c>
      <c r="S93" s="299">
        <v>-507</v>
      </c>
      <c r="T93" s="299">
        <v>-98</v>
      </c>
      <c r="U93" s="299">
        <v>-180</v>
      </c>
      <c r="V93" s="299">
        <v>-155</v>
      </c>
      <c r="W93" s="299">
        <v>-41</v>
      </c>
      <c r="X93" s="299">
        <v>-75</v>
      </c>
      <c r="Y93" s="299">
        <v>-73</v>
      </c>
      <c r="Z93" s="299">
        <v>-25</v>
      </c>
      <c r="AA93" s="299">
        <v>-55</v>
      </c>
      <c r="AB93" s="299">
        <v>-209</v>
      </c>
      <c r="AC93" s="299">
        <v>-171</v>
      </c>
      <c r="AD93" s="6">
        <v>-14376</v>
      </c>
      <c r="AE93" s="299">
        <v>-559</v>
      </c>
      <c r="AF93" s="6">
        <v>-205</v>
      </c>
      <c r="AG93" s="6">
        <v>-371</v>
      </c>
      <c r="AH93" s="6">
        <v>-131</v>
      </c>
      <c r="AI93" s="6">
        <v>-85</v>
      </c>
      <c r="AJ93" s="6">
        <v>-12</v>
      </c>
      <c r="AK93" s="6">
        <v>-176</v>
      </c>
      <c r="AL93" s="6">
        <v>-120</v>
      </c>
      <c r="AM93" s="6">
        <v>-233</v>
      </c>
      <c r="AN93" s="6">
        <v>-475</v>
      </c>
      <c r="AO93" s="6">
        <v>-70</v>
      </c>
      <c r="AP93" s="6">
        <v>-186</v>
      </c>
      <c r="AQ93" s="6">
        <v>-233</v>
      </c>
      <c r="AR93" s="6">
        <v>-431</v>
      </c>
      <c r="AS93" s="6">
        <v>-95</v>
      </c>
      <c r="AT93" s="6">
        <v>-111</v>
      </c>
      <c r="AU93" s="6">
        <v>-1571</v>
      </c>
      <c r="AV93" s="6">
        <v>-102</v>
      </c>
      <c r="AW93" s="6">
        <v>-103</v>
      </c>
      <c r="AX93" s="6">
        <v>-1052</v>
      </c>
      <c r="AY93" s="6">
        <v>-3406</v>
      </c>
      <c r="AZ93" s="6">
        <v>-525</v>
      </c>
      <c r="BA93" s="6">
        <v>-104</v>
      </c>
      <c r="BB93" s="6">
        <v>-3797</v>
      </c>
      <c r="BC93" s="6">
        <v>-1010</v>
      </c>
      <c r="BD93" s="6">
        <v>-1058</v>
      </c>
      <c r="BE93" s="6">
        <v>-1456</v>
      </c>
      <c r="BF93" s="6">
        <v>-1460</v>
      </c>
      <c r="BG93" s="6">
        <v>-780</v>
      </c>
      <c r="BH93" s="6">
        <v>-674</v>
      </c>
      <c r="BI93" s="6">
        <v>-1446</v>
      </c>
    </row>
    <row r="94" spans="1:61" s="85" customFormat="1" x14ac:dyDescent="0.25">
      <c r="A94" s="268"/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9"/>
      <c r="AE94" s="298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</row>
    <row r="95" spans="1:61" s="85" customFormat="1" x14ac:dyDescent="0.25">
      <c r="A95" s="14" t="s">
        <v>473</v>
      </c>
      <c r="B95" s="292">
        <f t="shared" ref="B95:J95" si="87">SUM(B90:B93)</f>
        <v>-270066</v>
      </c>
      <c r="C95" s="292">
        <f t="shared" si="87"/>
        <v>-186427.12917999999</v>
      </c>
      <c r="D95" s="292">
        <f t="shared" si="87"/>
        <v>-212277</v>
      </c>
      <c r="E95" s="292">
        <f t="shared" si="87"/>
        <v>-176785</v>
      </c>
      <c r="F95" s="292">
        <f t="shared" si="87"/>
        <v>-192249</v>
      </c>
      <c r="G95" s="292">
        <f t="shared" si="87"/>
        <v>-180510</v>
      </c>
      <c r="H95" s="292">
        <f t="shared" si="87"/>
        <v>-205138</v>
      </c>
      <c r="I95" s="292">
        <f t="shared" si="87"/>
        <v>-119845</v>
      </c>
      <c r="J95" s="292">
        <f t="shared" si="87"/>
        <v>-106824</v>
      </c>
      <c r="K95" s="292">
        <f t="shared" ref="K95:AP95" si="88">SUM(K90:K93)</f>
        <v>12984</v>
      </c>
      <c r="L95" s="292">
        <f t="shared" si="88"/>
        <v>-107993</v>
      </c>
      <c r="M95" s="292">
        <f t="shared" si="88"/>
        <v>-127755.3</v>
      </c>
      <c r="N95" s="292">
        <f t="shared" si="88"/>
        <v>-141470</v>
      </c>
      <c r="O95" s="292">
        <f t="shared" si="88"/>
        <v>-89445</v>
      </c>
      <c r="P95" s="292">
        <f t="shared" si="88"/>
        <v>-138937</v>
      </c>
      <c r="Q95" s="292">
        <f t="shared" si="88"/>
        <v>-114308</v>
      </c>
      <c r="R95" s="292">
        <f t="shared" si="88"/>
        <v>-215949</v>
      </c>
      <c r="S95" s="292">
        <f t="shared" si="88"/>
        <v>-125020</v>
      </c>
      <c r="T95" s="292">
        <f t="shared" si="88"/>
        <v>-54022</v>
      </c>
      <c r="U95" s="292">
        <f t="shared" si="88"/>
        <v>-84758</v>
      </c>
      <c r="V95" s="292">
        <f t="shared" si="88"/>
        <v>-42580</v>
      </c>
      <c r="W95" s="292">
        <f t="shared" si="88"/>
        <v>-73393</v>
      </c>
      <c r="X95" s="292">
        <f t="shared" si="88"/>
        <v>-61062</v>
      </c>
      <c r="Y95" s="292">
        <f t="shared" si="88"/>
        <v>-144900</v>
      </c>
      <c r="Z95" s="292">
        <f t="shared" si="88"/>
        <v>-57525</v>
      </c>
      <c r="AA95" s="292">
        <f t="shared" si="88"/>
        <v>-67838</v>
      </c>
      <c r="AB95" s="292">
        <f t="shared" si="88"/>
        <v>-60486</v>
      </c>
      <c r="AC95" s="292">
        <f t="shared" si="88"/>
        <v>-63593</v>
      </c>
      <c r="AD95" s="292">
        <f t="shared" si="88"/>
        <v>-57322.92</v>
      </c>
      <c r="AE95" s="292">
        <f t="shared" si="88"/>
        <v>-83387</v>
      </c>
      <c r="AF95" s="292">
        <f t="shared" si="88"/>
        <v>-95942</v>
      </c>
      <c r="AG95" s="292">
        <f t="shared" si="88"/>
        <v>-71615</v>
      </c>
      <c r="AH95" s="292">
        <f t="shared" si="88"/>
        <v>-79621</v>
      </c>
      <c r="AI95" s="292">
        <f t="shared" si="88"/>
        <v>-64094</v>
      </c>
      <c r="AJ95" s="292">
        <f t="shared" si="88"/>
        <v>-101258</v>
      </c>
      <c r="AK95" s="292">
        <f t="shared" si="88"/>
        <v>-87432</v>
      </c>
      <c r="AL95" s="292">
        <f t="shared" si="88"/>
        <v>-103773</v>
      </c>
      <c r="AM95" s="292">
        <f t="shared" si="88"/>
        <v>-87509</v>
      </c>
      <c r="AN95" s="292">
        <f t="shared" si="88"/>
        <v>-98379</v>
      </c>
      <c r="AO95" s="292">
        <f t="shared" si="88"/>
        <v>-113794</v>
      </c>
      <c r="AP95" s="292">
        <f t="shared" si="88"/>
        <v>-83441</v>
      </c>
      <c r="AQ95" s="292">
        <f t="shared" ref="AQ95:BI95" si="89">SUM(AQ90:AQ93)</f>
        <v>-184989</v>
      </c>
      <c r="AR95" s="293">
        <f t="shared" si="89"/>
        <v>-84296</v>
      </c>
      <c r="AS95" s="293">
        <f t="shared" si="89"/>
        <v>-111899</v>
      </c>
      <c r="AT95" s="293">
        <f t="shared" si="89"/>
        <v>-68686</v>
      </c>
      <c r="AU95" s="293">
        <f t="shared" si="89"/>
        <v>-60253</v>
      </c>
      <c r="AV95" s="293">
        <f t="shared" si="89"/>
        <v>-68457</v>
      </c>
      <c r="AW95" s="293">
        <f t="shared" si="89"/>
        <v>-67089</v>
      </c>
      <c r="AX95" s="293">
        <f t="shared" si="89"/>
        <v>-64204</v>
      </c>
      <c r="AY95" s="293">
        <f t="shared" si="89"/>
        <v>-55844</v>
      </c>
      <c r="AZ95" s="293">
        <f t="shared" si="89"/>
        <v>-65075</v>
      </c>
      <c r="BA95" s="293">
        <f t="shared" si="89"/>
        <v>-59481</v>
      </c>
      <c r="BB95" s="293">
        <f t="shared" si="89"/>
        <v>-61704</v>
      </c>
      <c r="BC95" s="293">
        <f t="shared" si="89"/>
        <v>-69951</v>
      </c>
      <c r="BD95" s="293">
        <f t="shared" si="89"/>
        <v>-64625</v>
      </c>
      <c r="BE95" s="293">
        <f t="shared" si="89"/>
        <v>-61089</v>
      </c>
      <c r="BF95" s="293">
        <f t="shared" si="89"/>
        <v>-57130</v>
      </c>
      <c r="BG95" s="293">
        <f t="shared" si="89"/>
        <v>-48952</v>
      </c>
      <c r="BH95" s="293">
        <f t="shared" si="89"/>
        <v>-39669</v>
      </c>
      <c r="BI95" s="293">
        <f t="shared" si="89"/>
        <v>-39437</v>
      </c>
    </row>
    <row r="96" spans="1:61" s="85" customFormat="1" x14ac:dyDescent="0.25">
      <c r="A96" s="27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8"/>
      <c r="AE96" s="300"/>
      <c r="AF96" s="8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</row>
    <row r="97" spans="1:62" s="85" customFormat="1" x14ac:dyDescent="0.25">
      <c r="A97" s="14" t="s">
        <v>197</v>
      </c>
      <c r="B97" s="292">
        <f t="shared" ref="B97:AA97" si="90">B86+B95</f>
        <v>-104375</v>
      </c>
      <c r="C97" s="292">
        <f t="shared" si="90"/>
        <v>-33800.095979999984</v>
      </c>
      <c r="D97" s="292">
        <f t="shared" si="90"/>
        <v>-104095</v>
      </c>
      <c r="E97" s="292">
        <f t="shared" si="90"/>
        <v>-22412</v>
      </c>
      <c r="F97" s="292">
        <f t="shared" si="90"/>
        <v>-109341</v>
      </c>
      <c r="G97" s="292">
        <f t="shared" si="90"/>
        <v>-50914</v>
      </c>
      <c r="H97" s="292">
        <f t="shared" si="90"/>
        <v>-118699</v>
      </c>
      <c r="I97" s="292">
        <f t="shared" si="90"/>
        <v>-48524</v>
      </c>
      <c r="J97" s="292">
        <f t="shared" si="90"/>
        <v>-22032.5</v>
      </c>
      <c r="K97" s="292">
        <f t="shared" si="90"/>
        <v>90754</v>
      </c>
      <c r="L97" s="292">
        <f t="shared" si="90"/>
        <v>-21740</v>
      </c>
      <c r="M97" s="292">
        <f t="shared" si="90"/>
        <v>-49067.5</v>
      </c>
      <c r="N97" s="292">
        <f t="shared" si="90"/>
        <v>-77398</v>
      </c>
      <c r="O97" s="292">
        <f t="shared" si="90"/>
        <v>-31780</v>
      </c>
      <c r="P97" s="292">
        <f t="shared" si="90"/>
        <v>-80026</v>
      </c>
      <c r="Q97" s="292">
        <f t="shared" si="90"/>
        <v>-22355</v>
      </c>
      <c r="R97" s="292">
        <f t="shared" si="90"/>
        <v>-59717</v>
      </c>
      <c r="S97" s="292">
        <f t="shared" si="90"/>
        <v>-90165</v>
      </c>
      <c r="T97" s="292">
        <f t="shared" si="90"/>
        <v>3069</v>
      </c>
      <c r="U97" s="292">
        <f t="shared" si="90"/>
        <v>-47769</v>
      </c>
      <c r="V97" s="292">
        <f t="shared" si="90"/>
        <v>-25396</v>
      </c>
      <c r="W97" s="292">
        <f t="shared" si="90"/>
        <v>-37838</v>
      </c>
      <c r="X97" s="292">
        <f t="shared" si="90"/>
        <v>-20051</v>
      </c>
      <c r="Y97" s="292">
        <f t="shared" si="90"/>
        <v>-92688</v>
      </c>
      <c r="Z97" s="292">
        <f t="shared" si="90"/>
        <v>-22417</v>
      </c>
      <c r="AA97" s="292">
        <f t="shared" si="90"/>
        <v>-39190</v>
      </c>
      <c r="AB97" s="292">
        <f t="shared" ref="AB97:BI97" si="91">AB95+AB86</f>
        <v>-30819</v>
      </c>
      <c r="AC97" s="292">
        <f t="shared" si="91"/>
        <v>-41469</v>
      </c>
      <c r="AD97" s="292">
        <f t="shared" si="91"/>
        <v>-34808.92</v>
      </c>
      <c r="AE97" s="292">
        <f t="shared" si="91"/>
        <v>-41672</v>
      </c>
      <c r="AF97" s="292">
        <f t="shared" si="91"/>
        <v>-64277</v>
      </c>
      <c r="AG97" s="292">
        <f t="shared" si="91"/>
        <v>-50947</v>
      </c>
      <c r="AH97" s="292">
        <f t="shared" si="91"/>
        <v>-55923</v>
      </c>
      <c r="AI97" s="292">
        <f t="shared" si="91"/>
        <v>-35536</v>
      </c>
      <c r="AJ97" s="292">
        <f t="shared" si="91"/>
        <v>-57897</v>
      </c>
      <c r="AK97" s="292">
        <f t="shared" si="91"/>
        <v>-50905</v>
      </c>
      <c r="AL97" s="292">
        <f t="shared" si="91"/>
        <v>-51125</v>
      </c>
      <c r="AM97" s="292">
        <f t="shared" si="91"/>
        <v>-58476</v>
      </c>
      <c r="AN97" s="292">
        <f t="shared" si="91"/>
        <v>-24837</v>
      </c>
      <c r="AO97" s="292">
        <f t="shared" si="91"/>
        <v>-66767</v>
      </c>
      <c r="AP97" s="292">
        <f t="shared" si="91"/>
        <v>-50449</v>
      </c>
      <c r="AQ97" s="292">
        <f t="shared" si="91"/>
        <v>-142456</v>
      </c>
      <c r="AR97" s="293">
        <f t="shared" si="91"/>
        <v>-68851</v>
      </c>
      <c r="AS97" s="293">
        <f t="shared" si="91"/>
        <v>-81314</v>
      </c>
      <c r="AT97" s="293">
        <f t="shared" si="91"/>
        <v>-50632</v>
      </c>
      <c r="AU97" s="293">
        <f t="shared" si="91"/>
        <v>-48401</v>
      </c>
      <c r="AV97" s="293">
        <f t="shared" si="91"/>
        <v>-43612</v>
      </c>
      <c r="AW97" s="293">
        <f t="shared" si="91"/>
        <v>-44165</v>
      </c>
      <c r="AX97" s="293">
        <f t="shared" si="91"/>
        <v>-48060</v>
      </c>
      <c r="AY97" s="293">
        <f t="shared" si="91"/>
        <v>-30281</v>
      </c>
      <c r="AZ97" s="293">
        <f t="shared" si="91"/>
        <v>-43202</v>
      </c>
      <c r="BA97" s="293">
        <f t="shared" si="91"/>
        <v>-37226</v>
      </c>
      <c r="BB97" s="293">
        <f t="shared" si="91"/>
        <v>-31995</v>
      </c>
      <c r="BC97" s="293">
        <f t="shared" si="91"/>
        <v>-23411</v>
      </c>
      <c r="BD97" s="293">
        <f t="shared" si="91"/>
        <v>-36328</v>
      </c>
      <c r="BE97" s="293">
        <f t="shared" si="91"/>
        <v>-30918</v>
      </c>
      <c r="BF97" s="293">
        <f t="shared" si="91"/>
        <v>-30563</v>
      </c>
      <c r="BG97" s="293">
        <f t="shared" si="91"/>
        <v>-24313</v>
      </c>
      <c r="BH97" s="293">
        <f t="shared" si="91"/>
        <v>-14821</v>
      </c>
      <c r="BI97" s="293">
        <f t="shared" si="91"/>
        <v>-19158</v>
      </c>
    </row>
    <row r="98" spans="1:62" s="85" customFormat="1" x14ac:dyDescent="0.25">
      <c r="A98" s="19"/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5"/>
      <c r="AE98" s="296"/>
      <c r="AF98" s="295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</row>
    <row r="99" spans="1:62" s="85" customFormat="1" x14ac:dyDescent="0.25">
      <c r="A99" s="268" t="s">
        <v>392</v>
      </c>
      <c r="B99" s="298">
        <f t="shared" ref="B99:E100" si="92">B37</f>
        <v>-30548</v>
      </c>
      <c r="C99" s="298">
        <f t="shared" si="92"/>
        <v>-109294</v>
      </c>
      <c r="D99" s="298">
        <f t="shared" si="92"/>
        <v>-66307</v>
      </c>
      <c r="E99" s="298">
        <f t="shared" si="92"/>
        <v>-154326</v>
      </c>
      <c r="F99" s="298">
        <v>3743</v>
      </c>
      <c r="G99" s="298">
        <v>-118654</v>
      </c>
      <c r="H99" s="298">
        <v>-134993</v>
      </c>
      <c r="I99" s="298">
        <v>-121543</v>
      </c>
      <c r="J99" s="298">
        <v>-81746</v>
      </c>
      <c r="K99" s="298">
        <v>-70959</v>
      </c>
      <c r="L99" s="298">
        <v>-50389</v>
      </c>
      <c r="M99" s="298">
        <v>-102519</v>
      </c>
      <c r="N99" s="298">
        <v>18393</v>
      </c>
      <c r="O99" s="298">
        <v>-87280</v>
      </c>
      <c r="P99" s="298">
        <v>-58065</v>
      </c>
      <c r="Q99" s="298">
        <v>0</v>
      </c>
      <c r="R99" s="298">
        <v>-57964</v>
      </c>
      <c r="S99" s="298">
        <v>29121</v>
      </c>
      <c r="T99" s="298">
        <v>-105557</v>
      </c>
      <c r="U99" s="298">
        <v>-123105</v>
      </c>
      <c r="V99" s="298">
        <v>-80199</v>
      </c>
      <c r="W99" s="298">
        <v>-95493</v>
      </c>
      <c r="X99" s="298">
        <v>-83185</v>
      </c>
      <c r="Y99" s="298">
        <v>-90758</v>
      </c>
      <c r="Z99" s="298">
        <v>-69562</v>
      </c>
      <c r="AA99" s="298">
        <v>-91243</v>
      </c>
      <c r="AB99" s="298">
        <v>-66497</v>
      </c>
      <c r="AC99" s="298">
        <v>-70867</v>
      </c>
      <c r="AD99" s="298">
        <v>-42866</v>
      </c>
      <c r="AE99" s="298">
        <v>-37767</v>
      </c>
      <c r="AF99" s="298">
        <v>-28711</v>
      </c>
      <c r="AG99" s="298">
        <v>-43828</v>
      </c>
      <c r="AH99" s="298">
        <v>-51221</v>
      </c>
      <c r="AI99" s="298">
        <v>-55721</v>
      </c>
      <c r="AJ99" s="298">
        <v>-34888</v>
      </c>
      <c r="AK99" s="298">
        <v>-56432</v>
      </c>
      <c r="AL99" s="298">
        <v>-57705</v>
      </c>
      <c r="AM99" s="298">
        <v>-38251</v>
      </c>
      <c r="AN99" s="298">
        <v>-51422</v>
      </c>
      <c r="AO99" s="298">
        <v>-18493</v>
      </c>
      <c r="AP99" s="298">
        <v>7444</v>
      </c>
      <c r="AQ99" s="298">
        <v>939</v>
      </c>
      <c r="AR99" s="298">
        <v>9762</v>
      </c>
      <c r="AS99" s="298">
        <v>-794</v>
      </c>
      <c r="AT99" s="298">
        <v>-16278</v>
      </c>
      <c r="AU99" s="298">
        <v>-36153</v>
      </c>
      <c r="AV99" s="298">
        <v>-27388</v>
      </c>
      <c r="AW99" s="298">
        <v>-34680</v>
      </c>
      <c r="AX99" s="298">
        <v>-35068</v>
      </c>
      <c r="AY99" s="298">
        <v>-38068</v>
      </c>
      <c r="AZ99" s="298">
        <v>-32836</v>
      </c>
      <c r="BA99" s="298">
        <v>-40390</v>
      </c>
      <c r="BB99" s="298">
        <v>-39988</v>
      </c>
      <c r="BC99" s="298">
        <v>-38874</v>
      </c>
      <c r="BD99" s="298">
        <v>-37174</v>
      </c>
      <c r="BE99" s="298">
        <v>-44070</v>
      </c>
      <c r="BF99" s="298">
        <v>-17231</v>
      </c>
      <c r="BG99" s="298">
        <v>-50462</v>
      </c>
      <c r="BH99" s="298">
        <v>-46049</v>
      </c>
      <c r="BI99" s="298">
        <v>-64692</v>
      </c>
    </row>
    <row r="100" spans="1:62" s="85" customFormat="1" x14ac:dyDescent="0.25">
      <c r="A100" s="266" t="s">
        <v>393</v>
      </c>
      <c r="B100" s="299">
        <f t="shared" si="92"/>
        <v>-13584</v>
      </c>
      <c r="C100" s="299">
        <f t="shared" si="92"/>
        <v>19011</v>
      </c>
      <c r="D100" s="299">
        <f t="shared" si="92"/>
        <v>11423</v>
      </c>
      <c r="E100" s="299">
        <f t="shared" si="92"/>
        <v>10225</v>
      </c>
      <c r="F100" s="299">
        <v>-54992</v>
      </c>
      <c r="G100" s="299">
        <v>13916</v>
      </c>
      <c r="H100" s="299">
        <v>45395</v>
      </c>
      <c r="I100" s="299">
        <v>11042</v>
      </c>
      <c r="J100" s="299">
        <v>-22837</v>
      </c>
      <c r="K100" s="299">
        <v>-77080</v>
      </c>
      <c r="L100" s="299">
        <v>-5094</v>
      </c>
      <c r="M100" s="299">
        <v>3698</v>
      </c>
      <c r="N100" s="299">
        <v>-17310</v>
      </c>
      <c r="O100" s="299">
        <v>10802</v>
      </c>
      <c r="P100" s="299">
        <v>2630</v>
      </c>
      <c r="Q100" s="299">
        <v>-71762</v>
      </c>
      <c r="R100" s="299">
        <v>71563</v>
      </c>
      <c r="S100" s="299">
        <v>12445</v>
      </c>
      <c r="T100" s="299">
        <v>18268</v>
      </c>
      <c r="U100" s="299">
        <v>38367</v>
      </c>
      <c r="V100" s="299">
        <v>-7426</v>
      </c>
      <c r="W100" s="299">
        <v>8310</v>
      </c>
      <c r="X100" s="299">
        <v>31135</v>
      </c>
      <c r="Y100" s="299">
        <v>28818</v>
      </c>
      <c r="Z100" s="299">
        <v>-9808</v>
      </c>
      <c r="AA100" s="299">
        <v>19079</v>
      </c>
      <c r="AB100" s="299">
        <v>19082</v>
      </c>
      <c r="AC100" s="299">
        <v>1886</v>
      </c>
      <c r="AD100" s="299">
        <v>0</v>
      </c>
      <c r="AE100" s="299">
        <v>0</v>
      </c>
      <c r="AF100" s="299">
        <v>0</v>
      </c>
      <c r="AG100" s="299">
        <v>0</v>
      </c>
      <c r="AH100" s="299">
        <v>0</v>
      </c>
      <c r="AI100" s="299">
        <v>0</v>
      </c>
      <c r="AJ100" s="299">
        <v>0</v>
      </c>
      <c r="AK100" s="299">
        <v>0</v>
      </c>
      <c r="AL100" s="299">
        <v>0</v>
      </c>
      <c r="AM100" s="299">
        <v>0</v>
      </c>
      <c r="AN100" s="299">
        <v>0</v>
      </c>
      <c r="AO100" s="299">
        <v>0</v>
      </c>
      <c r="AP100" s="299">
        <v>0</v>
      </c>
      <c r="AQ100" s="299">
        <v>0</v>
      </c>
      <c r="AR100" s="299">
        <v>0</v>
      </c>
      <c r="AS100" s="299">
        <v>0</v>
      </c>
      <c r="AT100" s="299">
        <v>0</v>
      </c>
      <c r="AU100" s="299">
        <v>0</v>
      </c>
      <c r="AV100" s="299">
        <v>0</v>
      </c>
      <c r="AW100" s="299">
        <v>0</v>
      </c>
      <c r="AX100" s="299">
        <v>0</v>
      </c>
      <c r="AY100" s="299">
        <v>0</v>
      </c>
      <c r="AZ100" s="299">
        <v>0</v>
      </c>
      <c r="BA100" s="299">
        <v>0</v>
      </c>
      <c r="BB100" s="299">
        <v>0</v>
      </c>
      <c r="BC100" s="299">
        <v>0</v>
      </c>
      <c r="BD100" s="299">
        <v>0</v>
      </c>
      <c r="BE100" s="299">
        <v>0</v>
      </c>
      <c r="BF100" s="299">
        <v>0</v>
      </c>
      <c r="BG100" s="299">
        <v>0</v>
      </c>
      <c r="BH100" s="299">
        <v>0</v>
      </c>
      <c r="BI100" s="299">
        <v>0</v>
      </c>
    </row>
    <row r="101" spans="1:62" s="85" customFormat="1" x14ac:dyDescent="0.25">
      <c r="A101" s="270"/>
      <c r="B101" s="306"/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8"/>
      <c r="AE101" s="300"/>
      <c r="AF101" s="8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</row>
    <row r="102" spans="1:62" s="191" customFormat="1" x14ac:dyDescent="0.25">
      <c r="A102" s="255" t="s">
        <v>474</v>
      </c>
      <c r="B102" s="310">
        <f t="shared" ref="B102:H102" si="93">B50+B57+B71+B73+B75+B76+B97+B99+B100+B55</f>
        <v>336964</v>
      </c>
      <c r="C102" s="310">
        <f t="shared" si="93"/>
        <v>360828.51265000016</v>
      </c>
      <c r="D102" s="310">
        <f t="shared" si="93"/>
        <v>289441.2108</v>
      </c>
      <c r="E102" s="310">
        <f t="shared" si="93"/>
        <v>428509</v>
      </c>
      <c r="F102" s="310">
        <f t="shared" si="93"/>
        <v>271930</v>
      </c>
      <c r="G102" s="310">
        <f t="shared" si="93"/>
        <v>368267.26619999995</v>
      </c>
      <c r="H102" s="310">
        <f t="shared" si="93"/>
        <v>325173</v>
      </c>
      <c r="I102" s="310">
        <f t="shared" ref="I102:AN102" si="94">I50+I57+I71+I73+I75+I76+I97+I99+I100+I55</f>
        <v>351550</v>
      </c>
      <c r="J102" s="310">
        <f t="shared" si="94"/>
        <v>355249.5</v>
      </c>
      <c r="K102" s="310">
        <f t="shared" si="94"/>
        <v>437114</v>
      </c>
      <c r="L102" s="310">
        <f t="shared" si="94"/>
        <v>249276</v>
      </c>
      <c r="M102" s="310">
        <f t="shared" si="94"/>
        <v>337706.39999999991</v>
      </c>
      <c r="N102" s="310">
        <f t="shared" si="94"/>
        <v>268282</v>
      </c>
      <c r="O102" s="310">
        <f t="shared" si="94"/>
        <v>227168</v>
      </c>
      <c r="P102" s="310">
        <f t="shared" si="94"/>
        <v>180390</v>
      </c>
      <c r="Q102" s="310">
        <f t="shared" si="94"/>
        <v>167522</v>
      </c>
      <c r="R102" s="310">
        <f t="shared" si="94"/>
        <v>64302</v>
      </c>
      <c r="S102" s="310">
        <f t="shared" si="94"/>
        <v>16369</v>
      </c>
      <c r="T102" s="310">
        <f t="shared" si="94"/>
        <v>237129</v>
      </c>
      <c r="U102" s="310">
        <f t="shared" si="94"/>
        <v>219787</v>
      </c>
      <c r="V102" s="310">
        <f t="shared" si="94"/>
        <v>268754</v>
      </c>
      <c r="W102" s="310">
        <f t="shared" si="94"/>
        <v>240543</v>
      </c>
      <c r="X102" s="310">
        <f t="shared" si="94"/>
        <v>146345</v>
      </c>
      <c r="Y102" s="310">
        <f t="shared" si="94"/>
        <v>160835</v>
      </c>
      <c r="Z102" s="310">
        <f t="shared" si="94"/>
        <v>255287</v>
      </c>
      <c r="AA102" s="310">
        <f t="shared" si="94"/>
        <v>193293</v>
      </c>
      <c r="AB102" s="310">
        <f t="shared" si="94"/>
        <v>119059</v>
      </c>
      <c r="AC102" s="310">
        <f t="shared" si="94"/>
        <v>186735</v>
      </c>
      <c r="AD102" s="310">
        <f t="shared" si="94"/>
        <v>178003.97999999992</v>
      </c>
      <c r="AE102" s="310">
        <f t="shared" si="94"/>
        <v>126312</v>
      </c>
      <c r="AF102" s="310">
        <f t="shared" si="94"/>
        <v>110151.80290000001</v>
      </c>
      <c r="AG102" s="310">
        <f t="shared" si="94"/>
        <v>164233</v>
      </c>
      <c r="AH102" s="310">
        <f t="shared" si="94"/>
        <v>150790</v>
      </c>
      <c r="AI102" s="310">
        <f t="shared" si="94"/>
        <v>149747</v>
      </c>
      <c r="AJ102" s="310">
        <f t="shared" si="94"/>
        <v>110887</v>
      </c>
      <c r="AK102" s="310">
        <f t="shared" si="94"/>
        <v>149012</v>
      </c>
      <c r="AL102" s="310">
        <f t="shared" si="94"/>
        <v>131752</v>
      </c>
      <c r="AM102" s="310">
        <f t="shared" si="94"/>
        <v>109661</v>
      </c>
      <c r="AN102" s="310">
        <f t="shared" si="94"/>
        <v>102944</v>
      </c>
      <c r="AO102" s="310">
        <f t="shared" ref="AO102:BI102" si="95">AO50+AO57+AO71+AO73+AO75+AO76+AO97+AO99+AO100+AO55</f>
        <v>89805</v>
      </c>
      <c r="AP102" s="310">
        <f t="shared" si="95"/>
        <v>-40769</v>
      </c>
      <c r="AQ102" s="310">
        <f t="shared" si="95"/>
        <v>8939</v>
      </c>
      <c r="AR102" s="310">
        <f t="shared" si="95"/>
        <v>3788</v>
      </c>
      <c r="AS102" s="310">
        <f t="shared" si="95"/>
        <v>16450</v>
      </c>
      <c r="AT102" s="310">
        <f t="shared" si="95"/>
        <v>21543</v>
      </c>
      <c r="AU102" s="310">
        <f t="shared" si="95"/>
        <v>98062</v>
      </c>
      <c r="AV102" s="310">
        <f t="shared" si="95"/>
        <v>81924</v>
      </c>
      <c r="AW102" s="310">
        <f t="shared" si="95"/>
        <v>116612</v>
      </c>
      <c r="AX102" s="310">
        <f t="shared" si="95"/>
        <v>101368</v>
      </c>
      <c r="AY102" s="310">
        <f t="shared" si="95"/>
        <v>125834</v>
      </c>
      <c r="AZ102" s="310">
        <f t="shared" si="95"/>
        <v>76221</v>
      </c>
      <c r="BA102" s="310">
        <f t="shared" si="95"/>
        <v>116370</v>
      </c>
      <c r="BB102" s="310">
        <f t="shared" si="95"/>
        <v>126175</v>
      </c>
      <c r="BC102" s="310">
        <f t="shared" si="95"/>
        <v>127983.11120000004</v>
      </c>
      <c r="BD102" s="310">
        <f t="shared" si="95"/>
        <v>108391</v>
      </c>
      <c r="BE102" s="310">
        <f t="shared" si="95"/>
        <v>124381</v>
      </c>
      <c r="BF102" s="310">
        <f t="shared" si="95"/>
        <v>105582</v>
      </c>
      <c r="BG102" s="310">
        <f t="shared" si="95"/>
        <v>120102</v>
      </c>
      <c r="BH102" s="310">
        <f t="shared" si="95"/>
        <v>114504</v>
      </c>
      <c r="BI102" s="310">
        <f t="shared" si="95"/>
        <v>130247</v>
      </c>
    </row>
    <row r="103" spans="1:62" s="85" customFormat="1" x14ac:dyDescent="0.25">
      <c r="A103" s="273" t="s">
        <v>373</v>
      </c>
      <c r="B103" s="311"/>
      <c r="C103" s="311"/>
      <c r="D103" s="311"/>
      <c r="E103" s="311"/>
      <c r="F103" s="311"/>
      <c r="G103" s="311"/>
      <c r="H103" s="311"/>
      <c r="I103" s="311"/>
      <c r="J103" s="311"/>
      <c r="K103" s="311"/>
      <c r="L103" s="312"/>
      <c r="M103" s="312"/>
      <c r="N103" s="313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3"/>
      <c r="AD103" s="304"/>
      <c r="AE103" s="303"/>
      <c r="AF103" s="304"/>
      <c r="AG103" s="304"/>
      <c r="AH103" s="304"/>
      <c r="AI103" s="304"/>
      <c r="AJ103" s="304"/>
      <c r="AK103" s="304"/>
      <c r="AL103" s="304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8"/>
      <c r="BC103" s="8"/>
      <c r="BD103" s="8"/>
      <c r="BE103" s="8"/>
      <c r="BF103" s="8"/>
      <c r="BG103" s="8"/>
      <c r="BH103" s="8"/>
      <c r="BI103" s="8"/>
    </row>
    <row r="104" spans="1:62" s="85" customFormat="1" x14ac:dyDescent="0.25">
      <c r="A104" s="273" t="s">
        <v>454</v>
      </c>
      <c r="B104" s="311"/>
      <c r="C104" s="311"/>
      <c r="D104" s="311"/>
      <c r="E104" s="311"/>
      <c r="F104" s="311"/>
      <c r="G104" s="311"/>
      <c r="H104" s="311"/>
      <c r="I104" s="311"/>
      <c r="J104" s="311"/>
      <c r="K104" s="311"/>
      <c r="L104" s="312"/>
      <c r="M104" s="312"/>
      <c r="N104" s="312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3"/>
      <c r="AD104" s="304"/>
      <c r="AE104" s="303"/>
      <c r="AF104" s="304"/>
      <c r="AG104" s="304"/>
      <c r="AH104" s="304"/>
      <c r="AI104" s="304"/>
      <c r="AJ104" s="304"/>
      <c r="AK104" s="304"/>
      <c r="AL104" s="304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8"/>
      <c r="BC104" s="8"/>
      <c r="BD104" s="8"/>
      <c r="BE104" s="8"/>
      <c r="BF104" s="8"/>
      <c r="BG104" s="8"/>
      <c r="BH104" s="8"/>
      <c r="BI104" s="8"/>
    </row>
    <row r="105" spans="1:62" x14ac:dyDescent="0.25">
      <c r="L105" s="8"/>
      <c r="M105" s="8"/>
      <c r="N105" s="8"/>
    </row>
    <row r="106" spans="1:62" s="11" customFormat="1" x14ac:dyDescent="0.25">
      <c r="A106" s="343"/>
      <c r="B106" s="342"/>
      <c r="C106" s="342">
        <f>C102-C40</f>
        <v>-1.4873499998357147</v>
      </c>
      <c r="D106" s="342">
        <f t="shared" ref="D106:R106" si="96">D102-D40</f>
        <v>0.21080000000074506</v>
      </c>
      <c r="E106" s="342">
        <f t="shared" si="96"/>
        <v>0</v>
      </c>
      <c r="F106" s="342">
        <f t="shared" si="96"/>
        <v>0</v>
      </c>
      <c r="G106" s="342">
        <f t="shared" si="96"/>
        <v>0.26619999995455146</v>
      </c>
      <c r="H106" s="342">
        <f t="shared" si="96"/>
        <v>0</v>
      </c>
      <c r="I106" s="342">
        <f t="shared" si="96"/>
        <v>0</v>
      </c>
      <c r="J106" s="342">
        <f t="shared" si="96"/>
        <v>-0.5</v>
      </c>
      <c r="K106" s="342">
        <f t="shared" si="96"/>
        <v>0</v>
      </c>
      <c r="L106" s="342">
        <f t="shared" si="96"/>
        <v>0</v>
      </c>
      <c r="M106" s="342">
        <f t="shared" si="96"/>
        <v>0.39999999990686774</v>
      </c>
      <c r="N106" s="342">
        <f t="shared" si="96"/>
        <v>0</v>
      </c>
      <c r="O106" s="342">
        <f t="shared" si="96"/>
        <v>0</v>
      </c>
      <c r="P106" s="342">
        <f t="shared" si="96"/>
        <v>0</v>
      </c>
      <c r="Q106" s="342">
        <f t="shared" si="96"/>
        <v>0</v>
      </c>
      <c r="R106" s="342">
        <f t="shared" si="96"/>
        <v>0</v>
      </c>
      <c r="S106" s="342"/>
      <c r="T106" s="342"/>
      <c r="U106" s="342"/>
      <c r="V106" s="342"/>
      <c r="W106" s="342"/>
      <c r="X106" s="342"/>
      <c r="Y106" s="342"/>
      <c r="Z106" s="342"/>
      <c r="AA106" s="342"/>
      <c r="AB106" s="342"/>
      <c r="AC106" s="342"/>
      <c r="AD106" s="342"/>
      <c r="AE106" s="342"/>
      <c r="AF106" s="342"/>
      <c r="AG106" s="342"/>
      <c r="AH106" s="342"/>
      <c r="AI106" s="342"/>
      <c r="AJ106" s="342"/>
      <c r="AK106" s="342"/>
      <c r="AL106" s="342"/>
      <c r="AM106" s="342"/>
      <c r="AN106" s="342"/>
      <c r="AO106" s="342"/>
      <c r="AP106" s="342"/>
      <c r="AQ106" s="342"/>
      <c r="AR106" s="342"/>
      <c r="AS106" s="342"/>
      <c r="AT106" s="342"/>
      <c r="AU106" s="342"/>
      <c r="AV106" s="342"/>
      <c r="AW106" s="342"/>
      <c r="AX106" s="342"/>
      <c r="AY106" s="342"/>
      <c r="AZ106" s="342"/>
      <c r="BA106" s="342"/>
      <c r="BB106" s="342"/>
      <c r="BC106" s="342"/>
      <c r="BD106" s="342"/>
      <c r="BE106" s="342"/>
      <c r="BF106" s="342"/>
      <c r="BG106" s="342"/>
      <c r="BH106" s="342"/>
      <c r="BI106" s="342"/>
    </row>
    <row r="107" spans="1:62" x14ac:dyDescent="0.25">
      <c r="L107" s="8"/>
      <c r="M107" s="8"/>
      <c r="N107" s="8"/>
      <c r="AC107" s="8"/>
      <c r="AE107" s="8"/>
      <c r="BJ107" s="13"/>
    </row>
    <row r="108" spans="1:62" x14ac:dyDescent="0.25">
      <c r="L108" s="8"/>
      <c r="M108" s="8"/>
      <c r="N108" s="8"/>
    </row>
    <row r="109" spans="1:62" x14ac:dyDescent="0.25">
      <c r="L109" s="8"/>
      <c r="M109" s="8"/>
      <c r="N109" s="8"/>
    </row>
    <row r="110" spans="1:62" x14ac:dyDescent="0.25">
      <c r="L110" s="8"/>
      <c r="M110" s="8"/>
      <c r="N110" s="8"/>
    </row>
    <row r="111" spans="1:62" x14ac:dyDescent="0.25">
      <c r="L111" s="8"/>
      <c r="M111" s="8"/>
      <c r="N111" s="8"/>
    </row>
    <row r="112" spans="1:62" x14ac:dyDescent="0.25">
      <c r="L112" s="8"/>
      <c r="M112" s="8"/>
      <c r="N112" s="8"/>
    </row>
    <row r="113" spans="12:14" x14ac:dyDescent="0.25">
      <c r="L113" s="8"/>
      <c r="M113" s="8"/>
      <c r="N113" s="8"/>
    </row>
    <row r="114" spans="12:14" x14ac:dyDescent="0.25">
      <c r="L114" s="8"/>
      <c r="M114" s="8"/>
      <c r="N114" s="8"/>
    </row>
    <row r="115" spans="12:14" x14ac:dyDescent="0.25">
      <c r="L115" s="8"/>
      <c r="M115" s="8"/>
      <c r="N115" s="8"/>
    </row>
    <row r="116" spans="12:14" x14ac:dyDescent="0.25">
      <c r="L116" s="8"/>
      <c r="M116" s="8"/>
      <c r="N116" s="8"/>
    </row>
    <row r="117" spans="12:14" x14ac:dyDescent="0.25">
      <c r="L117" s="8"/>
      <c r="M117" s="8"/>
      <c r="N117" s="8"/>
    </row>
    <row r="118" spans="12:14" x14ac:dyDescent="0.25">
      <c r="L118" s="8"/>
      <c r="M118" s="8"/>
      <c r="N118" s="8"/>
    </row>
    <row r="119" spans="12:14" x14ac:dyDescent="0.25">
      <c r="L119" s="8"/>
      <c r="M119" s="8"/>
      <c r="N119" s="8"/>
    </row>
    <row r="120" spans="12:14" x14ac:dyDescent="0.25">
      <c r="L120" s="8"/>
      <c r="M120" s="8"/>
      <c r="N120" s="8"/>
    </row>
    <row r="121" spans="12:14" x14ac:dyDescent="0.25">
      <c r="L121" s="8"/>
      <c r="M121" s="8"/>
      <c r="N121" s="8"/>
    </row>
    <row r="122" spans="12:14" x14ac:dyDescent="0.25">
      <c r="L122" s="8"/>
      <c r="M122" s="8"/>
      <c r="N122" s="8"/>
    </row>
    <row r="123" spans="12:14" x14ac:dyDescent="0.25">
      <c r="L123" s="8"/>
      <c r="M123" s="8"/>
      <c r="N123" s="8"/>
    </row>
    <row r="124" spans="12:14" x14ac:dyDescent="0.25">
      <c r="L124" s="8"/>
      <c r="M124" s="8"/>
      <c r="N124" s="8"/>
    </row>
    <row r="125" spans="12:14" x14ac:dyDescent="0.25">
      <c r="L125" s="8"/>
      <c r="M125" s="8"/>
      <c r="N125" s="8"/>
    </row>
    <row r="126" spans="12:14" x14ac:dyDescent="0.25">
      <c r="L126" s="8"/>
      <c r="M126" s="8"/>
      <c r="N126" s="8"/>
    </row>
    <row r="127" spans="12:14" x14ac:dyDescent="0.25">
      <c r="L127" s="8"/>
      <c r="M127" s="8"/>
      <c r="N127" s="8"/>
    </row>
    <row r="128" spans="12:14" x14ac:dyDescent="0.25">
      <c r="L128" s="8"/>
      <c r="M128" s="8"/>
      <c r="N128" s="8"/>
    </row>
    <row r="129" spans="12:14" x14ac:dyDescent="0.25">
      <c r="L129" s="8"/>
      <c r="M129" s="8"/>
      <c r="N129" s="8"/>
    </row>
    <row r="130" spans="12:14" x14ac:dyDescent="0.25">
      <c r="L130" s="8"/>
      <c r="M130" s="8"/>
      <c r="N130" s="8"/>
    </row>
    <row r="131" spans="12:14" x14ac:dyDescent="0.25">
      <c r="L131" s="8"/>
      <c r="M131" s="8"/>
      <c r="N131" s="8"/>
    </row>
    <row r="132" spans="12:14" x14ac:dyDescent="0.25">
      <c r="L132" s="8"/>
      <c r="M132" s="8"/>
      <c r="N132" s="8"/>
    </row>
    <row r="133" spans="12:14" x14ac:dyDescent="0.25">
      <c r="L133" s="8"/>
      <c r="M133" s="8"/>
      <c r="N133" s="8"/>
    </row>
    <row r="134" spans="12:14" x14ac:dyDescent="0.25">
      <c r="L134" s="8"/>
      <c r="M134" s="8"/>
      <c r="N134" s="8"/>
    </row>
    <row r="135" spans="12:14" x14ac:dyDescent="0.25">
      <c r="L135" s="8"/>
      <c r="M135" s="8"/>
      <c r="N135" s="8"/>
    </row>
    <row r="136" spans="12:14" x14ac:dyDescent="0.25">
      <c r="L136" s="8"/>
      <c r="M136" s="8"/>
      <c r="N136" s="8"/>
    </row>
    <row r="137" spans="12:14" x14ac:dyDescent="0.25">
      <c r="L137" s="8"/>
      <c r="M137" s="8"/>
      <c r="N137" s="8"/>
    </row>
    <row r="138" spans="12:14" x14ac:dyDescent="0.25">
      <c r="L138" s="8"/>
      <c r="M138" s="8"/>
      <c r="N138" s="8"/>
    </row>
    <row r="139" spans="12:14" x14ac:dyDescent="0.25">
      <c r="L139" s="8"/>
      <c r="M139" s="8"/>
      <c r="N139" s="8"/>
    </row>
    <row r="140" spans="12:14" x14ac:dyDescent="0.25">
      <c r="L140" s="8"/>
      <c r="M140" s="8"/>
      <c r="N140" s="8"/>
    </row>
    <row r="141" spans="12:14" x14ac:dyDescent="0.25">
      <c r="L141" s="8"/>
      <c r="M141" s="8"/>
      <c r="N141" s="8"/>
    </row>
    <row r="142" spans="12:14" x14ac:dyDescent="0.25">
      <c r="L142" s="8"/>
      <c r="M142" s="8"/>
      <c r="N142" s="8"/>
    </row>
    <row r="143" spans="12:14" x14ac:dyDescent="0.25">
      <c r="L143" s="8"/>
      <c r="M143" s="8"/>
      <c r="N143" s="8"/>
    </row>
    <row r="144" spans="12:14" x14ac:dyDescent="0.25">
      <c r="L144" s="8"/>
      <c r="M144" s="8"/>
      <c r="N144" s="8"/>
    </row>
    <row r="145" spans="12:14" x14ac:dyDescent="0.25">
      <c r="L145" s="8"/>
      <c r="M145" s="8"/>
      <c r="N145" s="8"/>
    </row>
    <row r="146" spans="12:14" x14ac:dyDescent="0.25">
      <c r="L146" s="8"/>
      <c r="M146" s="8"/>
      <c r="N146" s="8"/>
    </row>
    <row r="147" spans="12:14" x14ac:dyDescent="0.25">
      <c r="L147" s="8"/>
      <c r="M147" s="8"/>
      <c r="N147" s="8"/>
    </row>
    <row r="148" spans="12:14" x14ac:dyDescent="0.25">
      <c r="L148" s="8"/>
      <c r="M148" s="8"/>
      <c r="N148" s="8"/>
    </row>
    <row r="149" spans="12:14" x14ac:dyDescent="0.25">
      <c r="L149" s="8"/>
      <c r="M149" s="8"/>
      <c r="N149" s="8"/>
    </row>
    <row r="150" spans="12:14" x14ac:dyDescent="0.25">
      <c r="L150" s="8"/>
      <c r="M150" s="8"/>
      <c r="N150" s="8"/>
    </row>
    <row r="151" spans="12:14" x14ac:dyDescent="0.25">
      <c r="L151" s="8"/>
      <c r="M151" s="8"/>
      <c r="N151" s="8"/>
    </row>
    <row r="152" spans="12:14" x14ac:dyDescent="0.25">
      <c r="L152" s="8"/>
      <c r="M152" s="8"/>
      <c r="N152" s="8"/>
    </row>
    <row r="153" spans="12:14" x14ac:dyDescent="0.25">
      <c r="L153" s="8"/>
      <c r="M153" s="8"/>
      <c r="N153" s="8"/>
    </row>
    <row r="154" spans="12:14" x14ac:dyDescent="0.25">
      <c r="L154" s="8"/>
      <c r="M154" s="8"/>
      <c r="N154" s="8"/>
    </row>
    <row r="155" spans="12:14" x14ac:dyDescent="0.25">
      <c r="L155" s="8"/>
      <c r="M155" s="8"/>
      <c r="N155" s="8"/>
    </row>
    <row r="156" spans="12:14" x14ac:dyDescent="0.25">
      <c r="L156" s="8"/>
      <c r="M156" s="8"/>
      <c r="N156" s="8"/>
    </row>
    <row r="157" spans="12:14" x14ac:dyDescent="0.25">
      <c r="L157" s="8"/>
      <c r="M157" s="8"/>
      <c r="N157" s="8"/>
    </row>
    <row r="158" spans="12:14" x14ac:dyDescent="0.25">
      <c r="L158" s="8"/>
      <c r="M158" s="8"/>
      <c r="N158" s="8"/>
    </row>
    <row r="159" spans="12:14" x14ac:dyDescent="0.25">
      <c r="L159" s="8"/>
      <c r="M159" s="8"/>
      <c r="N159" s="8"/>
    </row>
    <row r="160" spans="12:14" x14ac:dyDescent="0.25">
      <c r="L160" s="8"/>
      <c r="M160" s="8"/>
      <c r="N160" s="8"/>
    </row>
    <row r="161" spans="12:14" x14ac:dyDescent="0.25">
      <c r="L161" s="8"/>
      <c r="M161" s="8"/>
      <c r="N161" s="8"/>
    </row>
    <row r="162" spans="12:14" x14ac:dyDescent="0.25">
      <c r="L162" s="8"/>
      <c r="M162" s="8"/>
      <c r="N162" s="8"/>
    </row>
    <row r="163" spans="12:14" x14ac:dyDescent="0.25">
      <c r="L163" s="8"/>
      <c r="M163" s="8"/>
      <c r="N163" s="8"/>
    </row>
    <row r="164" spans="12:14" x14ac:dyDescent="0.25">
      <c r="L164" s="8"/>
      <c r="M164" s="8"/>
      <c r="N164" s="8"/>
    </row>
    <row r="165" spans="12:14" x14ac:dyDescent="0.25">
      <c r="L165" s="8"/>
      <c r="M165" s="8"/>
      <c r="N165" s="8"/>
    </row>
    <row r="166" spans="12:14" x14ac:dyDescent="0.25">
      <c r="L166" s="8"/>
      <c r="M166" s="8"/>
      <c r="N166" s="8"/>
    </row>
    <row r="167" spans="12:14" x14ac:dyDescent="0.25">
      <c r="L167" s="8"/>
      <c r="M167" s="8"/>
      <c r="N167" s="8"/>
    </row>
    <row r="168" spans="12:14" x14ac:dyDescent="0.25">
      <c r="L168" s="8"/>
      <c r="M168" s="8"/>
      <c r="N168" s="8"/>
    </row>
    <row r="169" spans="12:14" x14ac:dyDescent="0.25">
      <c r="L169" s="8"/>
      <c r="M169" s="8"/>
      <c r="N169" s="8"/>
    </row>
    <row r="170" spans="12:14" x14ac:dyDescent="0.25">
      <c r="L170" s="8"/>
      <c r="M170" s="8"/>
      <c r="N170" s="8"/>
    </row>
    <row r="171" spans="12:14" x14ac:dyDescent="0.25">
      <c r="L171" s="8"/>
      <c r="M171" s="8"/>
      <c r="N171" s="8"/>
    </row>
    <row r="172" spans="12:14" x14ac:dyDescent="0.25">
      <c r="L172" s="8"/>
      <c r="M172" s="8"/>
      <c r="N172" s="8"/>
    </row>
    <row r="173" spans="12:14" x14ac:dyDescent="0.25">
      <c r="L173" s="8"/>
      <c r="M173" s="8"/>
      <c r="N173" s="8"/>
    </row>
    <row r="174" spans="12:14" x14ac:dyDescent="0.25">
      <c r="L174" s="8"/>
      <c r="M174" s="8"/>
      <c r="N174" s="8"/>
    </row>
    <row r="175" spans="12:14" x14ac:dyDescent="0.25">
      <c r="L175" s="8"/>
      <c r="M175" s="8"/>
      <c r="N175" s="8"/>
    </row>
    <row r="176" spans="12:14" x14ac:dyDescent="0.25">
      <c r="L176" s="8"/>
      <c r="M176" s="8"/>
      <c r="N176" s="8"/>
    </row>
    <row r="177" spans="12:14" x14ac:dyDescent="0.25">
      <c r="L177" s="8"/>
      <c r="M177" s="8"/>
      <c r="N177" s="8"/>
    </row>
    <row r="178" spans="12:14" x14ac:dyDescent="0.25">
      <c r="L178" s="8"/>
      <c r="M178" s="8"/>
      <c r="N178" s="8"/>
    </row>
    <row r="179" spans="12:14" x14ac:dyDescent="0.25">
      <c r="L179" s="8"/>
      <c r="M179" s="8"/>
      <c r="N179" s="8"/>
    </row>
    <row r="180" spans="12:14" x14ac:dyDescent="0.25">
      <c r="L180" s="8"/>
      <c r="M180" s="8"/>
      <c r="N180" s="8"/>
    </row>
    <row r="181" spans="12:14" x14ac:dyDescent="0.25">
      <c r="L181" s="8"/>
      <c r="M181" s="8"/>
      <c r="N181" s="8"/>
    </row>
    <row r="182" spans="12:14" x14ac:dyDescent="0.25">
      <c r="L182" s="8"/>
      <c r="M182" s="8"/>
      <c r="N182" s="8"/>
    </row>
    <row r="183" spans="12:14" x14ac:dyDescent="0.25">
      <c r="L183" s="8"/>
      <c r="M183" s="8"/>
      <c r="N183" s="8"/>
    </row>
    <row r="184" spans="12:14" x14ac:dyDescent="0.25">
      <c r="L184" s="8"/>
      <c r="M184" s="8"/>
      <c r="N184" s="8"/>
    </row>
    <row r="185" spans="12:14" x14ac:dyDescent="0.25">
      <c r="L185" s="8"/>
      <c r="M185" s="8"/>
      <c r="N185" s="8"/>
    </row>
    <row r="186" spans="12:14" x14ac:dyDescent="0.25">
      <c r="L186" s="8"/>
      <c r="M186" s="8"/>
      <c r="N186" s="8"/>
    </row>
    <row r="187" spans="12:14" x14ac:dyDescent="0.25">
      <c r="L187" s="8"/>
      <c r="M187" s="8"/>
      <c r="N187" s="8"/>
    </row>
    <row r="188" spans="12:14" x14ac:dyDescent="0.25">
      <c r="L188" s="8"/>
      <c r="M188" s="8"/>
      <c r="N188" s="8"/>
    </row>
    <row r="189" spans="12:14" x14ac:dyDescent="0.25">
      <c r="L189" s="8"/>
      <c r="M189" s="8"/>
      <c r="N189" s="8"/>
    </row>
    <row r="190" spans="12:14" x14ac:dyDescent="0.25">
      <c r="L190" s="8"/>
      <c r="M190" s="8"/>
      <c r="N190" s="8"/>
    </row>
    <row r="191" spans="12:14" x14ac:dyDescent="0.25">
      <c r="L191" s="8"/>
      <c r="M191" s="8"/>
      <c r="N191" s="8"/>
    </row>
    <row r="192" spans="12:14" x14ac:dyDescent="0.25">
      <c r="L192" s="8"/>
      <c r="M192" s="8"/>
      <c r="N192" s="8"/>
    </row>
    <row r="193" spans="12:14" x14ac:dyDescent="0.25">
      <c r="L193" s="8"/>
      <c r="M193" s="8"/>
      <c r="N193" s="8"/>
    </row>
    <row r="194" spans="12:14" x14ac:dyDescent="0.25">
      <c r="L194" s="8"/>
      <c r="M194" s="8"/>
      <c r="N194" s="8"/>
    </row>
    <row r="195" spans="12:14" x14ac:dyDescent="0.25">
      <c r="L195" s="8"/>
      <c r="M195" s="8"/>
      <c r="N195" s="8"/>
    </row>
    <row r="196" spans="12:14" x14ac:dyDescent="0.25">
      <c r="L196" s="8"/>
      <c r="M196" s="8"/>
      <c r="N196" s="8"/>
    </row>
    <row r="197" spans="12:14" x14ac:dyDescent="0.25">
      <c r="L197" s="8"/>
      <c r="M197" s="8"/>
      <c r="N197" s="8"/>
    </row>
    <row r="198" spans="12:14" x14ac:dyDescent="0.25">
      <c r="L198" s="8"/>
      <c r="M198" s="8"/>
      <c r="N198" s="8"/>
    </row>
    <row r="199" spans="12:14" x14ac:dyDescent="0.25">
      <c r="L199" s="8"/>
      <c r="M199" s="8"/>
      <c r="N199" s="8"/>
    </row>
    <row r="200" spans="12:14" x14ac:dyDescent="0.25">
      <c r="L200" s="8"/>
      <c r="M200" s="8"/>
      <c r="N200" s="8"/>
    </row>
    <row r="201" spans="12:14" x14ac:dyDescent="0.25">
      <c r="L201" s="8"/>
      <c r="M201" s="8"/>
      <c r="N201" s="8"/>
    </row>
    <row r="202" spans="12:14" x14ac:dyDescent="0.25">
      <c r="L202" s="8"/>
      <c r="M202" s="8"/>
      <c r="N202" s="8"/>
    </row>
    <row r="203" spans="12:14" x14ac:dyDescent="0.25">
      <c r="L203" s="8"/>
      <c r="M203" s="8"/>
      <c r="N203" s="8"/>
    </row>
    <row r="204" spans="12:14" x14ac:dyDescent="0.25">
      <c r="L204" s="8"/>
      <c r="M204" s="8"/>
      <c r="N204" s="8"/>
    </row>
    <row r="205" spans="12:14" x14ac:dyDescent="0.25">
      <c r="L205" s="8"/>
      <c r="M205" s="8"/>
      <c r="N205" s="8"/>
    </row>
    <row r="206" spans="12:14" x14ac:dyDescent="0.25">
      <c r="L206" s="8"/>
      <c r="M206" s="8"/>
      <c r="N206" s="8"/>
    </row>
    <row r="207" spans="12:14" x14ac:dyDescent="0.25">
      <c r="L207" s="8"/>
      <c r="M207" s="8"/>
      <c r="N207" s="8"/>
    </row>
    <row r="208" spans="12:14" x14ac:dyDescent="0.25">
      <c r="L208" s="8"/>
      <c r="M208" s="8"/>
      <c r="N208" s="8"/>
    </row>
    <row r="209" spans="12:14" x14ac:dyDescent="0.25">
      <c r="L209" s="8"/>
      <c r="M209" s="8"/>
      <c r="N209" s="8"/>
    </row>
    <row r="210" spans="12:14" x14ac:dyDescent="0.25">
      <c r="L210" s="8"/>
      <c r="M210" s="8"/>
      <c r="N210" s="8"/>
    </row>
    <row r="211" spans="12:14" x14ac:dyDescent="0.25">
      <c r="L211" s="8"/>
      <c r="M211" s="8"/>
      <c r="N211" s="8"/>
    </row>
    <row r="212" spans="12:14" x14ac:dyDescent="0.25">
      <c r="L212" s="8"/>
      <c r="M212" s="8"/>
      <c r="N212" s="8"/>
    </row>
    <row r="213" spans="12:14" x14ac:dyDescent="0.25">
      <c r="L213" s="8"/>
      <c r="M213" s="8"/>
      <c r="N213" s="8"/>
    </row>
    <row r="214" spans="12:14" x14ac:dyDescent="0.25">
      <c r="L214" s="8"/>
      <c r="M214" s="8"/>
      <c r="N214" s="8"/>
    </row>
    <row r="215" spans="12:14" x14ac:dyDescent="0.25">
      <c r="L215" s="8"/>
      <c r="M215" s="8"/>
      <c r="N215" s="8"/>
    </row>
    <row r="216" spans="12:14" x14ac:dyDescent="0.25">
      <c r="L216" s="8"/>
      <c r="M216" s="8"/>
      <c r="N216" s="8"/>
    </row>
    <row r="217" spans="12:14" x14ac:dyDescent="0.25">
      <c r="L217" s="8"/>
      <c r="M217" s="8"/>
      <c r="N217" s="8"/>
    </row>
    <row r="218" spans="12:14" x14ac:dyDescent="0.25">
      <c r="L218" s="8"/>
      <c r="M218" s="8"/>
      <c r="N218" s="8"/>
    </row>
    <row r="219" spans="12:14" x14ac:dyDescent="0.25">
      <c r="L219" s="8"/>
      <c r="M219" s="8"/>
      <c r="N219" s="8"/>
    </row>
    <row r="220" spans="12:14" x14ac:dyDescent="0.25">
      <c r="L220" s="8"/>
      <c r="M220" s="8"/>
      <c r="N220" s="8"/>
    </row>
    <row r="221" spans="12:14" x14ac:dyDescent="0.25">
      <c r="L221" s="8"/>
      <c r="M221" s="8"/>
      <c r="N221" s="8"/>
    </row>
    <row r="222" spans="12:14" x14ac:dyDescent="0.25">
      <c r="L222" s="8"/>
      <c r="M222" s="8"/>
      <c r="N222" s="8"/>
    </row>
    <row r="223" spans="12:14" x14ac:dyDescent="0.25">
      <c r="L223" s="8"/>
      <c r="M223" s="8"/>
      <c r="N223" s="8"/>
    </row>
    <row r="224" spans="12:14" x14ac:dyDescent="0.25">
      <c r="L224" s="8"/>
      <c r="M224" s="8"/>
      <c r="N224" s="8"/>
    </row>
    <row r="225" spans="12:14" x14ac:dyDescent="0.25">
      <c r="L225" s="8"/>
      <c r="M225" s="8"/>
      <c r="N225" s="8"/>
    </row>
    <row r="226" spans="12:14" x14ac:dyDescent="0.25">
      <c r="L226" s="8"/>
      <c r="M226" s="8"/>
      <c r="N226" s="8"/>
    </row>
    <row r="227" spans="12:14" x14ac:dyDescent="0.25">
      <c r="L227" s="8"/>
      <c r="M227" s="8"/>
      <c r="N227" s="8"/>
    </row>
    <row r="228" spans="12:14" x14ac:dyDescent="0.25">
      <c r="L228" s="8"/>
      <c r="M228" s="8"/>
      <c r="N228" s="8"/>
    </row>
    <row r="229" spans="12:14" x14ac:dyDescent="0.25">
      <c r="L229" s="8"/>
      <c r="M229" s="8"/>
      <c r="N229" s="8"/>
    </row>
    <row r="230" spans="12:14" x14ac:dyDescent="0.25">
      <c r="L230" s="8"/>
      <c r="M230" s="8"/>
      <c r="N230" s="8"/>
    </row>
    <row r="231" spans="12:14" x14ac:dyDescent="0.25">
      <c r="L231" s="8"/>
      <c r="M231" s="8"/>
      <c r="N231" s="8"/>
    </row>
    <row r="232" spans="12:14" x14ac:dyDescent="0.25">
      <c r="L232" s="8"/>
      <c r="M232" s="8"/>
      <c r="N232" s="8"/>
    </row>
    <row r="233" spans="12:14" x14ac:dyDescent="0.25">
      <c r="L233" s="8"/>
      <c r="M233" s="8"/>
      <c r="N233" s="8"/>
    </row>
    <row r="234" spans="12:14" x14ac:dyDescent="0.25">
      <c r="L234" s="8"/>
      <c r="M234" s="8"/>
      <c r="N234" s="8"/>
    </row>
    <row r="235" spans="12:14" x14ac:dyDescent="0.25">
      <c r="L235" s="8"/>
      <c r="M235" s="8"/>
      <c r="N235" s="8"/>
    </row>
    <row r="236" spans="12:14" x14ac:dyDescent="0.25">
      <c r="L236" s="8"/>
      <c r="M236" s="8"/>
      <c r="N236" s="8"/>
    </row>
    <row r="237" spans="12:14" x14ac:dyDescent="0.25">
      <c r="L237" s="8"/>
      <c r="M237" s="8"/>
      <c r="N237" s="8"/>
    </row>
    <row r="238" spans="12:14" x14ac:dyDescent="0.25">
      <c r="L238" s="8"/>
      <c r="M238" s="8"/>
      <c r="N238" s="8"/>
    </row>
    <row r="239" spans="12:14" x14ac:dyDescent="0.25">
      <c r="L239" s="8"/>
      <c r="M239" s="8"/>
      <c r="N239" s="8"/>
    </row>
    <row r="240" spans="12:14" x14ac:dyDescent="0.25">
      <c r="L240" s="8"/>
      <c r="M240" s="8"/>
      <c r="N240" s="8"/>
    </row>
    <row r="241" spans="12:14" x14ac:dyDescent="0.25">
      <c r="L241" s="8"/>
      <c r="M241" s="8"/>
      <c r="N241" s="8"/>
    </row>
    <row r="242" spans="12:14" x14ac:dyDescent="0.25">
      <c r="L242" s="8"/>
      <c r="M242" s="8"/>
      <c r="N242" s="8"/>
    </row>
    <row r="243" spans="12:14" x14ac:dyDescent="0.25">
      <c r="L243" s="8"/>
      <c r="M243" s="8"/>
      <c r="N243" s="8"/>
    </row>
    <row r="244" spans="12:14" x14ac:dyDescent="0.25">
      <c r="L244" s="8"/>
      <c r="M244" s="8"/>
      <c r="N244" s="8"/>
    </row>
    <row r="245" spans="12:14" x14ac:dyDescent="0.25">
      <c r="L245" s="8"/>
      <c r="M245" s="8"/>
      <c r="N245" s="8"/>
    </row>
    <row r="246" spans="12:14" x14ac:dyDescent="0.25">
      <c r="L246" s="8"/>
      <c r="M246" s="8"/>
      <c r="N246" s="8"/>
    </row>
    <row r="247" spans="12:14" x14ac:dyDescent="0.25">
      <c r="L247" s="8"/>
      <c r="M247" s="8"/>
      <c r="N247" s="8"/>
    </row>
    <row r="248" spans="12:14" x14ac:dyDescent="0.25">
      <c r="L248" s="8"/>
      <c r="M248" s="8"/>
      <c r="N248" s="8"/>
    </row>
    <row r="249" spans="12:14" x14ac:dyDescent="0.25">
      <c r="L249" s="8"/>
      <c r="M249" s="8"/>
      <c r="N249" s="8"/>
    </row>
    <row r="250" spans="12:14" x14ac:dyDescent="0.25">
      <c r="L250" s="8"/>
      <c r="M250" s="8"/>
      <c r="N250" s="8"/>
    </row>
    <row r="251" spans="12:14" x14ac:dyDescent="0.25">
      <c r="L251" s="8"/>
      <c r="M251" s="8"/>
      <c r="N251" s="8"/>
    </row>
    <row r="252" spans="12:14" x14ac:dyDescent="0.25">
      <c r="L252" s="8"/>
      <c r="M252" s="8"/>
      <c r="N252" s="8"/>
    </row>
    <row r="253" spans="12:14" x14ac:dyDescent="0.25">
      <c r="L253" s="8"/>
      <c r="M253" s="8"/>
      <c r="N253" s="8"/>
    </row>
    <row r="254" spans="12:14" x14ac:dyDescent="0.25">
      <c r="L254" s="8"/>
      <c r="M254" s="8"/>
      <c r="N254" s="8"/>
    </row>
    <row r="255" spans="12:14" x14ac:dyDescent="0.25">
      <c r="L255" s="8"/>
      <c r="M255" s="8"/>
      <c r="N255" s="8"/>
    </row>
    <row r="256" spans="12:14" x14ac:dyDescent="0.25">
      <c r="L256" s="8"/>
      <c r="M256" s="8"/>
      <c r="N256" s="8"/>
    </row>
    <row r="257" spans="12:14" x14ac:dyDescent="0.25">
      <c r="L257" s="8"/>
      <c r="M257" s="8"/>
      <c r="N257" s="8"/>
    </row>
    <row r="258" spans="12:14" x14ac:dyDescent="0.25">
      <c r="L258" s="8"/>
      <c r="M258" s="8"/>
      <c r="N258" s="8"/>
    </row>
    <row r="259" spans="12:14" x14ac:dyDescent="0.25">
      <c r="L259" s="8"/>
      <c r="M259" s="8"/>
      <c r="N259" s="8"/>
    </row>
    <row r="260" spans="12:14" x14ac:dyDescent="0.25">
      <c r="L260" s="8"/>
      <c r="M260" s="8"/>
      <c r="N260" s="8"/>
    </row>
    <row r="261" spans="12:14" x14ac:dyDescent="0.25">
      <c r="L261" s="8"/>
      <c r="M261" s="8"/>
      <c r="N261" s="8"/>
    </row>
    <row r="262" spans="12:14" x14ac:dyDescent="0.25">
      <c r="L262" s="8"/>
      <c r="M262" s="8"/>
      <c r="N262" s="8"/>
    </row>
    <row r="263" spans="12:14" x14ac:dyDescent="0.25">
      <c r="L263" s="8"/>
      <c r="M263" s="8"/>
      <c r="N263" s="8"/>
    </row>
    <row r="264" spans="12:14" x14ac:dyDescent="0.25">
      <c r="L264" s="8"/>
      <c r="M264" s="8"/>
      <c r="N264" s="8"/>
    </row>
    <row r="265" spans="12:14" x14ac:dyDescent="0.25">
      <c r="L265" s="8"/>
      <c r="M265" s="8"/>
      <c r="N265" s="8"/>
    </row>
    <row r="266" spans="12:14" x14ac:dyDescent="0.25">
      <c r="L266" s="8"/>
      <c r="M266" s="8"/>
      <c r="N266" s="8"/>
    </row>
    <row r="267" spans="12:14" x14ac:dyDescent="0.25">
      <c r="L267" s="8"/>
      <c r="M267" s="8"/>
      <c r="N267" s="8"/>
    </row>
    <row r="268" spans="12:14" x14ac:dyDescent="0.25">
      <c r="L268" s="8"/>
      <c r="M268" s="8"/>
      <c r="N268" s="8"/>
    </row>
    <row r="269" spans="12:14" x14ac:dyDescent="0.25">
      <c r="L269" s="8"/>
      <c r="M269" s="8"/>
      <c r="N269" s="8"/>
    </row>
    <row r="270" spans="12:14" x14ac:dyDescent="0.25">
      <c r="L270" s="8"/>
      <c r="M270" s="8"/>
      <c r="N270" s="8"/>
    </row>
    <row r="271" spans="12:14" x14ac:dyDescent="0.25">
      <c r="L271" s="8"/>
      <c r="M271" s="8"/>
      <c r="N271" s="8"/>
    </row>
    <row r="272" spans="12:14" x14ac:dyDescent="0.25">
      <c r="L272" s="8"/>
      <c r="M272" s="8"/>
      <c r="N272" s="8"/>
    </row>
    <row r="273" spans="12:14" x14ac:dyDescent="0.25">
      <c r="L273" s="8"/>
      <c r="M273" s="8"/>
      <c r="N273" s="8"/>
    </row>
    <row r="274" spans="12:14" x14ac:dyDescent="0.25">
      <c r="L274" s="8"/>
      <c r="M274" s="8"/>
      <c r="N274" s="8"/>
    </row>
    <row r="275" spans="12:14" x14ac:dyDescent="0.25">
      <c r="L275" s="8"/>
      <c r="M275" s="8"/>
      <c r="N275" s="8"/>
    </row>
    <row r="276" spans="12:14" x14ac:dyDescent="0.25">
      <c r="L276" s="8"/>
      <c r="M276" s="8"/>
      <c r="N276" s="8"/>
    </row>
    <row r="277" spans="12:14" x14ac:dyDescent="0.25">
      <c r="L277" s="8"/>
      <c r="M277" s="8"/>
      <c r="N277" s="8"/>
    </row>
    <row r="278" spans="12:14" x14ac:dyDescent="0.25">
      <c r="L278" s="8"/>
      <c r="M278" s="8"/>
      <c r="N278" s="8"/>
    </row>
    <row r="279" spans="12:14" x14ac:dyDescent="0.25">
      <c r="L279" s="8"/>
      <c r="M279" s="8"/>
      <c r="N279" s="8"/>
    </row>
    <row r="280" spans="12:14" x14ac:dyDescent="0.25">
      <c r="L280" s="8"/>
      <c r="M280" s="8"/>
      <c r="N280" s="8"/>
    </row>
    <row r="281" spans="12:14" x14ac:dyDescent="0.25">
      <c r="L281" s="8"/>
      <c r="M281" s="8"/>
      <c r="N281" s="8"/>
    </row>
    <row r="282" spans="12:14" x14ac:dyDescent="0.25">
      <c r="L282" s="8"/>
      <c r="M282" s="8"/>
      <c r="N282" s="8"/>
    </row>
    <row r="283" spans="12:14" x14ac:dyDescent="0.25">
      <c r="L283" s="8"/>
      <c r="M283" s="8"/>
      <c r="N283" s="8"/>
    </row>
    <row r="284" spans="12:14" x14ac:dyDescent="0.25">
      <c r="L284" s="8"/>
      <c r="M284" s="8"/>
      <c r="N284" s="8"/>
    </row>
    <row r="285" spans="12:14" x14ac:dyDescent="0.25">
      <c r="L285" s="8"/>
      <c r="M285" s="8"/>
      <c r="N285" s="8"/>
    </row>
    <row r="286" spans="12:14" x14ac:dyDescent="0.25">
      <c r="L286" s="8"/>
      <c r="M286" s="8"/>
      <c r="N286" s="8"/>
    </row>
    <row r="287" spans="12:14" x14ac:dyDescent="0.25">
      <c r="L287" s="8"/>
      <c r="M287" s="8"/>
      <c r="N287" s="8"/>
    </row>
    <row r="288" spans="12:14" x14ac:dyDescent="0.25">
      <c r="L288" s="8"/>
      <c r="M288" s="8"/>
      <c r="N288" s="8"/>
    </row>
    <row r="289" spans="12:14" x14ac:dyDescent="0.25">
      <c r="L289" s="8"/>
      <c r="M289" s="8"/>
      <c r="N289" s="8"/>
    </row>
    <row r="290" spans="12:14" x14ac:dyDescent="0.25">
      <c r="L290" s="8"/>
      <c r="M290" s="8"/>
      <c r="N290" s="8"/>
    </row>
    <row r="291" spans="12:14" x14ac:dyDescent="0.25">
      <c r="L291" s="8"/>
      <c r="M291" s="8"/>
      <c r="N291" s="8"/>
    </row>
    <row r="292" spans="12:14" x14ac:dyDescent="0.25">
      <c r="L292" s="8"/>
      <c r="M292" s="8"/>
      <c r="N292" s="8"/>
    </row>
    <row r="293" spans="12:14" x14ac:dyDescent="0.25">
      <c r="L293" s="8"/>
      <c r="M293" s="8"/>
      <c r="N293" s="8"/>
    </row>
    <row r="294" spans="12:14" x14ac:dyDescent="0.25">
      <c r="L294" s="8"/>
      <c r="M294" s="8"/>
      <c r="N294" s="8"/>
    </row>
    <row r="295" spans="12:14" x14ac:dyDescent="0.25">
      <c r="L295" s="8"/>
      <c r="M295" s="8"/>
      <c r="N295" s="8"/>
    </row>
    <row r="296" spans="12:14" x14ac:dyDescent="0.25">
      <c r="L296" s="8"/>
      <c r="M296" s="8"/>
      <c r="N296" s="8"/>
    </row>
    <row r="297" spans="12:14" x14ac:dyDescent="0.25">
      <c r="L297" s="8"/>
      <c r="M297" s="8"/>
      <c r="N297" s="8"/>
    </row>
    <row r="298" spans="12:14" x14ac:dyDescent="0.25">
      <c r="L298" s="8"/>
      <c r="M298" s="8"/>
      <c r="N298" s="8"/>
    </row>
    <row r="299" spans="12:14" x14ac:dyDescent="0.25">
      <c r="L299" s="8"/>
      <c r="M299" s="8"/>
      <c r="N299" s="8"/>
    </row>
    <row r="300" spans="12:14" x14ac:dyDescent="0.25">
      <c r="L300" s="8"/>
      <c r="M300" s="8"/>
      <c r="N300" s="8"/>
    </row>
    <row r="301" spans="12:14" x14ac:dyDescent="0.25">
      <c r="L301" s="8"/>
      <c r="M301" s="8"/>
      <c r="N301" s="8"/>
    </row>
    <row r="302" spans="12:14" x14ac:dyDescent="0.25">
      <c r="L302" s="8"/>
      <c r="M302" s="8"/>
      <c r="N302" s="8"/>
    </row>
    <row r="303" spans="12:14" x14ac:dyDescent="0.25">
      <c r="L303" s="8"/>
      <c r="M303" s="8"/>
      <c r="N303" s="8"/>
    </row>
    <row r="304" spans="12:14" x14ac:dyDescent="0.25">
      <c r="L304" s="8"/>
      <c r="M304" s="8"/>
      <c r="N304" s="8"/>
    </row>
    <row r="305" spans="12:14" x14ac:dyDescent="0.25">
      <c r="L305" s="8"/>
      <c r="M305" s="8"/>
      <c r="N305" s="8"/>
    </row>
    <row r="306" spans="12:14" x14ac:dyDescent="0.25">
      <c r="L306" s="8"/>
      <c r="M306" s="8"/>
      <c r="N306" s="8"/>
    </row>
    <row r="307" spans="12:14" x14ac:dyDescent="0.25">
      <c r="L307" s="8"/>
      <c r="M307" s="8"/>
      <c r="N307" s="8"/>
    </row>
    <row r="308" spans="12:14" x14ac:dyDescent="0.25">
      <c r="L308" s="8"/>
      <c r="M308" s="8"/>
      <c r="N308" s="8"/>
    </row>
    <row r="309" spans="12:14" x14ac:dyDescent="0.25">
      <c r="L309" s="8"/>
      <c r="M309" s="8"/>
      <c r="N309" s="8"/>
    </row>
    <row r="310" spans="12:14" x14ac:dyDescent="0.25">
      <c r="L310" s="8"/>
      <c r="M310" s="8"/>
      <c r="N310" s="8"/>
    </row>
    <row r="311" spans="12:14" x14ac:dyDescent="0.25">
      <c r="L311" s="8"/>
      <c r="M311" s="8"/>
      <c r="N311" s="8"/>
    </row>
    <row r="312" spans="12:14" x14ac:dyDescent="0.25">
      <c r="L312" s="8"/>
      <c r="M312" s="8"/>
      <c r="N312" s="8"/>
    </row>
    <row r="313" spans="12:14" x14ac:dyDescent="0.25">
      <c r="L313" s="8"/>
      <c r="M313" s="8"/>
      <c r="N313" s="8"/>
    </row>
    <row r="314" spans="12:14" x14ac:dyDescent="0.25">
      <c r="L314" s="8"/>
      <c r="M314" s="8"/>
      <c r="N314" s="8"/>
    </row>
    <row r="315" spans="12:14" x14ac:dyDescent="0.25">
      <c r="L315" s="8"/>
      <c r="M315" s="8"/>
      <c r="N315" s="8"/>
    </row>
    <row r="316" spans="12:14" x14ac:dyDescent="0.25">
      <c r="L316" s="8"/>
      <c r="M316" s="8"/>
      <c r="N316" s="8"/>
    </row>
    <row r="317" spans="12:14" x14ac:dyDescent="0.25">
      <c r="L317" s="8"/>
      <c r="M317" s="8"/>
      <c r="N317" s="8"/>
    </row>
    <row r="318" spans="12:14" x14ac:dyDescent="0.25">
      <c r="L318" s="8"/>
      <c r="M318" s="8"/>
      <c r="N318" s="8"/>
    </row>
    <row r="319" spans="12:14" x14ac:dyDescent="0.25">
      <c r="L319" s="8"/>
      <c r="M319" s="8"/>
      <c r="N319" s="8"/>
    </row>
    <row r="320" spans="12:14" x14ac:dyDescent="0.25">
      <c r="L320" s="8"/>
      <c r="M320" s="8"/>
      <c r="N320" s="8"/>
    </row>
    <row r="321" spans="12:14" x14ac:dyDescent="0.25">
      <c r="L321" s="8"/>
      <c r="M321" s="8"/>
      <c r="N321" s="8"/>
    </row>
    <row r="322" spans="12:14" x14ac:dyDescent="0.25">
      <c r="L322" s="8"/>
      <c r="M322" s="8"/>
      <c r="N322" s="8"/>
    </row>
    <row r="323" spans="12:14" x14ac:dyDescent="0.25">
      <c r="L323" s="8"/>
      <c r="M323" s="8"/>
      <c r="N323" s="8"/>
    </row>
    <row r="324" spans="12:14" x14ac:dyDescent="0.25">
      <c r="L324" s="8"/>
      <c r="M324" s="8"/>
      <c r="N324" s="8"/>
    </row>
    <row r="325" spans="12:14" x14ac:dyDescent="0.25">
      <c r="L325" s="8"/>
      <c r="M325" s="8"/>
      <c r="N325" s="8"/>
    </row>
    <row r="326" spans="12:14" x14ac:dyDescent="0.25">
      <c r="L326" s="8"/>
      <c r="M326" s="8"/>
      <c r="N326" s="8"/>
    </row>
    <row r="327" spans="12:14" x14ac:dyDescent="0.25">
      <c r="L327" s="8"/>
      <c r="M327" s="8"/>
      <c r="N327" s="8"/>
    </row>
    <row r="328" spans="12:14" x14ac:dyDescent="0.25">
      <c r="L328" s="8"/>
      <c r="M328" s="8"/>
      <c r="N328" s="8"/>
    </row>
    <row r="329" spans="12:14" x14ac:dyDescent="0.25">
      <c r="L329" s="8"/>
      <c r="M329" s="8"/>
      <c r="N329" s="8"/>
    </row>
    <row r="330" spans="12:14" x14ac:dyDescent="0.25">
      <c r="L330" s="8"/>
      <c r="M330" s="8"/>
      <c r="N330" s="8"/>
    </row>
    <row r="331" spans="12:14" x14ac:dyDescent="0.25">
      <c r="L331" s="8"/>
      <c r="M331" s="8"/>
      <c r="N331" s="8"/>
    </row>
    <row r="332" spans="12:14" x14ac:dyDescent="0.25">
      <c r="L332" s="8"/>
      <c r="M332" s="8"/>
      <c r="N332" s="8"/>
    </row>
    <row r="333" spans="12:14" x14ac:dyDescent="0.25">
      <c r="L333" s="8"/>
      <c r="M333" s="8"/>
      <c r="N333" s="8"/>
    </row>
    <row r="334" spans="12:14" x14ac:dyDescent="0.25">
      <c r="L334" s="8"/>
      <c r="M334" s="8"/>
      <c r="N334" s="8"/>
    </row>
    <row r="335" spans="12:14" x14ac:dyDescent="0.25">
      <c r="L335" s="8"/>
      <c r="M335" s="8"/>
      <c r="N335" s="8"/>
    </row>
    <row r="336" spans="12:14" x14ac:dyDescent="0.25">
      <c r="L336" s="8"/>
      <c r="M336" s="8"/>
      <c r="N336" s="8"/>
    </row>
    <row r="337" spans="12:14" x14ac:dyDescent="0.25">
      <c r="L337" s="8"/>
      <c r="M337" s="8"/>
      <c r="N337" s="8"/>
    </row>
    <row r="338" spans="12:14" x14ac:dyDescent="0.25">
      <c r="L338" s="8"/>
      <c r="M338" s="8"/>
      <c r="N338" s="8"/>
    </row>
    <row r="339" spans="12:14" x14ac:dyDescent="0.25">
      <c r="L339" s="8"/>
      <c r="M339" s="8"/>
      <c r="N339" s="8"/>
    </row>
    <row r="340" spans="12:14" x14ac:dyDescent="0.25">
      <c r="L340" s="8"/>
      <c r="M340" s="8"/>
      <c r="N340" s="8"/>
    </row>
    <row r="341" spans="12:14" x14ac:dyDescent="0.25">
      <c r="L341" s="8"/>
      <c r="M341" s="8"/>
      <c r="N341" s="8"/>
    </row>
    <row r="342" spans="12:14" x14ac:dyDescent="0.25">
      <c r="L342" s="8"/>
      <c r="M342" s="8"/>
      <c r="N342" s="8"/>
    </row>
    <row r="343" spans="12:14" x14ac:dyDescent="0.25">
      <c r="L343" s="8"/>
      <c r="M343" s="8"/>
      <c r="N343" s="8"/>
    </row>
    <row r="344" spans="12:14" x14ac:dyDescent="0.25">
      <c r="L344" s="8"/>
      <c r="M344" s="8"/>
      <c r="N344" s="8"/>
    </row>
    <row r="345" spans="12:14" x14ac:dyDescent="0.25">
      <c r="L345" s="8"/>
      <c r="M345" s="8"/>
      <c r="N345" s="8"/>
    </row>
    <row r="346" spans="12:14" x14ac:dyDescent="0.25">
      <c r="L346" s="8"/>
      <c r="M346" s="8"/>
      <c r="N346" s="8"/>
    </row>
    <row r="347" spans="12:14" x14ac:dyDescent="0.25">
      <c r="L347" s="8"/>
      <c r="M347" s="8"/>
      <c r="N347" s="8"/>
    </row>
    <row r="348" spans="12:14" x14ac:dyDescent="0.25">
      <c r="L348" s="8"/>
      <c r="M348" s="8"/>
      <c r="N348" s="8"/>
    </row>
    <row r="349" spans="12:14" x14ac:dyDescent="0.25">
      <c r="L349" s="8"/>
      <c r="M349" s="8"/>
      <c r="N349" s="8"/>
    </row>
    <row r="350" spans="12:14" x14ac:dyDescent="0.25">
      <c r="L350" s="8"/>
      <c r="M350" s="8"/>
      <c r="N350" s="8"/>
    </row>
    <row r="351" spans="12:14" x14ac:dyDescent="0.25">
      <c r="L351" s="8"/>
      <c r="M351" s="8"/>
      <c r="N351" s="8"/>
    </row>
    <row r="352" spans="12:14" x14ac:dyDescent="0.25">
      <c r="L352" s="8"/>
      <c r="M352" s="8"/>
      <c r="N352" s="8"/>
    </row>
    <row r="353" spans="12:14" x14ac:dyDescent="0.25">
      <c r="L353" s="8"/>
      <c r="M353" s="8"/>
      <c r="N353" s="8"/>
    </row>
    <row r="354" spans="12:14" x14ac:dyDescent="0.25">
      <c r="L354" s="8"/>
      <c r="M354" s="8"/>
      <c r="N354" s="8"/>
    </row>
    <row r="355" spans="12:14" x14ac:dyDescent="0.25">
      <c r="L355" s="8"/>
      <c r="M355" s="8"/>
      <c r="N355" s="8"/>
    </row>
    <row r="356" spans="12:14" x14ac:dyDescent="0.25">
      <c r="L356" s="8"/>
      <c r="M356" s="8"/>
      <c r="N356" s="8"/>
    </row>
    <row r="357" spans="12:14" x14ac:dyDescent="0.25">
      <c r="L357" s="8"/>
      <c r="M357" s="8"/>
      <c r="N357" s="8"/>
    </row>
    <row r="358" spans="12:14" x14ac:dyDescent="0.25">
      <c r="L358" s="8"/>
      <c r="M358" s="8"/>
      <c r="N358" s="8"/>
    </row>
    <row r="359" spans="12:14" x14ac:dyDescent="0.25">
      <c r="L359" s="8"/>
      <c r="M359" s="8"/>
      <c r="N359" s="8"/>
    </row>
    <row r="360" spans="12:14" x14ac:dyDescent="0.25">
      <c r="L360" s="8"/>
      <c r="M360" s="8"/>
      <c r="N360" s="8"/>
    </row>
    <row r="361" spans="12:14" x14ac:dyDescent="0.25">
      <c r="L361" s="8"/>
      <c r="M361" s="8"/>
      <c r="N361" s="8"/>
    </row>
    <row r="362" spans="12:14" x14ac:dyDescent="0.25">
      <c r="L362" s="8"/>
      <c r="M362" s="8"/>
      <c r="N362" s="8"/>
    </row>
    <row r="363" spans="12:14" x14ac:dyDescent="0.25">
      <c r="L363" s="8"/>
      <c r="M363" s="8"/>
      <c r="N363" s="8"/>
    </row>
    <row r="364" spans="12:14" x14ac:dyDescent="0.25">
      <c r="L364" s="8"/>
      <c r="M364" s="8"/>
      <c r="N364" s="8"/>
    </row>
    <row r="365" spans="12:14" x14ac:dyDescent="0.25">
      <c r="L365" s="8"/>
      <c r="M365" s="8"/>
      <c r="N365" s="8"/>
    </row>
    <row r="366" spans="12:14" x14ac:dyDescent="0.25">
      <c r="L366" s="8"/>
      <c r="M366" s="8"/>
      <c r="N366" s="8"/>
    </row>
    <row r="367" spans="12:14" x14ac:dyDescent="0.25">
      <c r="L367" s="8"/>
      <c r="M367" s="8"/>
      <c r="N367" s="8"/>
    </row>
    <row r="368" spans="12:14" x14ac:dyDescent="0.25">
      <c r="L368" s="8"/>
      <c r="M368" s="8"/>
      <c r="N368" s="8"/>
    </row>
    <row r="369" spans="12:14" x14ac:dyDescent="0.25">
      <c r="L369" s="8"/>
      <c r="M369" s="8"/>
      <c r="N369" s="8"/>
    </row>
    <row r="370" spans="12:14" x14ac:dyDescent="0.25">
      <c r="L370" s="8"/>
      <c r="M370" s="8"/>
      <c r="N370" s="8"/>
    </row>
    <row r="371" spans="12:14" x14ac:dyDescent="0.25">
      <c r="L371" s="8"/>
      <c r="M371" s="8"/>
      <c r="N371" s="8"/>
    </row>
    <row r="372" spans="12:14" x14ac:dyDescent="0.25">
      <c r="L372" s="8"/>
      <c r="M372" s="8"/>
      <c r="N372" s="8"/>
    </row>
    <row r="373" spans="12:14" x14ac:dyDescent="0.25">
      <c r="L373" s="8"/>
      <c r="M373" s="8"/>
      <c r="N373" s="8"/>
    </row>
    <row r="374" spans="12:14" x14ac:dyDescent="0.25">
      <c r="L374" s="8"/>
      <c r="M374" s="8"/>
      <c r="N374" s="8"/>
    </row>
    <row r="375" spans="12:14" x14ac:dyDescent="0.25">
      <c r="L375" s="8"/>
      <c r="M375" s="8"/>
      <c r="N375" s="8"/>
    </row>
    <row r="376" spans="12:14" x14ac:dyDescent="0.25">
      <c r="L376" s="8"/>
      <c r="M376" s="8"/>
      <c r="N376" s="8"/>
    </row>
    <row r="377" spans="12:14" x14ac:dyDescent="0.25">
      <c r="L377" s="8"/>
      <c r="M377" s="8"/>
      <c r="N377" s="8"/>
    </row>
    <row r="378" spans="12:14" x14ac:dyDescent="0.25">
      <c r="L378" s="8"/>
      <c r="M378" s="8"/>
      <c r="N378" s="8"/>
    </row>
    <row r="379" spans="12:14" x14ac:dyDescent="0.25">
      <c r="L379" s="8"/>
      <c r="M379" s="8"/>
      <c r="N379" s="8"/>
    </row>
    <row r="380" spans="12:14" x14ac:dyDescent="0.25">
      <c r="L380" s="8"/>
      <c r="M380" s="8"/>
      <c r="N380" s="8"/>
    </row>
    <row r="381" spans="12:14" x14ac:dyDescent="0.25">
      <c r="L381" s="8"/>
      <c r="M381" s="8"/>
      <c r="N381" s="8"/>
    </row>
    <row r="382" spans="12:14" x14ac:dyDescent="0.25">
      <c r="L382" s="8"/>
      <c r="M382" s="8"/>
      <c r="N382" s="8"/>
    </row>
    <row r="383" spans="12:14" x14ac:dyDescent="0.25">
      <c r="L383" s="8"/>
      <c r="M383" s="8"/>
      <c r="N383" s="8"/>
    </row>
    <row r="384" spans="12:14" x14ac:dyDescent="0.25">
      <c r="L384" s="8"/>
      <c r="M384" s="8"/>
      <c r="N384" s="8"/>
    </row>
    <row r="385" spans="12:14" x14ac:dyDescent="0.25">
      <c r="L385" s="8"/>
      <c r="M385" s="8"/>
      <c r="N385" s="8"/>
    </row>
    <row r="386" spans="12:14" x14ac:dyDescent="0.25">
      <c r="L386" s="8"/>
      <c r="M386" s="8"/>
      <c r="N386" s="8"/>
    </row>
    <row r="387" spans="12:14" x14ac:dyDescent="0.25">
      <c r="L387" s="8"/>
      <c r="M387" s="8"/>
      <c r="N387" s="8"/>
    </row>
    <row r="388" spans="12:14" x14ac:dyDescent="0.25">
      <c r="L388" s="8"/>
      <c r="M388" s="8"/>
      <c r="N388" s="8"/>
    </row>
    <row r="389" spans="12:14" x14ac:dyDescent="0.25">
      <c r="L389" s="8"/>
      <c r="M389" s="8"/>
      <c r="N389" s="8"/>
    </row>
    <row r="390" spans="12:14" x14ac:dyDescent="0.25">
      <c r="L390" s="8"/>
      <c r="M390" s="8"/>
      <c r="N390" s="8"/>
    </row>
    <row r="391" spans="12:14" x14ac:dyDescent="0.25">
      <c r="L391" s="8"/>
      <c r="M391" s="8"/>
      <c r="N391" s="8"/>
    </row>
    <row r="392" spans="12:14" x14ac:dyDescent="0.25">
      <c r="L392" s="8"/>
      <c r="M392" s="8"/>
      <c r="N392" s="8"/>
    </row>
    <row r="393" spans="12:14" x14ac:dyDescent="0.25">
      <c r="L393" s="8"/>
      <c r="M393" s="8"/>
      <c r="N393" s="8"/>
    </row>
    <row r="394" spans="12:14" x14ac:dyDescent="0.25">
      <c r="L394" s="8"/>
      <c r="M394" s="8"/>
      <c r="N394" s="8"/>
    </row>
    <row r="395" spans="12:14" x14ac:dyDescent="0.25">
      <c r="L395" s="8"/>
      <c r="M395" s="8"/>
      <c r="N395" s="8"/>
    </row>
    <row r="396" spans="12:14" x14ac:dyDescent="0.25">
      <c r="L396" s="8"/>
      <c r="M396" s="8"/>
      <c r="N396" s="8"/>
    </row>
    <row r="397" spans="12:14" x14ac:dyDescent="0.25">
      <c r="L397" s="8"/>
      <c r="M397" s="8"/>
      <c r="N397" s="8"/>
    </row>
    <row r="398" spans="12:14" x14ac:dyDescent="0.25">
      <c r="L398" s="8"/>
      <c r="M398" s="8"/>
      <c r="N398" s="8"/>
    </row>
    <row r="399" spans="12:14" x14ac:dyDescent="0.25">
      <c r="L399" s="8"/>
      <c r="M399" s="8"/>
      <c r="N399" s="8"/>
    </row>
    <row r="400" spans="12:14" x14ac:dyDescent="0.25">
      <c r="L400" s="8"/>
      <c r="M400" s="8"/>
      <c r="N400" s="8"/>
    </row>
    <row r="401" spans="12:14" x14ac:dyDescent="0.25">
      <c r="L401" s="8"/>
      <c r="M401" s="8"/>
      <c r="N401" s="8"/>
    </row>
    <row r="402" spans="12:14" x14ac:dyDescent="0.25">
      <c r="L402" s="8"/>
      <c r="M402" s="8"/>
      <c r="N402" s="8"/>
    </row>
    <row r="403" spans="12:14" x14ac:dyDescent="0.25">
      <c r="L403" s="8"/>
      <c r="M403" s="8"/>
      <c r="N403" s="8"/>
    </row>
    <row r="404" spans="12:14" x14ac:dyDescent="0.25">
      <c r="L404" s="8"/>
      <c r="M404" s="8"/>
      <c r="N404" s="8"/>
    </row>
    <row r="405" spans="12:14" x14ac:dyDescent="0.25">
      <c r="L405" s="8"/>
      <c r="M405" s="8"/>
      <c r="N405" s="8"/>
    </row>
    <row r="406" spans="12:14" x14ac:dyDescent="0.25">
      <c r="L406" s="8"/>
      <c r="M406" s="8"/>
      <c r="N406" s="8"/>
    </row>
    <row r="407" spans="12:14" x14ac:dyDescent="0.25">
      <c r="L407" s="8"/>
      <c r="M407" s="8"/>
      <c r="N407" s="8"/>
    </row>
    <row r="408" spans="12:14" x14ac:dyDescent="0.25">
      <c r="L408" s="8"/>
      <c r="M408" s="8"/>
      <c r="N408" s="8"/>
    </row>
    <row r="409" spans="12:14" x14ac:dyDescent="0.25">
      <c r="L409" s="8"/>
      <c r="M409" s="8"/>
      <c r="N409" s="8"/>
    </row>
    <row r="410" spans="12:14" x14ac:dyDescent="0.25">
      <c r="L410" s="8"/>
      <c r="M410" s="8"/>
      <c r="N410" s="8"/>
    </row>
    <row r="411" spans="12:14" x14ac:dyDescent="0.25">
      <c r="L411" s="8"/>
      <c r="M411" s="8"/>
      <c r="N411" s="8"/>
    </row>
    <row r="412" spans="12:14" x14ac:dyDescent="0.25">
      <c r="L412" s="8"/>
      <c r="M412" s="8"/>
      <c r="N412" s="8"/>
    </row>
    <row r="413" spans="12:14" x14ac:dyDescent="0.25">
      <c r="L413" s="8"/>
      <c r="M413" s="8"/>
      <c r="N413" s="8"/>
    </row>
    <row r="414" spans="12:14" x14ac:dyDescent="0.25">
      <c r="L414" s="8"/>
      <c r="M414" s="8"/>
      <c r="N414" s="8"/>
    </row>
    <row r="415" spans="12:14" x14ac:dyDescent="0.25">
      <c r="L415" s="8"/>
      <c r="M415" s="8"/>
      <c r="N415" s="8"/>
    </row>
    <row r="416" spans="12:14" x14ac:dyDescent="0.25">
      <c r="L416" s="8"/>
      <c r="M416" s="8"/>
      <c r="N416" s="8"/>
    </row>
    <row r="417" spans="12:14" x14ac:dyDescent="0.25">
      <c r="L417" s="8"/>
      <c r="M417" s="8"/>
      <c r="N417" s="8"/>
    </row>
    <row r="418" spans="12:14" x14ac:dyDescent="0.25">
      <c r="L418" s="8"/>
      <c r="M418" s="8"/>
      <c r="N418" s="8"/>
    </row>
    <row r="419" spans="12:14" x14ac:dyDescent="0.25">
      <c r="L419" s="8"/>
      <c r="M419" s="8"/>
      <c r="N419" s="8"/>
    </row>
    <row r="420" spans="12:14" x14ac:dyDescent="0.25">
      <c r="L420" s="8"/>
      <c r="M420" s="8"/>
      <c r="N420" s="8"/>
    </row>
    <row r="421" spans="12:14" x14ac:dyDescent="0.25">
      <c r="L421" s="8"/>
      <c r="M421" s="8"/>
      <c r="N421" s="8"/>
    </row>
    <row r="422" spans="12:14" x14ac:dyDescent="0.25">
      <c r="L422" s="8"/>
      <c r="M422" s="8"/>
      <c r="N422" s="8"/>
    </row>
    <row r="423" spans="12:14" x14ac:dyDescent="0.25">
      <c r="L423" s="8"/>
      <c r="M423" s="8"/>
      <c r="N423" s="8"/>
    </row>
    <row r="424" spans="12:14" x14ac:dyDescent="0.25">
      <c r="L424" s="8"/>
      <c r="M424" s="8"/>
      <c r="N424" s="8"/>
    </row>
    <row r="425" spans="12:14" x14ac:dyDescent="0.25">
      <c r="L425" s="8"/>
      <c r="M425" s="8"/>
      <c r="N425" s="8"/>
    </row>
    <row r="426" spans="12:14" x14ac:dyDescent="0.25">
      <c r="L426" s="8"/>
      <c r="M426" s="8"/>
      <c r="N426" s="8"/>
    </row>
    <row r="427" spans="12:14" x14ac:dyDescent="0.25">
      <c r="L427" s="8"/>
      <c r="M427" s="8"/>
      <c r="N427" s="8"/>
    </row>
    <row r="428" spans="12:14" x14ac:dyDescent="0.25">
      <c r="L428" s="8"/>
      <c r="M428" s="8"/>
      <c r="N428" s="8"/>
    </row>
    <row r="429" spans="12:14" x14ac:dyDescent="0.25">
      <c r="L429" s="8"/>
      <c r="M429" s="8"/>
      <c r="N429" s="8"/>
    </row>
    <row r="430" spans="12:14" x14ac:dyDescent="0.25">
      <c r="L430" s="8"/>
      <c r="M430" s="8"/>
      <c r="N430" s="8"/>
    </row>
    <row r="431" spans="12:14" x14ac:dyDescent="0.25">
      <c r="L431" s="8"/>
      <c r="M431" s="8"/>
      <c r="N431" s="8"/>
    </row>
    <row r="432" spans="12:14" x14ac:dyDescent="0.25">
      <c r="L432" s="8"/>
      <c r="M432" s="8"/>
      <c r="N432" s="8"/>
    </row>
    <row r="433" spans="12:14" x14ac:dyDescent="0.25">
      <c r="L433" s="8"/>
      <c r="M433" s="8"/>
      <c r="N433" s="8"/>
    </row>
    <row r="434" spans="12:14" x14ac:dyDescent="0.25">
      <c r="L434" s="8"/>
      <c r="M434" s="8"/>
      <c r="N434" s="8"/>
    </row>
    <row r="435" spans="12:14" x14ac:dyDescent="0.25">
      <c r="L435" s="8"/>
      <c r="M435" s="8"/>
      <c r="N435" s="8"/>
    </row>
    <row r="436" spans="12:14" x14ac:dyDescent="0.25">
      <c r="L436" s="8"/>
      <c r="M436" s="8"/>
      <c r="N436" s="8"/>
    </row>
    <row r="437" spans="12:14" x14ac:dyDescent="0.25">
      <c r="L437" s="8"/>
      <c r="M437" s="8"/>
      <c r="N437" s="8"/>
    </row>
    <row r="438" spans="12:14" x14ac:dyDescent="0.25">
      <c r="L438" s="8"/>
      <c r="M438" s="8"/>
      <c r="N438" s="8"/>
    </row>
    <row r="439" spans="12:14" x14ac:dyDescent="0.25">
      <c r="L439" s="8"/>
      <c r="M439" s="8"/>
      <c r="N439" s="8"/>
    </row>
    <row r="440" spans="12:14" x14ac:dyDescent="0.25">
      <c r="L440" s="8"/>
      <c r="M440" s="8"/>
      <c r="N440" s="8"/>
    </row>
    <row r="441" spans="12:14" x14ac:dyDescent="0.25">
      <c r="L441" s="8"/>
      <c r="M441" s="8"/>
      <c r="N441" s="8"/>
    </row>
    <row r="442" spans="12:14" x14ac:dyDescent="0.25">
      <c r="L442" s="8"/>
      <c r="M442" s="8"/>
      <c r="N442" s="8"/>
    </row>
    <row r="443" spans="12:14" x14ac:dyDescent="0.25">
      <c r="L443" s="8"/>
      <c r="M443" s="8"/>
      <c r="N443" s="8"/>
    </row>
    <row r="444" spans="12:14" x14ac:dyDescent="0.25">
      <c r="L444" s="8"/>
      <c r="M444" s="8"/>
      <c r="N444" s="8"/>
    </row>
    <row r="445" spans="12:14" x14ac:dyDescent="0.25">
      <c r="L445" s="8"/>
      <c r="M445" s="8"/>
      <c r="N445" s="8"/>
    </row>
    <row r="446" spans="12:14" x14ac:dyDescent="0.25">
      <c r="L446" s="8"/>
      <c r="M446" s="8"/>
      <c r="N446" s="8"/>
    </row>
    <row r="447" spans="12:14" x14ac:dyDescent="0.25">
      <c r="L447" s="8"/>
      <c r="M447" s="8"/>
      <c r="N447" s="8"/>
    </row>
    <row r="448" spans="12:14" x14ac:dyDescent="0.25">
      <c r="L448" s="8"/>
      <c r="M448" s="8"/>
      <c r="N448" s="8"/>
    </row>
    <row r="449" spans="12:14" x14ac:dyDescent="0.25">
      <c r="L449" s="8"/>
      <c r="M449" s="8"/>
      <c r="N449" s="8"/>
    </row>
    <row r="450" spans="12:14" x14ac:dyDescent="0.25">
      <c r="L450" s="8"/>
      <c r="M450" s="8"/>
      <c r="N450" s="8"/>
    </row>
    <row r="451" spans="12:14" x14ac:dyDescent="0.25">
      <c r="L451" s="8"/>
      <c r="M451" s="8"/>
      <c r="N451" s="8"/>
    </row>
    <row r="452" spans="12:14" x14ac:dyDescent="0.25">
      <c r="L452" s="8"/>
      <c r="M452" s="8"/>
      <c r="N452" s="8"/>
    </row>
    <row r="453" spans="12:14" x14ac:dyDescent="0.25">
      <c r="L453" s="8"/>
      <c r="M453" s="8"/>
      <c r="N453" s="8"/>
    </row>
    <row r="454" spans="12:14" x14ac:dyDescent="0.25">
      <c r="L454" s="8"/>
      <c r="M454" s="8"/>
      <c r="N454" s="8"/>
    </row>
    <row r="455" spans="12:14" x14ac:dyDescent="0.25">
      <c r="L455" s="8"/>
      <c r="M455" s="8"/>
      <c r="N455" s="8"/>
    </row>
    <row r="456" spans="12:14" x14ac:dyDescent="0.25">
      <c r="L456" s="8"/>
      <c r="M456" s="8"/>
      <c r="N456" s="8"/>
    </row>
    <row r="457" spans="12:14" x14ac:dyDescent="0.25">
      <c r="L457" s="8"/>
      <c r="M457" s="8"/>
      <c r="N457" s="8"/>
    </row>
    <row r="458" spans="12:14" x14ac:dyDescent="0.25">
      <c r="L458" s="8"/>
      <c r="M458" s="8"/>
      <c r="N458" s="8"/>
    </row>
    <row r="459" spans="12:14" x14ac:dyDescent="0.25">
      <c r="L459" s="8"/>
      <c r="M459" s="8"/>
      <c r="N459" s="8"/>
    </row>
    <row r="460" spans="12:14" x14ac:dyDescent="0.25">
      <c r="L460" s="8"/>
      <c r="M460" s="8"/>
      <c r="N460" s="8"/>
    </row>
    <row r="461" spans="12:14" x14ac:dyDescent="0.25">
      <c r="L461" s="8"/>
      <c r="M461" s="8"/>
      <c r="N461" s="8"/>
    </row>
    <row r="462" spans="12:14" x14ac:dyDescent="0.25">
      <c r="L462" s="8"/>
      <c r="M462" s="8"/>
      <c r="N462" s="8"/>
    </row>
    <row r="463" spans="12:14" x14ac:dyDescent="0.25">
      <c r="L463" s="8"/>
      <c r="M463" s="8"/>
      <c r="N463" s="8"/>
    </row>
    <row r="464" spans="12:14" x14ac:dyDescent="0.25">
      <c r="L464" s="8"/>
      <c r="M464" s="8"/>
      <c r="N464" s="8"/>
    </row>
    <row r="465" spans="12:14" x14ac:dyDescent="0.25">
      <c r="L465" s="8"/>
      <c r="M465" s="8"/>
      <c r="N465" s="8"/>
    </row>
    <row r="466" spans="12:14" x14ac:dyDescent="0.25">
      <c r="L466" s="8"/>
      <c r="M466" s="8"/>
      <c r="N466" s="8"/>
    </row>
    <row r="467" spans="12:14" x14ac:dyDescent="0.25">
      <c r="L467" s="8"/>
      <c r="M467" s="8"/>
      <c r="N467" s="8"/>
    </row>
    <row r="468" spans="12:14" x14ac:dyDescent="0.25">
      <c r="L468" s="8"/>
      <c r="M468" s="8"/>
      <c r="N468" s="8"/>
    </row>
    <row r="469" spans="12:14" x14ac:dyDescent="0.25">
      <c r="L469" s="8"/>
      <c r="M469" s="8"/>
      <c r="N469" s="8"/>
    </row>
    <row r="470" spans="12:14" x14ac:dyDescent="0.25">
      <c r="L470" s="8"/>
      <c r="M470" s="8"/>
      <c r="N470" s="8"/>
    </row>
    <row r="471" spans="12:14" x14ac:dyDescent="0.25">
      <c r="L471" s="8"/>
      <c r="M471" s="8"/>
      <c r="N471" s="8"/>
    </row>
    <row r="472" spans="12:14" x14ac:dyDescent="0.25">
      <c r="L472" s="8"/>
      <c r="M472" s="8"/>
      <c r="N472" s="8"/>
    </row>
    <row r="473" spans="12:14" x14ac:dyDescent="0.25">
      <c r="L473" s="8"/>
      <c r="M473" s="8"/>
      <c r="N473" s="8"/>
    </row>
    <row r="474" spans="12:14" x14ac:dyDescent="0.25">
      <c r="L474" s="8"/>
      <c r="M474" s="8"/>
      <c r="N474" s="8"/>
    </row>
    <row r="475" spans="12:14" x14ac:dyDescent="0.25">
      <c r="L475" s="8"/>
      <c r="M475" s="8"/>
      <c r="N475" s="8"/>
    </row>
    <row r="476" spans="12:14" x14ac:dyDescent="0.25">
      <c r="L476" s="8"/>
      <c r="M476" s="8"/>
      <c r="N476" s="8"/>
    </row>
    <row r="477" spans="12:14" x14ac:dyDescent="0.25">
      <c r="L477" s="8"/>
      <c r="M477" s="8"/>
      <c r="N477" s="8"/>
    </row>
    <row r="478" spans="12:14" x14ac:dyDescent="0.25">
      <c r="L478" s="8"/>
      <c r="M478" s="8"/>
      <c r="N478" s="8"/>
    </row>
    <row r="479" spans="12:14" x14ac:dyDescent="0.25">
      <c r="L479" s="8"/>
      <c r="M479" s="8"/>
      <c r="N479" s="8"/>
    </row>
    <row r="480" spans="12:14" x14ac:dyDescent="0.25">
      <c r="L480" s="8"/>
      <c r="M480" s="8"/>
      <c r="N480" s="8"/>
    </row>
    <row r="481" spans="12:14" x14ac:dyDescent="0.25">
      <c r="L481" s="8"/>
      <c r="M481" s="8"/>
      <c r="N481" s="8"/>
    </row>
    <row r="482" spans="12:14" x14ac:dyDescent="0.25">
      <c r="L482" s="8"/>
      <c r="M482" s="8"/>
      <c r="N482" s="8"/>
    </row>
    <row r="483" spans="12:14" x14ac:dyDescent="0.25">
      <c r="L483" s="8"/>
      <c r="M483" s="8"/>
      <c r="N483" s="8"/>
    </row>
    <row r="484" spans="12:14" x14ac:dyDescent="0.25">
      <c r="L484" s="8"/>
      <c r="M484" s="8"/>
      <c r="N484" s="8"/>
    </row>
    <row r="485" spans="12:14" x14ac:dyDescent="0.25">
      <c r="L485" s="8"/>
      <c r="M485" s="8"/>
      <c r="N485" s="8"/>
    </row>
    <row r="486" spans="12:14" x14ac:dyDescent="0.25">
      <c r="L486" s="8"/>
      <c r="M486" s="8"/>
      <c r="N486" s="8"/>
    </row>
    <row r="487" spans="12:14" x14ac:dyDescent="0.25">
      <c r="L487" s="8"/>
      <c r="M487" s="8"/>
      <c r="N487" s="8"/>
    </row>
    <row r="488" spans="12:14" x14ac:dyDescent="0.25">
      <c r="L488" s="8"/>
      <c r="M488" s="8"/>
      <c r="N488" s="8"/>
    </row>
    <row r="489" spans="12:14" x14ac:dyDescent="0.25">
      <c r="L489" s="8"/>
      <c r="M489" s="8"/>
      <c r="N489" s="8"/>
    </row>
    <row r="490" spans="12:14" x14ac:dyDescent="0.25">
      <c r="L490" s="8"/>
      <c r="M490" s="8"/>
      <c r="N490" s="8"/>
    </row>
    <row r="491" spans="12:14" x14ac:dyDescent="0.25">
      <c r="L491" s="8"/>
      <c r="M491" s="8"/>
      <c r="N491" s="8"/>
    </row>
    <row r="492" spans="12:14" x14ac:dyDescent="0.25">
      <c r="L492" s="8"/>
      <c r="M492" s="8"/>
      <c r="N492" s="8"/>
    </row>
    <row r="493" spans="12:14" x14ac:dyDescent="0.25">
      <c r="L493" s="8"/>
      <c r="M493" s="8"/>
      <c r="N493" s="8"/>
    </row>
    <row r="494" spans="12:14" x14ac:dyDescent="0.25">
      <c r="L494" s="8"/>
      <c r="M494" s="8"/>
      <c r="N494" s="8"/>
    </row>
    <row r="495" spans="12:14" x14ac:dyDescent="0.25">
      <c r="L495" s="8"/>
      <c r="M495" s="8"/>
      <c r="N495" s="8"/>
    </row>
    <row r="496" spans="12:14" x14ac:dyDescent="0.25">
      <c r="L496" s="8"/>
      <c r="M496" s="8"/>
      <c r="N496" s="8"/>
    </row>
    <row r="497" spans="12:14" x14ac:dyDescent="0.25">
      <c r="L497" s="8"/>
      <c r="M497" s="8"/>
      <c r="N497" s="8"/>
    </row>
    <row r="498" spans="12:14" x14ac:dyDescent="0.25">
      <c r="L498" s="8"/>
      <c r="M498" s="8"/>
      <c r="N498" s="8"/>
    </row>
    <row r="499" spans="12:14" x14ac:dyDescent="0.25">
      <c r="L499" s="8"/>
      <c r="M499" s="8"/>
      <c r="N499" s="8"/>
    </row>
    <row r="500" spans="12:14" x14ac:dyDescent="0.25">
      <c r="L500" s="8"/>
      <c r="M500" s="8"/>
      <c r="N500" s="8"/>
    </row>
    <row r="501" spans="12:14" x14ac:dyDescent="0.25">
      <c r="L501" s="8"/>
      <c r="M501" s="8"/>
      <c r="N501" s="8"/>
    </row>
    <row r="502" spans="12:14" x14ac:dyDescent="0.25">
      <c r="L502" s="8"/>
      <c r="M502" s="8"/>
      <c r="N502" s="8"/>
    </row>
    <row r="503" spans="12:14" x14ac:dyDescent="0.25">
      <c r="L503" s="8"/>
      <c r="M503" s="8"/>
      <c r="N503" s="8"/>
    </row>
    <row r="504" spans="12:14" x14ac:dyDescent="0.25">
      <c r="L504" s="8"/>
      <c r="M504" s="8"/>
      <c r="N504" s="8"/>
    </row>
    <row r="505" spans="12:14" x14ac:dyDescent="0.25">
      <c r="L505" s="8"/>
      <c r="M505" s="8"/>
      <c r="N505" s="8"/>
    </row>
    <row r="506" spans="12:14" x14ac:dyDescent="0.25">
      <c r="L506" s="8"/>
      <c r="M506" s="8"/>
      <c r="N506" s="8"/>
    </row>
    <row r="507" spans="12:14" x14ac:dyDescent="0.25">
      <c r="L507" s="8"/>
      <c r="M507" s="8"/>
      <c r="N507" s="8"/>
    </row>
    <row r="508" spans="12:14" x14ac:dyDescent="0.25">
      <c r="L508" s="8"/>
      <c r="M508" s="8"/>
      <c r="N508" s="8"/>
    </row>
    <row r="509" spans="12:14" x14ac:dyDescent="0.25">
      <c r="L509" s="8"/>
      <c r="M509" s="8"/>
      <c r="N509" s="8"/>
    </row>
    <row r="510" spans="12:14" x14ac:dyDescent="0.25">
      <c r="L510" s="8"/>
      <c r="M510" s="8"/>
      <c r="N510" s="8"/>
    </row>
    <row r="511" spans="12:14" x14ac:dyDescent="0.25">
      <c r="L511" s="8"/>
      <c r="M511" s="8"/>
      <c r="N511" s="8"/>
    </row>
    <row r="512" spans="12:14" x14ac:dyDescent="0.25">
      <c r="L512" s="8"/>
      <c r="M512" s="8"/>
      <c r="N512" s="8"/>
    </row>
    <row r="513" spans="12:14" x14ac:dyDescent="0.25">
      <c r="L513" s="8"/>
      <c r="M513" s="8"/>
      <c r="N513" s="8"/>
    </row>
    <row r="514" spans="12:14" x14ac:dyDescent="0.25">
      <c r="L514" s="8"/>
      <c r="M514" s="8"/>
      <c r="N514" s="8"/>
    </row>
    <row r="515" spans="12:14" x14ac:dyDescent="0.25">
      <c r="L515" s="8"/>
      <c r="M515" s="8"/>
      <c r="N515" s="8"/>
    </row>
    <row r="516" spans="12:14" x14ac:dyDescent="0.25">
      <c r="L516" s="8"/>
      <c r="M516" s="8"/>
      <c r="N516" s="8"/>
    </row>
    <row r="517" spans="12:14" x14ac:dyDescent="0.25">
      <c r="L517" s="8"/>
      <c r="M517" s="8"/>
      <c r="N517" s="8"/>
    </row>
    <row r="518" spans="12:14" x14ac:dyDescent="0.25">
      <c r="L518" s="8"/>
      <c r="M518" s="8"/>
      <c r="N518" s="8"/>
    </row>
    <row r="519" spans="12:14" x14ac:dyDescent="0.25">
      <c r="L519" s="8"/>
      <c r="M519" s="8"/>
      <c r="N519" s="8"/>
    </row>
    <row r="520" spans="12:14" x14ac:dyDescent="0.25">
      <c r="L520" s="8"/>
      <c r="M520" s="8"/>
      <c r="N520" s="8"/>
    </row>
    <row r="521" spans="12:14" x14ac:dyDescent="0.25">
      <c r="L521" s="8"/>
      <c r="M521" s="8"/>
      <c r="N521" s="8"/>
    </row>
    <row r="522" spans="12:14" x14ac:dyDescent="0.25">
      <c r="L522" s="8"/>
      <c r="M522" s="8"/>
      <c r="N522" s="8"/>
    </row>
    <row r="523" spans="12:14" x14ac:dyDescent="0.25">
      <c r="L523" s="8"/>
      <c r="M523" s="8"/>
      <c r="N523" s="8"/>
    </row>
    <row r="524" spans="12:14" x14ac:dyDescent="0.25">
      <c r="L524" s="8"/>
      <c r="M524" s="8"/>
      <c r="N524" s="8"/>
    </row>
    <row r="525" spans="12:14" x14ac:dyDescent="0.25">
      <c r="L525" s="8"/>
      <c r="M525" s="8"/>
      <c r="N525" s="8"/>
    </row>
    <row r="526" spans="12:14" x14ac:dyDescent="0.25">
      <c r="L526" s="8"/>
      <c r="M526" s="8"/>
      <c r="N526" s="8"/>
    </row>
    <row r="527" spans="12:14" x14ac:dyDescent="0.25">
      <c r="L527" s="8"/>
      <c r="M527" s="8"/>
      <c r="N527" s="8"/>
    </row>
    <row r="528" spans="12:14" x14ac:dyDescent="0.25">
      <c r="L528" s="8"/>
      <c r="M528" s="8"/>
      <c r="N528" s="8"/>
    </row>
    <row r="529" spans="12:14" x14ac:dyDescent="0.25">
      <c r="L529" s="8"/>
      <c r="M529" s="8"/>
      <c r="N529" s="8"/>
    </row>
    <row r="530" spans="12:14" x14ac:dyDescent="0.25">
      <c r="L530" s="8"/>
      <c r="M530" s="8"/>
      <c r="N530" s="8"/>
    </row>
    <row r="531" spans="12:14" x14ac:dyDescent="0.25">
      <c r="L531" s="8"/>
      <c r="M531" s="8"/>
      <c r="N531" s="8"/>
    </row>
    <row r="532" spans="12:14" x14ac:dyDescent="0.25">
      <c r="L532" s="8"/>
      <c r="M532" s="8"/>
      <c r="N532" s="8"/>
    </row>
    <row r="533" spans="12:14" x14ac:dyDescent="0.25">
      <c r="L533" s="8"/>
      <c r="M533" s="8"/>
      <c r="N533" s="8"/>
    </row>
    <row r="534" spans="12:14" x14ac:dyDescent="0.25">
      <c r="L534" s="8"/>
      <c r="M534" s="8"/>
      <c r="N534" s="8"/>
    </row>
    <row r="535" spans="12:14" x14ac:dyDescent="0.25">
      <c r="L535" s="8"/>
      <c r="M535" s="8"/>
      <c r="N535" s="8"/>
    </row>
    <row r="536" spans="12:14" x14ac:dyDescent="0.25">
      <c r="L536" s="8"/>
      <c r="M536" s="8"/>
      <c r="N536" s="8"/>
    </row>
    <row r="537" spans="12:14" x14ac:dyDescent="0.25">
      <c r="L537" s="8"/>
      <c r="M537" s="8"/>
      <c r="N537" s="8"/>
    </row>
    <row r="538" spans="12:14" x14ac:dyDescent="0.25">
      <c r="L538" s="8"/>
      <c r="M538" s="8"/>
      <c r="N538" s="8"/>
    </row>
    <row r="539" spans="12:14" x14ac:dyDescent="0.25">
      <c r="L539" s="8"/>
      <c r="M539" s="8"/>
      <c r="N539" s="8"/>
    </row>
    <row r="540" spans="12:14" x14ac:dyDescent="0.25">
      <c r="L540" s="8"/>
      <c r="M540" s="8"/>
      <c r="N540" s="8"/>
    </row>
    <row r="541" spans="12:14" x14ac:dyDescent="0.25">
      <c r="L541" s="8"/>
      <c r="M541" s="8"/>
      <c r="N541" s="8"/>
    </row>
    <row r="542" spans="12:14" x14ac:dyDescent="0.25">
      <c r="L542" s="8"/>
      <c r="M542" s="8"/>
      <c r="N542" s="8"/>
    </row>
    <row r="543" spans="12:14" x14ac:dyDescent="0.25">
      <c r="L543" s="8"/>
      <c r="M543" s="8"/>
      <c r="N543" s="8"/>
    </row>
    <row r="544" spans="12:14" x14ac:dyDescent="0.25">
      <c r="L544" s="8"/>
      <c r="M544" s="8"/>
      <c r="N544" s="8"/>
    </row>
    <row r="545" spans="12:14" x14ac:dyDescent="0.25">
      <c r="L545" s="8"/>
      <c r="M545" s="8"/>
      <c r="N545" s="8"/>
    </row>
    <row r="546" spans="12:14" x14ac:dyDescent="0.25">
      <c r="L546" s="8"/>
      <c r="M546" s="8"/>
      <c r="N546" s="8"/>
    </row>
    <row r="547" spans="12:14" x14ac:dyDescent="0.25">
      <c r="L547" s="8"/>
      <c r="M547" s="8"/>
      <c r="N547" s="8"/>
    </row>
    <row r="548" spans="12:14" x14ac:dyDescent="0.25">
      <c r="L548" s="8"/>
      <c r="M548" s="8"/>
      <c r="N548" s="8"/>
    </row>
    <row r="549" spans="12:14" x14ac:dyDescent="0.25">
      <c r="L549" s="8"/>
      <c r="M549" s="8"/>
      <c r="N549" s="8"/>
    </row>
    <row r="550" spans="12:14" x14ac:dyDescent="0.25">
      <c r="L550" s="8"/>
      <c r="M550" s="8"/>
      <c r="N550" s="8"/>
    </row>
    <row r="551" spans="12:14" x14ac:dyDescent="0.25">
      <c r="L551" s="8"/>
      <c r="M551" s="8"/>
      <c r="N551" s="8"/>
    </row>
    <row r="552" spans="12:14" x14ac:dyDescent="0.25">
      <c r="L552" s="8"/>
      <c r="M552" s="8"/>
      <c r="N552" s="8"/>
    </row>
    <row r="553" spans="12:14" x14ac:dyDescent="0.25">
      <c r="L553" s="8"/>
      <c r="M553" s="8"/>
      <c r="N553" s="8"/>
    </row>
    <row r="554" spans="12:14" x14ac:dyDescent="0.25">
      <c r="L554" s="8"/>
      <c r="M554" s="8"/>
      <c r="N554" s="8"/>
    </row>
    <row r="555" spans="12:14" x14ac:dyDescent="0.25">
      <c r="L555" s="8"/>
      <c r="M555" s="8"/>
      <c r="N555" s="8"/>
    </row>
    <row r="556" spans="12:14" x14ac:dyDescent="0.25">
      <c r="L556" s="8"/>
      <c r="M556" s="8"/>
      <c r="N556" s="8"/>
    </row>
    <row r="557" spans="12:14" x14ac:dyDescent="0.25">
      <c r="L557" s="8"/>
      <c r="M557" s="8"/>
      <c r="N557" s="8"/>
    </row>
    <row r="558" spans="12:14" x14ac:dyDescent="0.25">
      <c r="L558" s="8"/>
      <c r="M558" s="8"/>
      <c r="N558" s="8"/>
    </row>
    <row r="559" spans="12:14" x14ac:dyDescent="0.25">
      <c r="L559" s="8"/>
      <c r="M559" s="8"/>
      <c r="N559" s="8"/>
    </row>
    <row r="560" spans="12:14" x14ac:dyDescent="0.25">
      <c r="L560" s="8"/>
      <c r="M560" s="8"/>
      <c r="N560" s="8"/>
    </row>
    <row r="561" spans="12:14" x14ac:dyDescent="0.25">
      <c r="L561" s="8"/>
      <c r="M561" s="8"/>
      <c r="N561" s="8"/>
    </row>
    <row r="562" spans="12:14" x14ac:dyDescent="0.25">
      <c r="L562" s="8"/>
      <c r="M562" s="8"/>
      <c r="N562" s="8"/>
    </row>
    <row r="563" spans="12:14" x14ac:dyDescent="0.25">
      <c r="L563" s="8"/>
      <c r="M563" s="8"/>
      <c r="N563" s="8"/>
    </row>
    <row r="564" spans="12:14" x14ac:dyDescent="0.25">
      <c r="L564" s="8"/>
      <c r="M564" s="8"/>
      <c r="N564" s="8"/>
    </row>
    <row r="565" spans="12:14" x14ac:dyDescent="0.25">
      <c r="L565" s="8"/>
      <c r="M565" s="8"/>
      <c r="N565" s="8"/>
    </row>
    <row r="566" spans="12:14" x14ac:dyDescent="0.25">
      <c r="L566" s="8"/>
      <c r="M566" s="8"/>
      <c r="N566" s="8"/>
    </row>
    <row r="567" spans="12:14" x14ac:dyDescent="0.25">
      <c r="L567" s="8"/>
      <c r="M567" s="8"/>
      <c r="N567" s="8"/>
    </row>
    <row r="568" spans="12:14" x14ac:dyDescent="0.25">
      <c r="L568" s="8"/>
      <c r="M568" s="8"/>
      <c r="N568" s="8"/>
    </row>
    <row r="569" spans="12:14" x14ac:dyDescent="0.25">
      <c r="L569" s="8"/>
      <c r="M569" s="8"/>
      <c r="N569" s="8"/>
    </row>
    <row r="570" spans="12:14" x14ac:dyDescent="0.25">
      <c r="L570" s="8"/>
      <c r="M570" s="8"/>
      <c r="N570" s="8"/>
    </row>
    <row r="571" spans="12:14" x14ac:dyDescent="0.25">
      <c r="L571" s="8"/>
      <c r="M571" s="8"/>
      <c r="N571" s="8"/>
    </row>
    <row r="572" spans="12:14" x14ac:dyDescent="0.25">
      <c r="L572" s="8"/>
      <c r="M572" s="8"/>
      <c r="N572" s="8"/>
    </row>
    <row r="573" spans="12:14" x14ac:dyDescent="0.25">
      <c r="L573" s="8"/>
      <c r="M573" s="8"/>
      <c r="N573" s="8"/>
    </row>
    <row r="574" spans="12:14" x14ac:dyDescent="0.25">
      <c r="L574" s="8"/>
      <c r="M574" s="8"/>
      <c r="N574" s="8"/>
    </row>
    <row r="575" spans="12:14" x14ac:dyDescent="0.25">
      <c r="L575" s="8"/>
      <c r="M575" s="8"/>
      <c r="N575" s="8"/>
    </row>
    <row r="576" spans="12:14" x14ac:dyDescent="0.25">
      <c r="L576" s="8"/>
      <c r="M576" s="8"/>
      <c r="N576" s="8"/>
    </row>
    <row r="577" spans="12:14" x14ac:dyDescent="0.25">
      <c r="L577" s="8"/>
      <c r="M577" s="8"/>
      <c r="N577" s="8"/>
    </row>
    <row r="578" spans="12:14" x14ac:dyDescent="0.25">
      <c r="L578" s="8"/>
      <c r="M578" s="8"/>
      <c r="N578" s="8"/>
    </row>
    <row r="579" spans="12:14" x14ac:dyDescent="0.25">
      <c r="L579" s="8"/>
      <c r="M579" s="8"/>
      <c r="N579" s="8"/>
    </row>
    <row r="580" spans="12:14" x14ac:dyDescent="0.25">
      <c r="L580" s="8"/>
      <c r="M580" s="8"/>
      <c r="N580" s="8"/>
    </row>
    <row r="581" spans="12:14" x14ac:dyDescent="0.25">
      <c r="L581" s="8"/>
      <c r="M581" s="8"/>
      <c r="N581" s="8"/>
    </row>
    <row r="582" spans="12:14" x14ac:dyDescent="0.25">
      <c r="L582" s="8"/>
      <c r="M582" s="8"/>
      <c r="N582" s="8"/>
    </row>
    <row r="583" spans="12:14" x14ac:dyDescent="0.25">
      <c r="L583" s="8"/>
      <c r="M583" s="8"/>
      <c r="N583" s="8"/>
    </row>
    <row r="584" spans="12:14" x14ac:dyDescent="0.25">
      <c r="L584" s="8"/>
      <c r="M584" s="8"/>
      <c r="N584" s="8"/>
    </row>
    <row r="585" spans="12:14" x14ac:dyDescent="0.25">
      <c r="L585" s="8"/>
      <c r="M585" s="8"/>
      <c r="N585" s="8"/>
    </row>
    <row r="586" spans="12:14" x14ac:dyDescent="0.25">
      <c r="L586" s="8"/>
      <c r="M586" s="8"/>
      <c r="N586" s="8"/>
    </row>
    <row r="587" spans="12:14" x14ac:dyDescent="0.25">
      <c r="L587" s="8"/>
      <c r="M587" s="8"/>
      <c r="N587" s="8"/>
    </row>
    <row r="588" spans="12:14" x14ac:dyDescent="0.25">
      <c r="L588" s="8"/>
      <c r="M588" s="8"/>
      <c r="N588" s="8"/>
    </row>
    <row r="589" spans="12:14" x14ac:dyDescent="0.25">
      <c r="L589" s="8"/>
      <c r="M589" s="8"/>
      <c r="N589" s="8"/>
    </row>
    <row r="590" spans="12:14" x14ac:dyDescent="0.25">
      <c r="L590" s="8"/>
      <c r="M590" s="8"/>
      <c r="N590" s="8"/>
    </row>
    <row r="591" spans="12:14" x14ac:dyDescent="0.25">
      <c r="L591" s="8"/>
      <c r="M591" s="8"/>
      <c r="N591" s="8"/>
    </row>
    <row r="592" spans="12:14" x14ac:dyDescent="0.25">
      <c r="L592" s="8"/>
      <c r="M592" s="8"/>
      <c r="N592" s="8"/>
    </row>
    <row r="593" spans="12:14" x14ac:dyDescent="0.25">
      <c r="L593" s="8"/>
      <c r="M593" s="8"/>
      <c r="N593" s="8"/>
    </row>
    <row r="594" spans="12:14" x14ac:dyDescent="0.25">
      <c r="L594" s="8"/>
      <c r="M594" s="8"/>
      <c r="N594" s="8"/>
    </row>
    <row r="595" spans="12:14" x14ac:dyDescent="0.25">
      <c r="L595" s="8"/>
      <c r="M595" s="8"/>
      <c r="N595" s="8"/>
    </row>
    <row r="596" spans="12:14" x14ac:dyDescent="0.25">
      <c r="L596" s="8"/>
      <c r="M596" s="8"/>
      <c r="N596" s="8"/>
    </row>
    <row r="597" spans="12:14" x14ac:dyDescent="0.25">
      <c r="L597" s="8"/>
      <c r="M597" s="8"/>
      <c r="N597" s="8"/>
    </row>
    <row r="598" spans="12:14" x14ac:dyDescent="0.25">
      <c r="L598" s="8"/>
      <c r="M598" s="8"/>
      <c r="N598" s="8"/>
    </row>
    <row r="599" spans="12:14" x14ac:dyDescent="0.25">
      <c r="L599" s="8"/>
      <c r="M599" s="8"/>
      <c r="N599" s="8"/>
    </row>
    <row r="600" spans="12:14" x14ac:dyDescent="0.25">
      <c r="L600" s="8"/>
      <c r="M600" s="8"/>
      <c r="N600" s="8"/>
    </row>
    <row r="601" spans="12:14" x14ac:dyDescent="0.25">
      <c r="L601" s="8"/>
      <c r="M601" s="8"/>
      <c r="N601" s="8"/>
    </row>
    <row r="602" spans="12:14" x14ac:dyDescent="0.25">
      <c r="L602" s="8"/>
      <c r="M602" s="8"/>
      <c r="N602" s="8"/>
    </row>
    <row r="603" spans="12:14" x14ac:dyDescent="0.25">
      <c r="L603" s="8"/>
      <c r="M603" s="8"/>
      <c r="N603" s="8"/>
    </row>
    <row r="604" spans="12:14" x14ac:dyDescent="0.25">
      <c r="L604" s="8"/>
      <c r="M604" s="8"/>
      <c r="N604" s="8"/>
    </row>
    <row r="605" spans="12:14" x14ac:dyDescent="0.25">
      <c r="L605" s="8"/>
      <c r="M605" s="8"/>
      <c r="N605" s="8"/>
    </row>
    <row r="606" spans="12:14" x14ac:dyDescent="0.25">
      <c r="L606" s="8"/>
      <c r="M606" s="8"/>
      <c r="N606" s="8"/>
    </row>
    <row r="607" spans="12:14" x14ac:dyDescent="0.25">
      <c r="L607" s="8"/>
      <c r="M607" s="8"/>
      <c r="N607" s="8"/>
    </row>
    <row r="608" spans="12:14" x14ac:dyDescent="0.25">
      <c r="L608" s="8"/>
      <c r="M608" s="8"/>
      <c r="N608" s="8"/>
    </row>
    <row r="609" spans="12:14" x14ac:dyDescent="0.25">
      <c r="L609" s="8"/>
      <c r="M609" s="8"/>
      <c r="N609" s="8"/>
    </row>
    <row r="610" spans="12:14" x14ac:dyDescent="0.25">
      <c r="L610" s="8"/>
      <c r="M610" s="8"/>
      <c r="N610" s="8"/>
    </row>
    <row r="611" spans="12:14" x14ac:dyDescent="0.25">
      <c r="L611" s="8"/>
      <c r="M611" s="8"/>
      <c r="N611" s="8"/>
    </row>
    <row r="612" spans="12:14" x14ac:dyDescent="0.25">
      <c r="L612" s="8"/>
      <c r="M612" s="8"/>
      <c r="N612" s="8"/>
    </row>
    <row r="613" spans="12:14" x14ac:dyDescent="0.25">
      <c r="L613" s="8"/>
      <c r="M613" s="8"/>
      <c r="N613" s="8"/>
    </row>
    <row r="614" spans="12:14" x14ac:dyDescent="0.25">
      <c r="L614" s="8"/>
      <c r="M614" s="8"/>
      <c r="N614" s="8"/>
    </row>
    <row r="615" spans="12:14" x14ac:dyDescent="0.25">
      <c r="L615" s="8"/>
      <c r="M615" s="8"/>
      <c r="N615" s="8"/>
    </row>
    <row r="616" spans="12:14" x14ac:dyDescent="0.25">
      <c r="L616" s="8"/>
      <c r="M616" s="8"/>
      <c r="N616" s="8"/>
    </row>
    <row r="617" spans="12:14" x14ac:dyDescent="0.25">
      <c r="L617" s="8"/>
      <c r="M617" s="8"/>
      <c r="N617" s="8"/>
    </row>
    <row r="618" spans="12:14" x14ac:dyDescent="0.25">
      <c r="L618" s="8"/>
      <c r="M618" s="8"/>
      <c r="N618" s="8"/>
    </row>
    <row r="619" spans="12:14" x14ac:dyDescent="0.25">
      <c r="L619" s="8"/>
      <c r="M619" s="8"/>
      <c r="N619" s="8"/>
    </row>
    <row r="620" spans="12:14" x14ac:dyDescent="0.25">
      <c r="L620" s="8"/>
      <c r="M620" s="8"/>
      <c r="N620" s="8"/>
    </row>
    <row r="621" spans="12:14" x14ac:dyDescent="0.25">
      <c r="L621" s="8"/>
      <c r="M621" s="8"/>
      <c r="N621" s="8"/>
    </row>
    <row r="622" spans="12:14" x14ac:dyDescent="0.25">
      <c r="L622" s="8"/>
      <c r="M622" s="8"/>
      <c r="N622" s="8"/>
    </row>
    <row r="623" spans="12:14" x14ac:dyDescent="0.25">
      <c r="L623" s="8"/>
      <c r="M623" s="8"/>
      <c r="N623" s="8"/>
    </row>
    <row r="624" spans="12:14" x14ac:dyDescent="0.25">
      <c r="L624" s="8"/>
      <c r="M624" s="8"/>
      <c r="N624" s="8"/>
    </row>
    <row r="625" spans="12:14" x14ac:dyDescent="0.25">
      <c r="L625" s="8"/>
      <c r="M625" s="8"/>
      <c r="N625" s="8"/>
    </row>
    <row r="626" spans="12:14" x14ac:dyDescent="0.25">
      <c r="L626" s="8"/>
      <c r="M626" s="8"/>
      <c r="N626" s="8"/>
    </row>
    <row r="627" spans="12:14" x14ac:dyDescent="0.25">
      <c r="L627" s="8"/>
      <c r="M627" s="8"/>
      <c r="N627" s="8"/>
    </row>
    <row r="628" spans="12:14" x14ac:dyDescent="0.25">
      <c r="L628" s="8"/>
      <c r="M628" s="8"/>
      <c r="N628" s="8"/>
    </row>
    <row r="629" spans="12:14" x14ac:dyDescent="0.25">
      <c r="L629" s="8"/>
      <c r="M629" s="8"/>
      <c r="N629" s="8"/>
    </row>
    <row r="630" spans="12:14" x14ac:dyDescent="0.25">
      <c r="L630" s="8"/>
      <c r="M630" s="8"/>
      <c r="N630" s="8"/>
    </row>
    <row r="631" spans="12:14" x14ac:dyDescent="0.25">
      <c r="L631" s="8"/>
      <c r="M631" s="8"/>
      <c r="N631" s="8"/>
    </row>
    <row r="632" spans="12:14" x14ac:dyDescent="0.25">
      <c r="L632" s="8"/>
      <c r="M632" s="8"/>
      <c r="N632" s="8"/>
    </row>
    <row r="633" spans="12:14" x14ac:dyDescent="0.25">
      <c r="L633" s="8"/>
      <c r="M633" s="8"/>
      <c r="N633" s="8"/>
    </row>
    <row r="634" spans="12:14" x14ac:dyDescent="0.25">
      <c r="L634" s="8"/>
      <c r="M634" s="8"/>
      <c r="N634" s="8"/>
    </row>
    <row r="635" spans="12:14" x14ac:dyDescent="0.25">
      <c r="L635" s="8"/>
      <c r="M635" s="8"/>
      <c r="N635" s="8"/>
    </row>
    <row r="636" spans="12:14" x14ac:dyDescent="0.25">
      <c r="L636" s="8"/>
      <c r="M636" s="8"/>
      <c r="N636" s="8"/>
    </row>
    <row r="637" spans="12:14" x14ac:dyDescent="0.25">
      <c r="L637" s="8"/>
      <c r="M637" s="8"/>
      <c r="N637" s="8"/>
    </row>
    <row r="638" spans="12:14" x14ac:dyDescent="0.25">
      <c r="L638" s="8"/>
      <c r="M638" s="8"/>
      <c r="N638" s="8"/>
    </row>
    <row r="639" spans="12:14" x14ac:dyDescent="0.25">
      <c r="L639" s="8"/>
      <c r="M639" s="8"/>
      <c r="N639" s="8"/>
    </row>
    <row r="640" spans="12:14" x14ac:dyDescent="0.25">
      <c r="L640" s="8"/>
      <c r="M640" s="8"/>
      <c r="N640" s="8"/>
    </row>
    <row r="641" spans="12:14" x14ac:dyDescent="0.25">
      <c r="L641" s="8"/>
      <c r="M641" s="8"/>
      <c r="N641" s="8"/>
    </row>
    <row r="642" spans="12:14" x14ac:dyDescent="0.25">
      <c r="L642" s="8"/>
      <c r="M642" s="8"/>
      <c r="N642" s="8"/>
    </row>
    <row r="643" spans="12:14" x14ac:dyDescent="0.25">
      <c r="L643" s="8"/>
      <c r="M643" s="8"/>
      <c r="N643" s="8"/>
    </row>
    <row r="644" spans="12:14" x14ac:dyDescent="0.25">
      <c r="L644" s="8"/>
      <c r="M644" s="8"/>
      <c r="N644" s="8"/>
    </row>
    <row r="645" spans="12:14" x14ac:dyDescent="0.25">
      <c r="L645" s="8"/>
      <c r="M645" s="8"/>
      <c r="N645" s="8"/>
    </row>
    <row r="646" spans="12:14" x14ac:dyDescent="0.25">
      <c r="L646" s="8"/>
      <c r="M646" s="8"/>
      <c r="N646" s="8"/>
    </row>
    <row r="647" spans="12:14" x14ac:dyDescent="0.25">
      <c r="L647" s="8"/>
      <c r="M647" s="8"/>
      <c r="N647" s="8"/>
    </row>
    <row r="648" spans="12:14" x14ac:dyDescent="0.25">
      <c r="L648" s="8"/>
      <c r="M648" s="8"/>
      <c r="N648" s="8"/>
    </row>
    <row r="649" spans="12:14" x14ac:dyDescent="0.25">
      <c r="L649" s="8"/>
      <c r="M649" s="8"/>
      <c r="N649" s="8"/>
    </row>
    <row r="650" spans="12:14" x14ac:dyDescent="0.25">
      <c r="L650" s="8"/>
      <c r="M650" s="8"/>
      <c r="N650" s="8"/>
    </row>
    <row r="651" spans="12:14" x14ac:dyDescent="0.25">
      <c r="L651" s="8"/>
      <c r="M651" s="8"/>
      <c r="N651" s="8"/>
    </row>
    <row r="652" spans="12:14" x14ac:dyDescent="0.25">
      <c r="L652" s="8"/>
      <c r="M652" s="8"/>
      <c r="N652" s="8"/>
    </row>
    <row r="653" spans="12:14" x14ac:dyDescent="0.25">
      <c r="L653" s="8"/>
      <c r="M653" s="8"/>
      <c r="N653" s="8"/>
    </row>
    <row r="654" spans="12:14" x14ac:dyDescent="0.25">
      <c r="L654" s="8"/>
      <c r="M654" s="8"/>
      <c r="N654" s="8"/>
    </row>
    <row r="655" spans="12:14" x14ac:dyDescent="0.25">
      <c r="L655" s="8"/>
      <c r="M655" s="8"/>
      <c r="N655" s="8"/>
    </row>
    <row r="656" spans="12:14" x14ac:dyDescent="0.25">
      <c r="L656" s="8"/>
      <c r="M656" s="8"/>
      <c r="N656" s="8"/>
    </row>
    <row r="657" spans="12:14" x14ac:dyDescent="0.25">
      <c r="L657" s="8"/>
      <c r="M657" s="8"/>
      <c r="N657" s="8"/>
    </row>
    <row r="658" spans="12:14" x14ac:dyDescent="0.25">
      <c r="L658" s="8"/>
      <c r="M658" s="8"/>
      <c r="N658" s="8"/>
    </row>
    <row r="659" spans="12:14" x14ac:dyDescent="0.25">
      <c r="L659" s="8"/>
      <c r="M659" s="8"/>
      <c r="N659" s="8"/>
    </row>
    <row r="660" spans="12:14" x14ac:dyDescent="0.25">
      <c r="L660" s="8"/>
      <c r="M660" s="8"/>
      <c r="N660" s="8"/>
    </row>
    <row r="661" spans="12:14" x14ac:dyDescent="0.25">
      <c r="L661" s="8"/>
      <c r="M661" s="8"/>
      <c r="N661" s="8"/>
    </row>
    <row r="662" spans="12:14" x14ac:dyDescent="0.25">
      <c r="L662" s="8"/>
      <c r="M662" s="8"/>
      <c r="N662" s="8"/>
    </row>
    <row r="663" spans="12:14" x14ac:dyDescent="0.25">
      <c r="L663" s="8"/>
      <c r="M663" s="8"/>
      <c r="N663" s="8"/>
    </row>
    <row r="664" spans="12:14" x14ac:dyDescent="0.25">
      <c r="L664" s="8"/>
      <c r="M664" s="8"/>
      <c r="N664" s="8"/>
    </row>
    <row r="665" spans="12:14" x14ac:dyDescent="0.25">
      <c r="L665" s="8"/>
      <c r="M665" s="8"/>
      <c r="N665" s="8"/>
    </row>
    <row r="666" spans="12:14" x14ac:dyDescent="0.25">
      <c r="L666" s="8"/>
      <c r="M666" s="8"/>
      <c r="N666" s="8"/>
    </row>
    <row r="667" spans="12:14" x14ac:dyDescent="0.25">
      <c r="L667" s="8"/>
      <c r="M667" s="8"/>
      <c r="N667" s="8"/>
    </row>
    <row r="668" spans="12:14" x14ac:dyDescent="0.25">
      <c r="L668" s="8"/>
      <c r="M668" s="8"/>
      <c r="N668" s="8"/>
    </row>
    <row r="669" spans="12:14" x14ac:dyDescent="0.25">
      <c r="L669" s="8"/>
      <c r="M669" s="8"/>
      <c r="N669" s="8"/>
    </row>
    <row r="670" spans="12:14" x14ac:dyDescent="0.25">
      <c r="L670" s="8"/>
      <c r="M670" s="8"/>
      <c r="N670" s="8"/>
    </row>
    <row r="671" spans="12:14" x14ac:dyDescent="0.25">
      <c r="L671" s="8"/>
      <c r="M671" s="8"/>
      <c r="N671" s="8"/>
    </row>
    <row r="672" spans="12:14" x14ac:dyDescent="0.25">
      <c r="L672" s="8"/>
      <c r="M672" s="8"/>
      <c r="N672" s="8"/>
    </row>
    <row r="673" spans="12:14" x14ac:dyDescent="0.25">
      <c r="L673" s="8"/>
      <c r="M673" s="8"/>
      <c r="N673" s="8"/>
    </row>
    <row r="674" spans="12:14" x14ac:dyDescent="0.25">
      <c r="L674" s="8"/>
      <c r="M674" s="8"/>
      <c r="N674" s="8"/>
    </row>
    <row r="675" spans="12:14" x14ac:dyDescent="0.25">
      <c r="L675" s="8"/>
      <c r="M675" s="8"/>
      <c r="N675" s="8"/>
    </row>
    <row r="676" spans="12:14" x14ac:dyDescent="0.25">
      <c r="L676" s="8"/>
      <c r="M676" s="8"/>
      <c r="N676" s="8"/>
    </row>
    <row r="677" spans="12:14" x14ac:dyDescent="0.25">
      <c r="L677" s="8"/>
      <c r="M677" s="8"/>
      <c r="N677" s="8"/>
    </row>
    <row r="678" spans="12:14" x14ac:dyDescent="0.25">
      <c r="L678" s="8"/>
      <c r="M678" s="8"/>
      <c r="N678" s="8"/>
    </row>
    <row r="679" spans="12:14" x14ac:dyDescent="0.25">
      <c r="L679" s="8"/>
      <c r="M679" s="8"/>
      <c r="N679" s="8"/>
    </row>
    <row r="680" spans="12:14" x14ac:dyDescent="0.25">
      <c r="L680" s="8"/>
      <c r="M680" s="8"/>
      <c r="N680" s="8"/>
    </row>
    <row r="681" spans="12:14" x14ac:dyDescent="0.25">
      <c r="L681" s="8"/>
      <c r="M681" s="8"/>
      <c r="N681" s="8"/>
    </row>
    <row r="682" spans="12:14" x14ac:dyDescent="0.25">
      <c r="L682" s="8"/>
      <c r="M682" s="8"/>
      <c r="N682" s="8"/>
    </row>
    <row r="683" spans="12:14" x14ac:dyDescent="0.25">
      <c r="L683" s="8"/>
      <c r="M683" s="8"/>
      <c r="N683" s="8"/>
    </row>
    <row r="684" spans="12:14" x14ac:dyDescent="0.25">
      <c r="L684" s="8"/>
      <c r="M684" s="8"/>
      <c r="N684" s="8"/>
    </row>
    <row r="685" spans="12:14" x14ac:dyDescent="0.25">
      <c r="L685" s="8"/>
      <c r="M685" s="8"/>
      <c r="N685" s="8"/>
    </row>
    <row r="686" spans="12:14" x14ac:dyDescent="0.25">
      <c r="L686" s="8"/>
      <c r="M686" s="8"/>
      <c r="N686" s="8"/>
    </row>
    <row r="687" spans="12:14" x14ac:dyDescent="0.25">
      <c r="L687" s="8"/>
      <c r="M687" s="8"/>
      <c r="N687" s="8"/>
    </row>
    <row r="688" spans="12:14" x14ac:dyDescent="0.25">
      <c r="L688" s="8"/>
      <c r="M688" s="8"/>
      <c r="N688" s="8"/>
    </row>
    <row r="689" spans="12:14" x14ac:dyDescent="0.25">
      <c r="L689" s="8"/>
      <c r="M689" s="8"/>
      <c r="N689" s="8"/>
    </row>
    <row r="690" spans="12:14" x14ac:dyDescent="0.25">
      <c r="L690" s="8"/>
      <c r="M690" s="8"/>
      <c r="N690" s="8"/>
    </row>
    <row r="691" spans="12:14" x14ac:dyDescent="0.25">
      <c r="L691" s="8"/>
      <c r="M691" s="8"/>
      <c r="N691" s="8"/>
    </row>
    <row r="692" spans="12:14" x14ac:dyDescent="0.25">
      <c r="L692" s="8"/>
      <c r="M692" s="8"/>
      <c r="N692" s="8"/>
    </row>
    <row r="693" spans="12:14" x14ac:dyDescent="0.25">
      <c r="L693" s="8"/>
      <c r="M693" s="8"/>
      <c r="N693" s="8"/>
    </row>
    <row r="694" spans="12:14" x14ac:dyDescent="0.25">
      <c r="L694" s="8"/>
      <c r="M694" s="8"/>
      <c r="N694" s="8"/>
    </row>
    <row r="695" spans="12:14" x14ac:dyDescent="0.25">
      <c r="L695" s="8"/>
      <c r="M695" s="8"/>
      <c r="N695" s="8"/>
    </row>
    <row r="696" spans="12:14" x14ac:dyDescent="0.25">
      <c r="L696" s="8"/>
      <c r="M696" s="8"/>
      <c r="N696" s="8"/>
    </row>
    <row r="697" spans="12:14" x14ac:dyDescent="0.25">
      <c r="L697" s="8"/>
      <c r="M697" s="8"/>
      <c r="N697" s="8"/>
    </row>
    <row r="698" spans="12:14" x14ac:dyDescent="0.25">
      <c r="L698" s="8"/>
      <c r="M698" s="8"/>
      <c r="N698" s="8"/>
    </row>
    <row r="699" spans="12:14" x14ac:dyDescent="0.25">
      <c r="L699" s="8"/>
      <c r="M699" s="8"/>
      <c r="N699" s="8"/>
    </row>
    <row r="700" spans="12:14" x14ac:dyDescent="0.25">
      <c r="L700" s="8"/>
      <c r="M700" s="8"/>
      <c r="N700" s="8"/>
    </row>
    <row r="701" spans="12:14" x14ac:dyDescent="0.25">
      <c r="L701" s="8"/>
      <c r="M701" s="8"/>
      <c r="N701" s="8"/>
    </row>
    <row r="702" spans="12:14" x14ac:dyDescent="0.25">
      <c r="L702" s="8"/>
      <c r="M702" s="8"/>
      <c r="N702" s="8"/>
    </row>
    <row r="703" spans="12:14" x14ac:dyDescent="0.25">
      <c r="L703" s="8"/>
      <c r="M703" s="8"/>
      <c r="N703" s="8"/>
    </row>
    <row r="704" spans="12:14" x14ac:dyDescent="0.25">
      <c r="L704" s="8"/>
      <c r="M704" s="8"/>
      <c r="N704" s="8"/>
    </row>
    <row r="705" spans="12:14" x14ac:dyDescent="0.25">
      <c r="L705" s="8"/>
      <c r="M705" s="8"/>
      <c r="N705" s="8"/>
    </row>
    <row r="706" spans="12:14" x14ac:dyDescent="0.25">
      <c r="L706" s="8"/>
      <c r="M706" s="8"/>
      <c r="N706" s="8"/>
    </row>
    <row r="707" spans="12:14" x14ac:dyDescent="0.25">
      <c r="L707" s="8"/>
      <c r="M707" s="8"/>
      <c r="N707" s="8"/>
    </row>
    <row r="708" spans="12:14" x14ac:dyDescent="0.25">
      <c r="L708" s="8"/>
      <c r="M708" s="8"/>
      <c r="N708" s="8"/>
    </row>
    <row r="709" spans="12:14" x14ac:dyDescent="0.25">
      <c r="L709" s="8"/>
      <c r="M709" s="8"/>
      <c r="N709" s="8"/>
    </row>
    <row r="710" spans="12:14" x14ac:dyDescent="0.25">
      <c r="L710" s="8"/>
      <c r="M710" s="8"/>
      <c r="N710" s="8"/>
    </row>
    <row r="711" spans="12:14" x14ac:dyDescent="0.25">
      <c r="L711" s="8"/>
      <c r="M711" s="8"/>
      <c r="N711" s="8"/>
    </row>
    <row r="712" spans="12:14" x14ac:dyDescent="0.25">
      <c r="L712" s="8"/>
      <c r="M712" s="8"/>
      <c r="N712" s="8"/>
    </row>
    <row r="713" spans="12:14" x14ac:dyDescent="0.25">
      <c r="L713" s="8"/>
      <c r="M713" s="8"/>
      <c r="N713" s="8"/>
    </row>
    <row r="714" spans="12:14" x14ac:dyDescent="0.25">
      <c r="L714" s="8"/>
      <c r="M714" s="8"/>
      <c r="N714" s="8"/>
    </row>
    <row r="715" spans="12:14" x14ac:dyDescent="0.25">
      <c r="L715" s="8"/>
      <c r="M715" s="8"/>
      <c r="N715" s="8"/>
    </row>
    <row r="716" spans="12:14" x14ac:dyDescent="0.25">
      <c r="L716" s="8"/>
      <c r="M716" s="8"/>
      <c r="N716" s="8"/>
    </row>
    <row r="717" spans="12:14" x14ac:dyDescent="0.25">
      <c r="L717" s="8"/>
      <c r="M717" s="8"/>
      <c r="N717" s="8"/>
    </row>
    <row r="718" spans="12:14" x14ac:dyDescent="0.25">
      <c r="L718" s="8"/>
      <c r="M718" s="8"/>
      <c r="N718" s="8"/>
    </row>
    <row r="719" spans="12:14" x14ac:dyDescent="0.25">
      <c r="L719" s="8"/>
      <c r="M719" s="8"/>
      <c r="N719" s="8"/>
    </row>
    <row r="720" spans="12:14" x14ac:dyDescent="0.25">
      <c r="L720" s="8"/>
      <c r="M720" s="8"/>
      <c r="N720" s="8"/>
    </row>
    <row r="721" spans="12:14" x14ac:dyDescent="0.25">
      <c r="L721" s="8"/>
      <c r="M721" s="8"/>
      <c r="N721" s="8"/>
    </row>
    <row r="722" spans="12:14" x14ac:dyDescent="0.25">
      <c r="L722" s="8"/>
      <c r="M722" s="8"/>
      <c r="N722" s="8"/>
    </row>
    <row r="723" spans="12:14" x14ac:dyDescent="0.25">
      <c r="L723" s="8"/>
      <c r="M723" s="8"/>
      <c r="N723" s="8"/>
    </row>
    <row r="724" spans="12:14" x14ac:dyDescent="0.25">
      <c r="L724" s="8"/>
      <c r="M724" s="8"/>
      <c r="N724" s="8"/>
    </row>
    <row r="725" spans="12:14" x14ac:dyDescent="0.25">
      <c r="L725" s="8"/>
      <c r="M725" s="8"/>
      <c r="N725" s="8"/>
    </row>
    <row r="726" spans="12:14" x14ac:dyDescent="0.25">
      <c r="L726" s="8"/>
      <c r="M726" s="8"/>
      <c r="N726" s="8"/>
    </row>
    <row r="727" spans="12:14" x14ac:dyDescent="0.25">
      <c r="L727" s="8"/>
      <c r="M727" s="8"/>
      <c r="N727" s="8"/>
    </row>
    <row r="728" spans="12:14" x14ac:dyDescent="0.25">
      <c r="L728" s="8"/>
      <c r="M728" s="8"/>
      <c r="N728" s="8"/>
    </row>
    <row r="729" spans="12:14" x14ac:dyDescent="0.25">
      <c r="L729" s="8"/>
      <c r="M729" s="8"/>
      <c r="N729" s="8"/>
    </row>
    <row r="730" spans="12:14" x14ac:dyDescent="0.25">
      <c r="L730" s="8"/>
      <c r="M730" s="8"/>
      <c r="N730" s="8"/>
    </row>
    <row r="731" spans="12:14" x14ac:dyDescent="0.25">
      <c r="L731" s="8"/>
      <c r="M731" s="8"/>
      <c r="N731" s="8"/>
    </row>
    <row r="732" spans="12:14" x14ac:dyDescent="0.25">
      <c r="L732" s="8"/>
      <c r="M732" s="8"/>
      <c r="N732" s="8"/>
    </row>
    <row r="733" spans="12:14" x14ac:dyDescent="0.25">
      <c r="L733" s="8"/>
      <c r="M733" s="8"/>
      <c r="N733" s="8"/>
    </row>
    <row r="734" spans="12:14" x14ac:dyDescent="0.25">
      <c r="L734" s="8"/>
      <c r="M734" s="8"/>
      <c r="N734" s="8"/>
    </row>
    <row r="735" spans="12:14" x14ac:dyDescent="0.25">
      <c r="L735" s="8"/>
      <c r="M735" s="8"/>
      <c r="N735" s="8"/>
    </row>
    <row r="736" spans="12:14" x14ac:dyDescent="0.25">
      <c r="L736" s="8"/>
      <c r="M736" s="8"/>
      <c r="N736" s="8"/>
    </row>
    <row r="737" spans="12:14" x14ac:dyDescent="0.25">
      <c r="L737" s="8"/>
      <c r="M737" s="8"/>
      <c r="N737" s="8"/>
    </row>
    <row r="738" spans="12:14" x14ac:dyDescent="0.25">
      <c r="L738" s="8"/>
      <c r="M738" s="8"/>
      <c r="N738" s="8"/>
    </row>
    <row r="739" spans="12:14" x14ac:dyDescent="0.25">
      <c r="L739" s="8"/>
      <c r="M739" s="8"/>
      <c r="N739" s="8"/>
    </row>
    <row r="740" spans="12:14" x14ac:dyDescent="0.25">
      <c r="L740" s="8"/>
      <c r="M740" s="8"/>
      <c r="N740" s="8"/>
    </row>
    <row r="741" spans="12:14" x14ac:dyDescent="0.25">
      <c r="L741" s="8"/>
      <c r="M741" s="8"/>
      <c r="N741" s="8"/>
    </row>
    <row r="742" spans="12:14" x14ac:dyDescent="0.25">
      <c r="L742" s="8"/>
      <c r="M742" s="8"/>
      <c r="N742" s="8"/>
    </row>
    <row r="743" spans="12:14" x14ac:dyDescent="0.25">
      <c r="L743" s="8"/>
      <c r="M743" s="8"/>
      <c r="N743" s="8"/>
    </row>
    <row r="744" spans="12:14" x14ac:dyDescent="0.25">
      <c r="L744" s="8"/>
      <c r="M744" s="8"/>
      <c r="N744" s="8"/>
    </row>
    <row r="745" spans="12:14" x14ac:dyDescent="0.25">
      <c r="L745" s="8"/>
      <c r="M745" s="8"/>
      <c r="N745" s="8"/>
    </row>
    <row r="746" spans="12:14" x14ac:dyDescent="0.25">
      <c r="L746" s="8"/>
      <c r="M746" s="8"/>
      <c r="N746" s="8"/>
    </row>
    <row r="747" spans="12:14" x14ac:dyDescent="0.25">
      <c r="L747" s="8"/>
      <c r="M747" s="8"/>
      <c r="N747" s="8"/>
    </row>
    <row r="748" spans="12:14" x14ac:dyDescent="0.25">
      <c r="L748" s="8"/>
      <c r="M748" s="8"/>
      <c r="N748" s="8"/>
    </row>
    <row r="749" spans="12:14" x14ac:dyDescent="0.25">
      <c r="L749" s="8"/>
      <c r="M749" s="8"/>
      <c r="N749" s="8"/>
    </row>
    <row r="750" spans="12:14" x14ac:dyDescent="0.25">
      <c r="L750" s="8"/>
      <c r="M750" s="8"/>
      <c r="N750" s="8"/>
    </row>
    <row r="751" spans="12:14" x14ac:dyDescent="0.25">
      <c r="L751" s="8"/>
      <c r="M751" s="8"/>
      <c r="N751" s="8"/>
    </row>
    <row r="752" spans="12:14" x14ac:dyDescent="0.25">
      <c r="L752" s="8"/>
      <c r="M752" s="8"/>
      <c r="N752" s="8"/>
    </row>
    <row r="753" spans="12:14" x14ac:dyDescent="0.25">
      <c r="L753" s="8"/>
      <c r="M753" s="8"/>
      <c r="N753" s="8"/>
    </row>
    <row r="754" spans="12:14" x14ac:dyDescent="0.25">
      <c r="L754" s="8"/>
      <c r="M754" s="8"/>
      <c r="N754" s="8"/>
    </row>
    <row r="755" spans="12:14" x14ac:dyDescent="0.25">
      <c r="L755" s="8"/>
      <c r="M755" s="8"/>
      <c r="N755" s="8"/>
    </row>
    <row r="756" spans="12:14" x14ac:dyDescent="0.25">
      <c r="L756" s="8"/>
      <c r="M756" s="8"/>
      <c r="N756" s="8"/>
    </row>
    <row r="757" spans="12:14" x14ac:dyDescent="0.25">
      <c r="L757" s="8"/>
      <c r="M757" s="8"/>
      <c r="N757" s="8"/>
    </row>
    <row r="758" spans="12:14" x14ac:dyDescent="0.25">
      <c r="L758" s="8"/>
      <c r="M758" s="8"/>
      <c r="N758" s="8"/>
    </row>
    <row r="759" spans="12:14" x14ac:dyDescent="0.25">
      <c r="L759" s="8"/>
      <c r="M759" s="8"/>
      <c r="N759" s="8"/>
    </row>
    <row r="760" spans="12:14" x14ac:dyDescent="0.25">
      <c r="L760" s="8"/>
      <c r="M760" s="8"/>
      <c r="N760" s="8"/>
    </row>
    <row r="761" spans="12:14" x14ac:dyDescent="0.25">
      <c r="L761" s="8"/>
      <c r="M761" s="8"/>
      <c r="N761" s="8"/>
    </row>
    <row r="762" spans="12:14" x14ac:dyDescent="0.25">
      <c r="L762" s="8"/>
      <c r="M762" s="8"/>
      <c r="N762" s="8"/>
    </row>
    <row r="763" spans="12:14" x14ac:dyDescent="0.25">
      <c r="L763" s="8"/>
      <c r="M763" s="8"/>
      <c r="N763" s="8"/>
    </row>
    <row r="764" spans="12:14" x14ac:dyDescent="0.25">
      <c r="L764" s="8"/>
      <c r="M764" s="8"/>
      <c r="N764" s="8"/>
    </row>
    <row r="765" spans="12:14" x14ac:dyDescent="0.25">
      <c r="L765" s="8"/>
      <c r="M765" s="8"/>
      <c r="N765" s="8"/>
    </row>
    <row r="766" spans="12:14" x14ac:dyDescent="0.25">
      <c r="L766" s="8"/>
      <c r="M766" s="8"/>
      <c r="N766" s="8"/>
    </row>
    <row r="767" spans="12:14" x14ac:dyDescent="0.25">
      <c r="L767" s="8"/>
      <c r="M767" s="8"/>
      <c r="N767" s="8"/>
    </row>
    <row r="768" spans="12:14" x14ac:dyDescent="0.25">
      <c r="L768" s="8"/>
      <c r="M768" s="8"/>
      <c r="N768" s="8"/>
    </row>
    <row r="769" spans="12:14" x14ac:dyDescent="0.25">
      <c r="L769" s="8"/>
      <c r="M769" s="8"/>
      <c r="N769" s="8"/>
    </row>
    <row r="770" spans="12:14" x14ac:dyDescent="0.25">
      <c r="L770" s="8"/>
      <c r="M770" s="8"/>
      <c r="N770" s="8"/>
    </row>
    <row r="771" spans="12:14" x14ac:dyDescent="0.25">
      <c r="L771" s="8"/>
      <c r="M771" s="8"/>
      <c r="N771" s="8"/>
    </row>
    <row r="772" spans="12:14" x14ac:dyDescent="0.25">
      <c r="L772" s="8"/>
      <c r="M772" s="8"/>
      <c r="N772" s="8"/>
    </row>
    <row r="773" spans="12:14" x14ac:dyDescent="0.25">
      <c r="L773" s="8"/>
      <c r="M773" s="8"/>
      <c r="N773" s="8"/>
    </row>
    <row r="774" spans="12:14" x14ac:dyDescent="0.25">
      <c r="L774" s="8"/>
      <c r="M774" s="8"/>
      <c r="N774" s="8"/>
    </row>
    <row r="775" spans="12:14" x14ac:dyDescent="0.25">
      <c r="L775" s="8"/>
      <c r="M775" s="8"/>
      <c r="N775" s="8"/>
    </row>
    <row r="776" spans="12:14" x14ac:dyDescent="0.25">
      <c r="L776" s="8"/>
      <c r="M776" s="8"/>
      <c r="N776" s="8"/>
    </row>
    <row r="777" spans="12:14" x14ac:dyDescent="0.25">
      <c r="L777" s="8"/>
      <c r="M777" s="8"/>
      <c r="N777" s="8"/>
    </row>
    <row r="778" spans="12:14" x14ac:dyDescent="0.25">
      <c r="L778" s="8"/>
      <c r="M778" s="8"/>
      <c r="N778" s="8"/>
    </row>
    <row r="779" spans="12:14" x14ac:dyDescent="0.25">
      <c r="L779" s="8"/>
      <c r="M779" s="8"/>
      <c r="N779" s="8"/>
    </row>
    <row r="780" spans="12:14" x14ac:dyDescent="0.25">
      <c r="L780" s="8"/>
      <c r="M780" s="8"/>
      <c r="N780" s="8"/>
    </row>
    <row r="781" spans="12:14" x14ac:dyDescent="0.25">
      <c r="L781" s="8"/>
      <c r="M781" s="8"/>
      <c r="N781" s="8"/>
    </row>
    <row r="782" spans="12:14" x14ac:dyDescent="0.25">
      <c r="L782" s="8"/>
      <c r="M782" s="8"/>
      <c r="N782" s="8"/>
    </row>
    <row r="783" spans="12:14" x14ac:dyDescent="0.25">
      <c r="L783" s="8"/>
      <c r="M783" s="8"/>
      <c r="N783" s="8"/>
    </row>
    <row r="784" spans="12:14" x14ac:dyDescent="0.25">
      <c r="L784" s="8"/>
      <c r="M784" s="8"/>
      <c r="N784" s="8"/>
    </row>
    <row r="785" spans="12:14" x14ac:dyDescent="0.25">
      <c r="L785" s="8"/>
      <c r="M785" s="8"/>
      <c r="N785" s="8"/>
    </row>
    <row r="786" spans="12:14" x14ac:dyDescent="0.25">
      <c r="L786" s="8"/>
      <c r="M786" s="8"/>
      <c r="N786" s="8"/>
    </row>
    <row r="787" spans="12:14" x14ac:dyDescent="0.25">
      <c r="L787" s="8"/>
      <c r="M787" s="8"/>
      <c r="N787" s="8"/>
    </row>
    <row r="788" spans="12:14" x14ac:dyDescent="0.25">
      <c r="L788" s="8"/>
      <c r="M788" s="8"/>
      <c r="N788" s="8"/>
    </row>
    <row r="789" spans="12:14" x14ac:dyDescent="0.25">
      <c r="L789" s="8"/>
      <c r="M789" s="8"/>
      <c r="N789" s="8"/>
    </row>
    <row r="790" spans="12:14" x14ac:dyDescent="0.25">
      <c r="L790" s="8"/>
      <c r="M790" s="8"/>
      <c r="N790" s="8"/>
    </row>
    <row r="791" spans="12:14" x14ac:dyDescent="0.25">
      <c r="L791" s="8"/>
      <c r="M791" s="8"/>
      <c r="N791" s="8"/>
    </row>
    <row r="792" spans="12:14" x14ac:dyDescent="0.25">
      <c r="L792" s="8"/>
      <c r="M792" s="8"/>
      <c r="N792" s="8"/>
    </row>
    <row r="793" spans="12:14" x14ac:dyDescent="0.25">
      <c r="L793" s="8"/>
      <c r="M793" s="8"/>
      <c r="N793" s="8"/>
    </row>
    <row r="794" spans="12:14" x14ac:dyDescent="0.25">
      <c r="L794" s="8"/>
      <c r="M794" s="8"/>
      <c r="N794" s="8"/>
    </row>
    <row r="795" spans="12:14" x14ac:dyDescent="0.25">
      <c r="L795" s="8"/>
      <c r="M795" s="8"/>
      <c r="N795" s="8"/>
    </row>
    <row r="796" spans="12:14" x14ac:dyDescent="0.25">
      <c r="L796" s="8"/>
      <c r="M796" s="8"/>
      <c r="N796" s="8"/>
    </row>
    <row r="797" spans="12:14" x14ac:dyDescent="0.25">
      <c r="L797" s="8"/>
      <c r="M797" s="8"/>
      <c r="N797" s="8"/>
    </row>
    <row r="798" spans="12:14" x14ac:dyDescent="0.25">
      <c r="L798" s="8"/>
      <c r="M798" s="8"/>
      <c r="N798" s="8"/>
    </row>
    <row r="799" spans="12:14" x14ac:dyDescent="0.25">
      <c r="L799" s="8"/>
      <c r="M799" s="8"/>
      <c r="N799" s="8"/>
    </row>
    <row r="800" spans="12:14" x14ac:dyDescent="0.25">
      <c r="L800" s="8"/>
      <c r="M800" s="8"/>
      <c r="N800" s="8"/>
    </row>
    <row r="801" spans="12:14" x14ac:dyDescent="0.25">
      <c r="L801" s="8"/>
      <c r="M801" s="8"/>
      <c r="N801" s="8"/>
    </row>
    <row r="802" spans="12:14" x14ac:dyDescent="0.25">
      <c r="L802" s="8"/>
      <c r="M802" s="8"/>
      <c r="N802" s="8"/>
    </row>
    <row r="803" spans="12:14" x14ac:dyDescent="0.25">
      <c r="L803" s="8"/>
      <c r="M803" s="8"/>
      <c r="N803" s="8"/>
    </row>
    <row r="804" spans="12:14" x14ac:dyDescent="0.25">
      <c r="L804" s="8"/>
      <c r="M804" s="8"/>
      <c r="N804" s="8"/>
    </row>
    <row r="805" spans="12:14" x14ac:dyDescent="0.25">
      <c r="L805" s="8"/>
      <c r="M805" s="8"/>
      <c r="N805" s="8"/>
    </row>
    <row r="806" spans="12:14" x14ac:dyDescent="0.25">
      <c r="L806" s="8"/>
      <c r="M806" s="8"/>
      <c r="N806" s="8"/>
    </row>
    <row r="807" spans="12:14" x14ac:dyDescent="0.25">
      <c r="L807" s="8"/>
      <c r="M807" s="8"/>
      <c r="N807" s="8"/>
    </row>
    <row r="808" spans="12:14" x14ac:dyDescent="0.25">
      <c r="L808" s="8"/>
      <c r="M808" s="8"/>
      <c r="N808" s="8"/>
    </row>
    <row r="809" spans="12:14" x14ac:dyDescent="0.25">
      <c r="L809" s="8"/>
      <c r="M809" s="8"/>
      <c r="N809" s="8"/>
    </row>
    <row r="810" spans="12:14" x14ac:dyDescent="0.25">
      <c r="L810" s="8"/>
      <c r="M810" s="8"/>
      <c r="N810" s="8"/>
    </row>
    <row r="811" spans="12:14" x14ac:dyDescent="0.25">
      <c r="L811" s="8"/>
      <c r="M811" s="8"/>
      <c r="N811" s="8"/>
    </row>
    <row r="812" spans="12:14" x14ac:dyDescent="0.25">
      <c r="L812" s="8"/>
      <c r="M812" s="8"/>
      <c r="N812" s="8"/>
    </row>
    <row r="813" spans="12:14" x14ac:dyDescent="0.25">
      <c r="L813" s="8"/>
      <c r="M813" s="8"/>
      <c r="N813" s="8"/>
    </row>
    <row r="814" spans="12:14" x14ac:dyDescent="0.25">
      <c r="L814" s="8"/>
      <c r="M814" s="8"/>
      <c r="N814" s="8"/>
    </row>
    <row r="815" spans="12:14" x14ac:dyDescent="0.25">
      <c r="L815" s="8"/>
      <c r="M815" s="8"/>
      <c r="N815" s="8"/>
    </row>
    <row r="816" spans="12:14" x14ac:dyDescent="0.25">
      <c r="L816" s="8"/>
      <c r="M816" s="8"/>
      <c r="N816" s="8"/>
    </row>
    <row r="817" spans="12:14" x14ac:dyDescent="0.25">
      <c r="L817" s="8"/>
      <c r="M817" s="8"/>
      <c r="N817" s="8"/>
    </row>
    <row r="818" spans="12:14" x14ac:dyDescent="0.25">
      <c r="L818" s="8"/>
      <c r="M818" s="8"/>
      <c r="N818" s="8"/>
    </row>
    <row r="819" spans="12:14" x14ac:dyDescent="0.25">
      <c r="L819" s="8"/>
      <c r="M819" s="8"/>
      <c r="N819" s="8"/>
    </row>
    <row r="820" spans="12:14" x14ac:dyDescent="0.25">
      <c r="L820" s="8"/>
      <c r="M820" s="8"/>
      <c r="N820" s="8"/>
    </row>
    <row r="821" spans="12:14" x14ac:dyDescent="0.25">
      <c r="L821" s="8"/>
      <c r="M821" s="8"/>
      <c r="N821" s="8"/>
    </row>
    <row r="822" spans="12:14" x14ac:dyDescent="0.25">
      <c r="L822" s="8"/>
      <c r="M822" s="8"/>
      <c r="N822" s="8"/>
    </row>
    <row r="823" spans="12:14" x14ac:dyDescent="0.25">
      <c r="L823" s="8"/>
      <c r="M823" s="8"/>
      <c r="N823" s="8"/>
    </row>
    <row r="824" spans="12:14" x14ac:dyDescent="0.25">
      <c r="L824" s="8"/>
      <c r="M824" s="8"/>
      <c r="N824" s="8"/>
    </row>
    <row r="825" spans="12:14" x14ac:dyDescent="0.25">
      <c r="L825" s="8"/>
      <c r="M825" s="8"/>
      <c r="N825" s="8"/>
    </row>
    <row r="826" spans="12:14" x14ac:dyDescent="0.25">
      <c r="L826" s="8"/>
      <c r="M826" s="8"/>
      <c r="N826" s="8"/>
    </row>
    <row r="827" spans="12:14" x14ac:dyDescent="0.25">
      <c r="L827" s="8"/>
      <c r="M827" s="8"/>
      <c r="N827" s="8"/>
    </row>
    <row r="828" spans="12:14" x14ac:dyDescent="0.25">
      <c r="L828" s="8"/>
      <c r="M828" s="8"/>
      <c r="N828" s="8"/>
    </row>
    <row r="829" spans="12:14" x14ac:dyDescent="0.25">
      <c r="L829" s="8"/>
      <c r="M829" s="8"/>
      <c r="N829" s="8"/>
    </row>
    <row r="830" spans="12:14" x14ac:dyDescent="0.25">
      <c r="L830" s="8"/>
      <c r="M830" s="8"/>
      <c r="N830" s="8"/>
    </row>
    <row r="831" spans="12:14" x14ac:dyDescent="0.25">
      <c r="L831" s="8"/>
      <c r="M831" s="8"/>
      <c r="N831" s="8"/>
    </row>
    <row r="832" spans="12:14" x14ac:dyDescent="0.25">
      <c r="L832" s="8"/>
      <c r="M832" s="8"/>
      <c r="N832" s="8"/>
    </row>
    <row r="833" spans="12:14" x14ac:dyDescent="0.25">
      <c r="L833" s="8"/>
      <c r="M833" s="8"/>
      <c r="N833" s="8"/>
    </row>
    <row r="834" spans="12:14" x14ac:dyDescent="0.25">
      <c r="L834" s="8"/>
      <c r="M834" s="8"/>
      <c r="N834" s="8"/>
    </row>
    <row r="835" spans="12:14" x14ac:dyDescent="0.25">
      <c r="L835" s="8"/>
      <c r="M835" s="8"/>
      <c r="N835" s="8"/>
    </row>
    <row r="836" spans="12:14" x14ac:dyDescent="0.25">
      <c r="L836" s="8"/>
      <c r="M836" s="8"/>
      <c r="N836" s="8"/>
    </row>
    <row r="837" spans="12:14" x14ac:dyDescent="0.25">
      <c r="L837" s="8"/>
      <c r="M837" s="8"/>
      <c r="N837" s="8"/>
    </row>
    <row r="838" spans="12:14" x14ac:dyDescent="0.25">
      <c r="L838" s="8"/>
      <c r="M838" s="8"/>
      <c r="N838" s="8"/>
    </row>
    <row r="839" spans="12:14" x14ac:dyDescent="0.25">
      <c r="L839" s="8"/>
      <c r="M839" s="8"/>
      <c r="N839" s="8"/>
    </row>
    <row r="840" spans="12:14" x14ac:dyDescent="0.25">
      <c r="L840" s="8"/>
      <c r="M840" s="8"/>
      <c r="N840" s="8"/>
    </row>
    <row r="841" spans="12:14" x14ac:dyDescent="0.25">
      <c r="L841" s="8"/>
      <c r="M841" s="8"/>
      <c r="N841" s="8"/>
    </row>
    <row r="842" spans="12:14" x14ac:dyDescent="0.25">
      <c r="L842" s="8"/>
      <c r="M842" s="8"/>
      <c r="N842" s="8"/>
    </row>
    <row r="843" spans="12:14" x14ac:dyDescent="0.25">
      <c r="L843" s="8"/>
      <c r="M843" s="8"/>
      <c r="N843" s="8"/>
    </row>
    <row r="844" spans="12:14" x14ac:dyDescent="0.25">
      <c r="L844" s="8"/>
      <c r="M844" s="8"/>
      <c r="N844" s="8"/>
    </row>
    <row r="845" spans="12:14" x14ac:dyDescent="0.25">
      <c r="L845" s="8"/>
      <c r="M845" s="8"/>
      <c r="N845" s="8"/>
    </row>
    <row r="846" spans="12:14" x14ac:dyDescent="0.25">
      <c r="L846" s="8"/>
      <c r="M846" s="8"/>
      <c r="N846" s="8"/>
    </row>
    <row r="847" spans="12:14" x14ac:dyDescent="0.25">
      <c r="L847" s="8"/>
      <c r="M847" s="8"/>
      <c r="N847" s="8"/>
    </row>
    <row r="848" spans="12:14" x14ac:dyDescent="0.25">
      <c r="L848" s="8"/>
      <c r="M848" s="8"/>
      <c r="N848" s="8"/>
    </row>
    <row r="849" spans="12:14" x14ac:dyDescent="0.25">
      <c r="L849" s="8"/>
      <c r="M849" s="8"/>
      <c r="N849" s="8"/>
    </row>
    <row r="850" spans="12:14" x14ac:dyDescent="0.25">
      <c r="L850" s="8"/>
      <c r="M850" s="8"/>
      <c r="N850" s="8"/>
    </row>
    <row r="851" spans="12:14" x14ac:dyDescent="0.25">
      <c r="L851" s="8"/>
      <c r="M851" s="8"/>
      <c r="N851" s="8"/>
    </row>
    <row r="852" spans="12:14" x14ac:dyDescent="0.25">
      <c r="L852" s="8"/>
      <c r="M852" s="8"/>
      <c r="N852" s="8"/>
    </row>
    <row r="853" spans="12:14" x14ac:dyDescent="0.25">
      <c r="L853" s="8"/>
      <c r="M853" s="8"/>
      <c r="N853" s="8"/>
    </row>
    <row r="854" spans="12:14" x14ac:dyDescent="0.25">
      <c r="L854" s="8"/>
      <c r="M854" s="8"/>
      <c r="N854" s="8"/>
    </row>
    <row r="855" spans="12:14" x14ac:dyDescent="0.25">
      <c r="L855" s="8"/>
      <c r="M855" s="8"/>
      <c r="N855" s="8"/>
    </row>
    <row r="856" spans="12:14" x14ac:dyDescent="0.25">
      <c r="L856" s="8"/>
      <c r="M856" s="8"/>
      <c r="N856" s="8"/>
    </row>
    <row r="857" spans="12:14" x14ac:dyDescent="0.25">
      <c r="L857" s="8"/>
      <c r="M857" s="8"/>
      <c r="N857" s="8"/>
    </row>
    <row r="858" spans="12:14" x14ac:dyDescent="0.25">
      <c r="L858" s="8"/>
      <c r="M858" s="8"/>
      <c r="N858" s="8"/>
    </row>
    <row r="859" spans="12:14" x14ac:dyDescent="0.25">
      <c r="L859" s="8"/>
      <c r="M859" s="8"/>
      <c r="N859" s="8"/>
    </row>
    <row r="860" spans="12:14" x14ac:dyDescent="0.25">
      <c r="L860" s="8"/>
      <c r="M860" s="8"/>
      <c r="N860" s="8"/>
    </row>
    <row r="861" spans="12:14" x14ac:dyDescent="0.25">
      <c r="L861" s="8"/>
      <c r="M861" s="8"/>
      <c r="N861" s="8"/>
    </row>
    <row r="862" spans="12:14" x14ac:dyDescent="0.25">
      <c r="L862" s="8"/>
      <c r="M862" s="8"/>
      <c r="N862" s="8"/>
    </row>
    <row r="863" spans="12:14" x14ac:dyDescent="0.25">
      <c r="L863" s="8"/>
      <c r="M863" s="8"/>
      <c r="N863" s="8"/>
    </row>
    <row r="864" spans="12:14" x14ac:dyDescent="0.25">
      <c r="L864" s="8"/>
      <c r="M864" s="8"/>
      <c r="N864" s="8"/>
    </row>
    <row r="865" spans="12:14" x14ac:dyDescent="0.25">
      <c r="L865" s="8"/>
      <c r="M865" s="8"/>
      <c r="N865" s="8"/>
    </row>
    <row r="866" spans="12:14" x14ac:dyDescent="0.25">
      <c r="L866" s="8"/>
      <c r="M866" s="8"/>
      <c r="N866" s="8"/>
    </row>
    <row r="867" spans="12:14" x14ac:dyDescent="0.25">
      <c r="L867" s="8"/>
      <c r="M867" s="8"/>
      <c r="N867" s="8"/>
    </row>
    <row r="868" spans="12:14" x14ac:dyDescent="0.25">
      <c r="L868" s="8"/>
      <c r="M868" s="8"/>
      <c r="N868" s="8"/>
    </row>
    <row r="869" spans="12:14" x14ac:dyDescent="0.25">
      <c r="L869" s="8"/>
      <c r="M869" s="8"/>
      <c r="N869" s="8"/>
    </row>
    <row r="870" spans="12:14" x14ac:dyDescent="0.25">
      <c r="L870" s="8"/>
      <c r="M870" s="8"/>
      <c r="N870" s="8"/>
    </row>
    <row r="871" spans="12:14" x14ac:dyDescent="0.25">
      <c r="L871" s="8"/>
      <c r="M871" s="8"/>
      <c r="N871" s="8"/>
    </row>
    <row r="872" spans="12:14" x14ac:dyDescent="0.25">
      <c r="L872" s="8"/>
      <c r="M872" s="8"/>
      <c r="N872" s="8"/>
    </row>
    <row r="873" spans="12:14" x14ac:dyDescent="0.25">
      <c r="L873" s="8"/>
      <c r="M873" s="8"/>
      <c r="N873" s="8"/>
    </row>
    <row r="874" spans="12:14" x14ac:dyDescent="0.25">
      <c r="L874" s="8"/>
      <c r="M874" s="8"/>
      <c r="N874" s="8"/>
    </row>
    <row r="875" spans="12:14" x14ac:dyDescent="0.25">
      <c r="L875" s="8"/>
      <c r="M875" s="8"/>
      <c r="N875" s="8"/>
    </row>
    <row r="876" spans="12:14" x14ac:dyDescent="0.25">
      <c r="L876" s="8"/>
      <c r="M876" s="8"/>
      <c r="N876" s="8"/>
    </row>
    <row r="877" spans="12:14" x14ac:dyDescent="0.25">
      <c r="L877" s="8"/>
      <c r="M877" s="8"/>
      <c r="N877" s="8"/>
    </row>
    <row r="878" spans="12:14" x14ac:dyDescent="0.25">
      <c r="L878" s="8"/>
      <c r="M878" s="8"/>
      <c r="N878" s="8"/>
    </row>
    <row r="879" spans="12:14" x14ac:dyDescent="0.25">
      <c r="L879" s="8"/>
      <c r="M879" s="8"/>
      <c r="N879" s="8"/>
    </row>
    <row r="880" spans="12:14" x14ac:dyDescent="0.25">
      <c r="L880" s="8"/>
      <c r="M880" s="8"/>
      <c r="N880" s="8"/>
    </row>
    <row r="881" spans="12:14" x14ac:dyDescent="0.25">
      <c r="L881" s="8"/>
      <c r="M881" s="8"/>
      <c r="N881" s="8"/>
    </row>
    <row r="882" spans="12:14" x14ac:dyDescent="0.25">
      <c r="L882" s="8"/>
      <c r="M882" s="8"/>
      <c r="N882" s="8"/>
    </row>
    <row r="883" spans="12:14" x14ac:dyDescent="0.25">
      <c r="L883" s="8"/>
      <c r="M883" s="8"/>
      <c r="N883" s="8"/>
    </row>
    <row r="884" spans="12:14" x14ac:dyDescent="0.25">
      <c r="L884" s="8"/>
      <c r="M884" s="8"/>
      <c r="N884" s="8"/>
    </row>
    <row r="885" spans="12:14" x14ac:dyDescent="0.25">
      <c r="L885" s="8"/>
      <c r="M885" s="8"/>
      <c r="N885" s="8"/>
    </row>
    <row r="886" spans="12:14" x14ac:dyDescent="0.25">
      <c r="L886" s="8"/>
      <c r="M886" s="8"/>
      <c r="N886" s="8"/>
    </row>
    <row r="887" spans="12:14" x14ac:dyDescent="0.25">
      <c r="L887" s="8"/>
      <c r="M887" s="8"/>
      <c r="N887" s="8"/>
    </row>
    <row r="888" spans="12:14" x14ac:dyDescent="0.25">
      <c r="L888" s="8"/>
      <c r="M888" s="8"/>
      <c r="N888" s="8"/>
    </row>
    <row r="889" spans="12:14" x14ac:dyDescent="0.25">
      <c r="L889" s="8"/>
      <c r="M889" s="8"/>
      <c r="N889" s="8"/>
    </row>
    <row r="890" spans="12:14" x14ac:dyDescent="0.25">
      <c r="L890" s="8"/>
      <c r="M890" s="8"/>
      <c r="N890" s="8"/>
    </row>
    <row r="891" spans="12:14" x14ac:dyDescent="0.25">
      <c r="L891" s="8"/>
      <c r="M891" s="8"/>
      <c r="N891" s="8"/>
    </row>
    <row r="892" spans="12:14" x14ac:dyDescent="0.25">
      <c r="L892" s="8"/>
      <c r="M892" s="8"/>
      <c r="N892" s="8"/>
    </row>
    <row r="893" spans="12:14" x14ac:dyDescent="0.25">
      <c r="L893" s="8"/>
      <c r="M893" s="8"/>
      <c r="N893" s="8"/>
    </row>
    <row r="894" spans="12:14" x14ac:dyDescent="0.25">
      <c r="L894" s="8"/>
      <c r="M894" s="8"/>
      <c r="N894" s="8"/>
    </row>
    <row r="895" spans="12:14" x14ac:dyDescent="0.25">
      <c r="L895" s="8"/>
      <c r="M895" s="8"/>
      <c r="N895" s="8"/>
    </row>
    <row r="896" spans="12:14" x14ac:dyDescent="0.25">
      <c r="L896" s="8"/>
      <c r="M896" s="8"/>
      <c r="N896" s="8"/>
    </row>
    <row r="897" spans="12:14" x14ac:dyDescent="0.25">
      <c r="L897" s="8"/>
      <c r="M897" s="8"/>
      <c r="N897" s="8"/>
    </row>
    <row r="898" spans="12:14" x14ac:dyDescent="0.25">
      <c r="L898" s="8"/>
      <c r="M898" s="8"/>
      <c r="N898" s="8"/>
    </row>
    <row r="899" spans="12:14" x14ac:dyDescent="0.25">
      <c r="L899" s="8"/>
      <c r="M899" s="8"/>
      <c r="N899" s="8"/>
    </row>
    <row r="900" spans="12:14" x14ac:dyDescent="0.25">
      <c r="L900" s="8"/>
      <c r="M900" s="8"/>
      <c r="N900" s="8"/>
    </row>
    <row r="901" spans="12:14" x14ac:dyDescent="0.25">
      <c r="L901" s="8"/>
      <c r="M901" s="8"/>
      <c r="N901" s="8"/>
    </row>
    <row r="902" spans="12:14" x14ac:dyDescent="0.25">
      <c r="L902" s="8"/>
      <c r="M902" s="8"/>
      <c r="N902" s="8"/>
    </row>
    <row r="903" spans="12:14" x14ac:dyDescent="0.25">
      <c r="L903" s="8"/>
      <c r="M903" s="8"/>
      <c r="N903" s="8"/>
    </row>
    <row r="904" spans="12:14" x14ac:dyDescent="0.25">
      <c r="L904" s="8"/>
      <c r="M904" s="8"/>
      <c r="N904" s="8"/>
    </row>
    <row r="905" spans="12:14" x14ac:dyDescent="0.25">
      <c r="L905" s="8"/>
      <c r="M905" s="8"/>
      <c r="N905" s="8"/>
    </row>
    <row r="906" spans="12:14" x14ac:dyDescent="0.25">
      <c r="L906" s="8"/>
      <c r="M906" s="8"/>
      <c r="N906" s="8"/>
    </row>
    <row r="907" spans="12:14" x14ac:dyDescent="0.25">
      <c r="L907" s="8"/>
      <c r="M907" s="8"/>
      <c r="N907" s="8"/>
    </row>
    <row r="908" spans="12:14" x14ac:dyDescent="0.25">
      <c r="L908" s="8"/>
      <c r="M908" s="8"/>
      <c r="N908" s="8"/>
    </row>
    <row r="909" spans="12:14" x14ac:dyDescent="0.25">
      <c r="L909" s="8"/>
      <c r="M909" s="8"/>
      <c r="N909" s="8"/>
    </row>
    <row r="910" spans="12:14" x14ac:dyDescent="0.25">
      <c r="L910" s="8"/>
      <c r="M910" s="8"/>
      <c r="N910" s="8"/>
    </row>
    <row r="911" spans="12:14" x14ac:dyDescent="0.25">
      <c r="L911" s="8"/>
      <c r="M911" s="8"/>
      <c r="N911" s="8"/>
    </row>
    <row r="912" spans="12:14" x14ac:dyDescent="0.25">
      <c r="L912" s="8"/>
      <c r="M912" s="8"/>
      <c r="N912" s="8"/>
    </row>
    <row r="913" spans="12:14" x14ac:dyDescent="0.25">
      <c r="L913" s="8"/>
      <c r="M913" s="8"/>
      <c r="N913" s="8"/>
    </row>
    <row r="914" spans="12:14" x14ac:dyDescent="0.25">
      <c r="L914" s="8"/>
      <c r="M914" s="8"/>
      <c r="N914" s="8"/>
    </row>
    <row r="915" spans="12:14" x14ac:dyDescent="0.25">
      <c r="L915" s="8"/>
      <c r="M915" s="8"/>
      <c r="N915" s="8"/>
    </row>
    <row r="916" spans="12:14" x14ac:dyDescent="0.25">
      <c r="L916" s="8"/>
      <c r="M916" s="8"/>
      <c r="N916" s="8"/>
    </row>
    <row r="917" spans="12:14" x14ac:dyDescent="0.25">
      <c r="L917" s="8"/>
      <c r="M917" s="8"/>
      <c r="N917" s="8"/>
    </row>
    <row r="918" spans="12:14" x14ac:dyDescent="0.25">
      <c r="L918" s="8"/>
      <c r="M918" s="8"/>
      <c r="N918" s="8"/>
    </row>
    <row r="919" spans="12:14" x14ac:dyDescent="0.25">
      <c r="L919" s="8"/>
      <c r="M919" s="8"/>
      <c r="N919" s="8"/>
    </row>
    <row r="920" spans="12:14" x14ac:dyDescent="0.25">
      <c r="L920" s="8"/>
      <c r="M920" s="8"/>
      <c r="N920" s="8"/>
    </row>
    <row r="921" spans="12:14" x14ac:dyDescent="0.25">
      <c r="L921" s="8"/>
      <c r="M921" s="8"/>
      <c r="N921" s="8"/>
    </row>
    <row r="922" spans="12:14" x14ac:dyDescent="0.25">
      <c r="L922" s="8"/>
      <c r="M922" s="8"/>
      <c r="N922" s="8"/>
    </row>
    <row r="923" spans="12:14" x14ac:dyDescent="0.25">
      <c r="L923" s="8"/>
      <c r="M923" s="8"/>
      <c r="N923" s="8"/>
    </row>
    <row r="924" spans="12:14" x14ac:dyDescent="0.25">
      <c r="L924" s="8"/>
      <c r="M924" s="8"/>
      <c r="N924" s="8"/>
    </row>
    <row r="925" spans="12:14" x14ac:dyDescent="0.25">
      <c r="L925" s="8"/>
      <c r="M925" s="8"/>
      <c r="N925" s="8"/>
    </row>
    <row r="926" spans="12:14" x14ac:dyDescent="0.25">
      <c r="L926" s="8"/>
      <c r="M926" s="8"/>
      <c r="N926" s="8"/>
    </row>
    <row r="927" spans="12:14" x14ac:dyDescent="0.25">
      <c r="L927" s="8"/>
      <c r="M927" s="8"/>
      <c r="N927" s="8"/>
    </row>
    <row r="928" spans="12:14" x14ac:dyDescent="0.25">
      <c r="L928" s="8"/>
      <c r="M928" s="8"/>
      <c r="N928" s="8"/>
    </row>
    <row r="929" spans="12:14" x14ac:dyDescent="0.25">
      <c r="L929" s="8"/>
      <c r="M929" s="8"/>
      <c r="N929" s="8"/>
    </row>
    <row r="930" spans="12:14" x14ac:dyDescent="0.25">
      <c r="L930" s="8"/>
      <c r="M930" s="8"/>
      <c r="N930" s="8"/>
    </row>
    <row r="931" spans="12:14" x14ac:dyDescent="0.25">
      <c r="L931" s="8"/>
      <c r="M931" s="8"/>
      <c r="N931" s="8"/>
    </row>
    <row r="932" spans="12:14" x14ac:dyDescent="0.25">
      <c r="L932" s="8"/>
      <c r="M932" s="8"/>
      <c r="N932" s="8"/>
    </row>
    <row r="933" spans="12:14" x14ac:dyDescent="0.25">
      <c r="L933" s="8"/>
      <c r="M933" s="8"/>
      <c r="N933" s="8"/>
    </row>
    <row r="934" spans="12:14" x14ac:dyDescent="0.25">
      <c r="L934" s="8"/>
      <c r="M934" s="8"/>
      <c r="N934" s="8"/>
    </row>
    <row r="935" spans="12:14" x14ac:dyDescent="0.25">
      <c r="L935" s="8"/>
      <c r="M935" s="8"/>
      <c r="N935" s="8"/>
    </row>
    <row r="936" spans="12:14" x14ac:dyDescent="0.25">
      <c r="L936" s="8"/>
      <c r="M936" s="8"/>
      <c r="N936" s="8"/>
    </row>
    <row r="937" spans="12:14" x14ac:dyDescent="0.25">
      <c r="L937" s="8"/>
      <c r="M937" s="8"/>
      <c r="N937" s="8"/>
    </row>
    <row r="938" spans="12:14" x14ac:dyDescent="0.25">
      <c r="L938" s="8"/>
      <c r="M938" s="8"/>
      <c r="N938" s="8"/>
    </row>
    <row r="939" spans="12:14" x14ac:dyDescent="0.25">
      <c r="L939" s="8"/>
      <c r="M939" s="8"/>
      <c r="N939" s="8"/>
    </row>
    <row r="940" spans="12:14" x14ac:dyDescent="0.25">
      <c r="L940" s="8"/>
      <c r="M940" s="8"/>
      <c r="N940" s="8"/>
    </row>
    <row r="941" spans="12:14" x14ac:dyDescent="0.25">
      <c r="L941" s="8"/>
      <c r="M941" s="8"/>
      <c r="N941" s="8"/>
    </row>
    <row r="942" spans="12:14" x14ac:dyDescent="0.25">
      <c r="L942" s="8"/>
      <c r="M942" s="8"/>
      <c r="N942" s="8"/>
    </row>
    <row r="943" spans="12:14" x14ac:dyDescent="0.25">
      <c r="L943" s="8"/>
      <c r="M943" s="8"/>
      <c r="N943" s="8"/>
    </row>
    <row r="944" spans="12:14" x14ac:dyDescent="0.25">
      <c r="L944" s="8"/>
      <c r="M944" s="8"/>
      <c r="N944" s="8"/>
    </row>
    <row r="945" spans="12:14" x14ac:dyDescent="0.25">
      <c r="L945" s="8"/>
      <c r="M945" s="8"/>
      <c r="N945" s="8"/>
    </row>
    <row r="946" spans="12:14" x14ac:dyDescent="0.25">
      <c r="L946" s="8"/>
      <c r="M946" s="8"/>
      <c r="N946" s="8"/>
    </row>
    <row r="947" spans="12:14" x14ac:dyDescent="0.25">
      <c r="L947" s="8"/>
      <c r="M947" s="8"/>
      <c r="N947" s="8"/>
    </row>
    <row r="948" spans="12:14" x14ac:dyDescent="0.25">
      <c r="L948" s="8"/>
      <c r="M948" s="8"/>
      <c r="N948" s="8"/>
    </row>
    <row r="949" spans="12:14" x14ac:dyDescent="0.25">
      <c r="L949" s="8"/>
      <c r="M949" s="8"/>
      <c r="N949" s="8"/>
    </row>
    <row r="950" spans="12:14" x14ac:dyDescent="0.25">
      <c r="L950" s="8"/>
      <c r="M950" s="8"/>
      <c r="N950" s="8"/>
    </row>
    <row r="951" spans="12:14" x14ac:dyDescent="0.25">
      <c r="L951" s="8"/>
      <c r="M951" s="8"/>
      <c r="N951" s="8"/>
    </row>
    <row r="952" spans="12:14" x14ac:dyDescent="0.25">
      <c r="L952" s="8"/>
      <c r="M952" s="8"/>
      <c r="N952" s="8"/>
    </row>
    <row r="953" spans="12:14" x14ac:dyDescent="0.25">
      <c r="L953" s="8"/>
      <c r="M953" s="8"/>
      <c r="N953" s="8"/>
    </row>
    <row r="954" spans="12:14" x14ac:dyDescent="0.25">
      <c r="L954" s="8"/>
      <c r="M954" s="8"/>
      <c r="N954" s="8"/>
    </row>
    <row r="955" spans="12:14" x14ac:dyDescent="0.25">
      <c r="L955" s="8"/>
      <c r="M955" s="8"/>
      <c r="N955" s="8"/>
    </row>
    <row r="956" spans="12:14" x14ac:dyDescent="0.25">
      <c r="L956" s="8"/>
      <c r="M956" s="8"/>
      <c r="N956" s="8"/>
    </row>
    <row r="957" spans="12:14" x14ac:dyDescent="0.25">
      <c r="L957" s="8"/>
      <c r="M957" s="8"/>
      <c r="N957" s="8"/>
    </row>
    <row r="958" spans="12:14" x14ac:dyDescent="0.25">
      <c r="L958" s="8"/>
      <c r="M958" s="8"/>
      <c r="N958" s="8"/>
    </row>
    <row r="959" spans="12:14" x14ac:dyDescent="0.25">
      <c r="L959" s="8"/>
      <c r="M959" s="8"/>
      <c r="N959" s="8"/>
    </row>
    <row r="960" spans="12:14" x14ac:dyDescent="0.25">
      <c r="L960" s="8"/>
      <c r="M960" s="8"/>
      <c r="N960" s="8"/>
    </row>
    <row r="961" spans="12:14" x14ac:dyDescent="0.25">
      <c r="L961" s="8"/>
      <c r="M961" s="8"/>
      <c r="N961" s="8"/>
    </row>
    <row r="962" spans="12:14" x14ac:dyDescent="0.25">
      <c r="L962" s="8"/>
      <c r="M962" s="8"/>
      <c r="N962" s="8"/>
    </row>
    <row r="963" spans="12:14" x14ac:dyDescent="0.25">
      <c r="L963" s="8"/>
      <c r="M963" s="8"/>
      <c r="N963" s="8"/>
    </row>
    <row r="964" spans="12:14" x14ac:dyDescent="0.25">
      <c r="L964" s="8"/>
      <c r="M964" s="8"/>
      <c r="N964" s="8"/>
    </row>
    <row r="965" spans="12:14" x14ac:dyDescent="0.25">
      <c r="L965" s="8"/>
      <c r="M965" s="8"/>
      <c r="N965" s="8"/>
    </row>
    <row r="966" spans="12:14" x14ac:dyDescent="0.25">
      <c r="L966" s="8"/>
      <c r="M966" s="8"/>
      <c r="N966" s="8"/>
    </row>
    <row r="967" spans="12:14" x14ac:dyDescent="0.25">
      <c r="L967" s="8"/>
      <c r="M967" s="8"/>
      <c r="N967" s="8"/>
    </row>
    <row r="968" spans="12:14" x14ac:dyDescent="0.25">
      <c r="L968" s="8"/>
      <c r="M968" s="8"/>
      <c r="N968" s="8"/>
    </row>
    <row r="969" spans="12:14" x14ac:dyDescent="0.25">
      <c r="L969" s="8"/>
      <c r="M969" s="8"/>
      <c r="N969" s="8"/>
    </row>
    <row r="970" spans="12:14" x14ac:dyDescent="0.25">
      <c r="L970" s="8"/>
      <c r="M970" s="8"/>
      <c r="N970" s="8"/>
    </row>
    <row r="971" spans="12:14" x14ac:dyDescent="0.25">
      <c r="L971" s="8"/>
      <c r="M971" s="8"/>
      <c r="N971" s="8"/>
    </row>
    <row r="972" spans="12:14" x14ac:dyDescent="0.25">
      <c r="L972" s="8"/>
      <c r="M972" s="8"/>
      <c r="N972" s="8"/>
    </row>
    <row r="973" spans="12:14" x14ac:dyDescent="0.25">
      <c r="L973" s="8"/>
      <c r="M973" s="8"/>
      <c r="N973" s="8"/>
    </row>
    <row r="974" spans="12:14" x14ac:dyDescent="0.25">
      <c r="L974" s="8"/>
      <c r="M974" s="8"/>
      <c r="N974" s="8"/>
    </row>
    <row r="975" spans="12:14" x14ac:dyDescent="0.25">
      <c r="L975" s="8"/>
      <c r="M975" s="8"/>
      <c r="N975" s="8"/>
    </row>
    <row r="976" spans="12:14" x14ac:dyDescent="0.25">
      <c r="L976" s="8"/>
      <c r="M976" s="8"/>
      <c r="N976" s="8"/>
    </row>
    <row r="977" spans="12:14" x14ac:dyDescent="0.25">
      <c r="L977" s="8"/>
      <c r="M977" s="8"/>
      <c r="N977" s="8"/>
    </row>
    <row r="978" spans="12:14" x14ac:dyDescent="0.25">
      <c r="L978" s="8"/>
      <c r="M978" s="8"/>
      <c r="N978" s="8"/>
    </row>
    <row r="979" spans="12:14" x14ac:dyDescent="0.25">
      <c r="L979" s="8"/>
      <c r="M979" s="8"/>
      <c r="N979" s="8"/>
    </row>
    <row r="980" spans="12:14" x14ac:dyDescent="0.25">
      <c r="L980" s="8"/>
      <c r="M980" s="8"/>
      <c r="N980" s="8"/>
    </row>
    <row r="981" spans="12:14" x14ac:dyDescent="0.25">
      <c r="L981" s="8"/>
      <c r="M981" s="8"/>
      <c r="N981" s="8"/>
    </row>
    <row r="982" spans="12:14" x14ac:dyDescent="0.25">
      <c r="L982" s="8"/>
      <c r="M982" s="8"/>
      <c r="N982" s="8"/>
    </row>
    <row r="983" spans="12:14" x14ac:dyDescent="0.25">
      <c r="L983" s="8"/>
      <c r="M983" s="8"/>
      <c r="N983" s="8"/>
    </row>
    <row r="984" spans="12:14" x14ac:dyDescent="0.25">
      <c r="L984" s="8"/>
      <c r="M984" s="8"/>
      <c r="N984" s="8"/>
    </row>
    <row r="985" spans="12:14" x14ac:dyDescent="0.25">
      <c r="L985" s="8"/>
      <c r="M985" s="8"/>
      <c r="N985" s="8"/>
    </row>
    <row r="986" spans="12:14" x14ac:dyDescent="0.25">
      <c r="L986" s="8"/>
      <c r="M986" s="8"/>
      <c r="N986" s="8"/>
    </row>
    <row r="987" spans="12:14" x14ac:dyDescent="0.25">
      <c r="L987" s="8"/>
      <c r="M987" s="8"/>
      <c r="N987" s="8"/>
    </row>
    <row r="988" spans="12:14" x14ac:dyDescent="0.25">
      <c r="L988" s="8"/>
      <c r="M988" s="8"/>
      <c r="N988" s="8"/>
    </row>
    <row r="989" spans="12:14" x14ac:dyDescent="0.25">
      <c r="L989" s="8"/>
      <c r="M989" s="8"/>
      <c r="N989" s="8"/>
    </row>
    <row r="990" spans="12:14" x14ac:dyDescent="0.25">
      <c r="L990" s="8"/>
      <c r="M990" s="8"/>
      <c r="N990" s="8"/>
    </row>
    <row r="991" spans="12:14" x14ac:dyDescent="0.25">
      <c r="L991" s="8"/>
      <c r="M991" s="8"/>
      <c r="N991" s="8"/>
    </row>
    <row r="992" spans="12:14" x14ac:dyDescent="0.25">
      <c r="L992" s="8"/>
      <c r="M992" s="8"/>
      <c r="N992" s="8"/>
    </row>
    <row r="993" spans="12:14" x14ac:dyDescent="0.25">
      <c r="L993" s="8"/>
      <c r="M993" s="8"/>
      <c r="N993" s="8"/>
    </row>
    <row r="994" spans="12:14" x14ac:dyDescent="0.25">
      <c r="L994" s="8"/>
      <c r="M994" s="8"/>
      <c r="N994" s="8"/>
    </row>
    <row r="995" spans="12:14" x14ac:dyDescent="0.25">
      <c r="L995" s="8"/>
      <c r="M995" s="8"/>
      <c r="N995" s="8"/>
    </row>
    <row r="996" spans="12:14" x14ac:dyDescent="0.25">
      <c r="L996" s="8"/>
      <c r="M996" s="8"/>
      <c r="N996" s="8"/>
    </row>
    <row r="997" spans="12:14" x14ac:dyDescent="0.25">
      <c r="L997" s="8"/>
      <c r="M997" s="8"/>
      <c r="N997" s="8"/>
    </row>
    <row r="998" spans="12:14" x14ac:dyDescent="0.25">
      <c r="L998" s="8"/>
      <c r="M998" s="8"/>
      <c r="N998" s="8"/>
    </row>
    <row r="999" spans="12:14" x14ac:dyDescent="0.25">
      <c r="L999" s="8"/>
      <c r="M999" s="8"/>
      <c r="N999" s="8"/>
    </row>
    <row r="1000" spans="12:14" x14ac:dyDescent="0.25">
      <c r="L1000" s="8"/>
      <c r="M1000" s="8"/>
      <c r="N1000" s="8"/>
    </row>
    <row r="1001" spans="12:14" x14ac:dyDescent="0.25">
      <c r="L1001" s="8"/>
      <c r="M1001" s="8"/>
      <c r="N1001" s="8"/>
    </row>
    <row r="1002" spans="12:14" x14ac:dyDescent="0.25">
      <c r="L1002" s="8"/>
      <c r="M1002" s="8"/>
      <c r="N1002" s="8"/>
    </row>
    <row r="1003" spans="12:14" x14ac:dyDescent="0.25">
      <c r="L1003" s="8"/>
      <c r="M1003" s="8"/>
      <c r="N1003" s="8"/>
    </row>
    <row r="1004" spans="12:14" x14ac:dyDescent="0.25">
      <c r="L1004" s="8"/>
      <c r="M1004" s="8"/>
      <c r="N1004" s="8"/>
    </row>
    <row r="1005" spans="12:14" x14ac:dyDescent="0.25">
      <c r="L1005" s="8"/>
      <c r="M1005" s="8"/>
      <c r="N1005" s="8"/>
    </row>
    <row r="1006" spans="12:14" x14ac:dyDescent="0.25">
      <c r="L1006" s="8"/>
      <c r="M1006" s="8"/>
      <c r="N1006" s="8"/>
    </row>
    <row r="1007" spans="12:14" x14ac:dyDescent="0.25">
      <c r="L1007" s="8"/>
      <c r="M1007" s="8"/>
      <c r="N1007" s="8"/>
    </row>
    <row r="1008" spans="12:14" x14ac:dyDescent="0.25">
      <c r="L1008" s="8"/>
      <c r="M1008" s="8"/>
      <c r="N1008" s="8"/>
    </row>
    <row r="1009" spans="12:14" x14ac:dyDescent="0.25">
      <c r="L1009" s="8"/>
      <c r="M1009" s="8"/>
      <c r="N1009" s="8"/>
    </row>
    <row r="1010" spans="12:14" x14ac:dyDescent="0.25">
      <c r="L1010" s="8"/>
      <c r="M1010" s="8"/>
      <c r="N1010" s="8"/>
    </row>
    <row r="1011" spans="12:14" x14ac:dyDescent="0.25">
      <c r="L1011" s="8"/>
      <c r="M1011" s="8"/>
      <c r="N1011" s="8"/>
    </row>
    <row r="1012" spans="12:14" x14ac:dyDescent="0.25">
      <c r="L1012" s="8"/>
      <c r="M1012" s="8"/>
      <c r="N1012" s="8"/>
    </row>
    <row r="1013" spans="12:14" x14ac:dyDescent="0.25">
      <c r="L1013" s="8"/>
      <c r="M1013" s="8"/>
      <c r="N1013" s="8"/>
    </row>
    <row r="1014" spans="12:14" x14ac:dyDescent="0.25">
      <c r="L1014" s="8"/>
      <c r="M1014" s="8"/>
      <c r="N1014" s="8"/>
    </row>
    <row r="1015" spans="12:14" x14ac:dyDescent="0.25">
      <c r="L1015" s="8"/>
      <c r="M1015" s="8"/>
      <c r="N1015" s="8"/>
    </row>
    <row r="1016" spans="12:14" x14ac:dyDescent="0.25">
      <c r="L1016" s="8"/>
      <c r="M1016" s="8"/>
      <c r="N1016" s="8"/>
    </row>
    <row r="1017" spans="12:14" x14ac:dyDescent="0.25">
      <c r="L1017" s="8"/>
      <c r="M1017" s="8"/>
      <c r="N1017" s="8"/>
    </row>
    <row r="1018" spans="12:14" x14ac:dyDescent="0.25">
      <c r="L1018" s="8"/>
      <c r="M1018" s="8"/>
      <c r="N1018" s="8"/>
    </row>
    <row r="1019" spans="12:14" x14ac:dyDescent="0.25">
      <c r="L1019" s="8"/>
      <c r="M1019" s="8"/>
      <c r="N1019" s="8"/>
    </row>
    <row r="1020" spans="12:14" x14ac:dyDescent="0.25">
      <c r="L1020" s="8"/>
      <c r="M1020" s="8"/>
      <c r="N1020" s="8"/>
    </row>
    <row r="1021" spans="12:14" x14ac:dyDescent="0.25">
      <c r="L1021" s="8"/>
      <c r="M1021" s="8"/>
      <c r="N1021" s="8"/>
    </row>
    <row r="1022" spans="12:14" x14ac:dyDescent="0.25">
      <c r="L1022" s="8"/>
      <c r="M1022" s="8"/>
      <c r="N1022" s="8"/>
    </row>
    <row r="1023" spans="12:14" x14ac:dyDescent="0.25">
      <c r="L1023" s="8"/>
      <c r="M1023" s="8"/>
      <c r="N1023" s="8"/>
    </row>
    <row r="1024" spans="12:14" x14ac:dyDescent="0.25">
      <c r="L1024" s="8"/>
      <c r="M1024" s="8"/>
      <c r="N1024" s="8"/>
    </row>
    <row r="1025" spans="12:14" x14ac:dyDescent="0.25">
      <c r="L1025" s="8"/>
      <c r="M1025" s="8"/>
      <c r="N1025" s="8"/>
    </row>
    <row r="1026" spans="12:14" x14ac:dyDescent="0.25">
      <c r="L1026" s="8"/>
      <c r="M1026" s="8"/>
      <c r="N1026" s="8"/>
    </row>
    <row r="1027" spans="12:14" x14ac:dyDescent="0.25">
      <c r="L1027" s="8"/>
      <c r="M1027" s="8"/>
      <c r="N1027" s="8"/>
    </row>
    <row r="1028" spans="12:14" x14ac:dyDescent="0.25">
      <c r="L1028" s="8"/>
      <c r="M1028" s="8"/>
      <c r="N1028" s="8"/>
    </row>
    <row r="1029" spans="12:14" x14ac:dyDescent="0.25">
      <c r="L1029" s="8"/>
      <c r="M1029" s="8"/>
      <c r="N1029" s="8"/>
    </row>
    <row r="1030" spans="12:14" x14ac:dyDescent="0.25">
      <c r="L1030" s="8"/>
      <c r="M1030" s="8"/>
      <c r="N1030" s="8"/>
    </row>
    <row r="1031" spans="12:14" x14ac:dyDescent="0.25">
      <c r="L1031" s="8"/>
      <c r="M1031" s="8"/>
      <c r="N1031" s="8"/>
    </row>
    <row r="1032" spans="12:14" x14ac:dyDescent="0.25">
      <c r="L1032" s="8"/>
      <c r="M1032" s="8"/>
      <c r="N1032" s="8"/>
    </row>
    <row r="1033" spans="12:14" x14ac:dyDescent="0.25">
      <c r="L1033" s="8"/>
      <c r="M1033" s="8"/>
      <c r="N1033" s="8"/>
    </row>
    <row r="1034" spans="12:14" x14ac:dyDescent="0.25">
      <c r="L1034" s="8"/>
      <c r="M1034" s="8"/>
      <c r="N1034" s="8"/>
    </row>
    <row r="1035" spans="12:14" x14ac:dyDescent="0.25">
      <c r="L1035" s="8"/>
      <c r="M1035" s="8"/>
      <c r="N1035" s="8"/>
    </row>
    <row r="1036" spans="12:14" x14ac:dyDescent="0.25">
      <c r="L1036" s="8"/>
      <c r="M1036" s="8"/>
      <c r="N1036" s="8"/>
    </row>
    <row r="1037" spans="12:14" x14ac:dyDescent="0.25">
      <c r="L1037" s="8"/>
      <c r="M1037" s="8"/>
      <c r="N1037" s="8"/>
    </row>
    <row r="1038" spans="12:14" x14ac:dyDescent="0.25">
      <c r="L1038" s="8"/>
      <c r="M1038" s="8"/>
      <c r="N1038" s="8"/>
    </row>
    <row r="1039" spans="12:14" x14ac:dyDescent="0.25">
      <c r="L1039" s="8"/>
      <c r="M1039" s="8"/>
      <c r="N1039" s="8"/>
    </row>
    <row r="1040" spans="12:14" x14ac:dyDescent="0.25">
      <c r="L1040" s="8"/>
      <c r="M1040" s="8"/>
      <c r="N1040" s="8"/>
    </row>
    <row r="1041" spans="12:14" x14ac:dyDescent="0.25">
      <c r="L1041" s="8"/>
      <c r="M1041" s="8"/>
      <c r="N1041" s="8"/>
    </row>
    <row r="1042" spans="12:14" x14ac:dyDescent="0.25">
      <c r="L1042" s="8"/>
      <c r="M1042" s="8"/>
      <c r="N1042" s="8"/>
    </row>
    <row r="1043" spans="12:14" x14ac:dyDescent="0.25">
      <c r="L1043" s="8"/>
      <c r="M1043" s="8"/>
      <c r="N1043" s="8"/>
    </row>
    <row r="1044" spans="12:14" x14ac:dyDescent="0.25">
      <c r="L1044" s="8"/>
      <c r="M1044" s="8"/>
      <c r="N1044" s="8"/>
    </row>
    <row r="1045" spans="12:14" x14ac:dyDescent="0.25">
      <c r="L1045" s="8"/>
      <c r="M1045" s="8"/>
      <c r="N1045" s="8"/>
    </row>
    <row r="1046" spans="12:14" x14ac:dyDescent="0.25">
      <c r="L1046" s="8"/>
      <c r="M1046" s="8"/>
      <c r="N1046" s="8"/>
    </row>
    <row r="1047" spans="12:14" x14ac:dyDescent="0.25">
      <c r="L1047" s="8"/>
      <c r="M1047" s="8"/>
      <c r="N1047" s="8"/>
    </row>
    <row r="1048" spans="12:14" x14ac:dyDescent="0.25">
      <c r="L1048" s="8"/>
      <c r="M1048" s="8"/>
      <c r="N1048" s="8"/>
    </row>
    <row r="1049" spans="12:14" x14ac:dyDescent="0.25">
      <c r="L1049" s="8"/>
      <c r="M1049" s="8"/>
      <c r="N1049" s="8"/>
    </row>
    <row r="1050" spans="12:14" x14ac:dyDescent="0.25">
      <c r="L1050" s="8"/>
      <c r="M1050" s="8"/>
      <c r="N1050" s="8"/>
    </row>
    <row r="1051" spans="12:14" x14ac:dyDescent="0.25">
      <c r="L1051" s="8"/>
      <c r="M1051" s="8"/>
      <c r="N1051" s="8"/>
    </row>
    <row r="1052" spans="12:14" x14ac:dyDescent="0.25">
      <c r="L1052" s="8"/>
      <c r="M1052" s="8"/>
      <c r="N1052" s="8"/>
    </row>
    <row r="1053" spans="12:14" x14ac:dyDescent="0.25">
      <c r="L1053" s="8"/>
      <c r="M1053" s="8"/>
      <c r="N1053" s="8"/>
    </row>
    <row r="1054" spans="12:14" x14ac:dyDescent="0.25">
      <c r="L1054" s="8"/>
      <c r="M1054" s="8"/>
      <c r="N1054" s="8"/>
    </row>
    <row r="1055" spans="12:14" x14ac:dyDescent="0.25">
      <c r="L1055" s="8"/>
      <c r="M1055" s="8"/>
      <c r="N1055" s="8"/>
    </row>
    <row r="1056" spans="12:14" x14ac:dyDescent="0.25">
      <c r="L1056" s="8"/>
      <c r="M1056" s="8"/>
      <c r="N1056" s="8"/>
    </row>
    <row r="1057" spans="12:14" x14ac:dyDescent="0.25">
      <c r="L1057" s="8"/>
      <c r="M1057" s="8"/>
      <c r="N1057" s="8"/>
    </row>
    <row r="1058" spans="12:14" x14ac:dyDescent="0.25">
      <c r="L1058" s="8"/>
      <c r="M1058" s="8"/>
      <c r="N1058" s="8"/>
    </row>
    <row r="1059" spans="12:14" x14ac:dyDescent="0.25">
      <c r="L1059" s="8"/>
      <c r="M1059" s="8"/>
      <c r="N1059" s="8"/>
    </row>
    <row r="1060" spans="12:14" x14ac:dyDescent="0.25">
      <c r="L1060" s="8"/>
      <c r="M1060" s="8"/>
      <c r="N1060" s="8"/>
    </row>
    <row r="1061" spans="12:14" x14ac:dyDescent="0.25">
      <c r="L1061" s="8"/>
      <c r="M1061" s="8"/>
      <c r="N1061" s="8"/>
    </row>
    <row r="1062" spans="12:14" x14ac:dyDescent="0.25">
      <c r="L1062" s="8"/>
      <c r="M1062" s="8"/>
      <c r="N1062" s="8"/>
    </row>
    <row r="1063" spans="12:14" x14ac:dyDescent="0.25">
      <c r="L1063" s="8"/>
      <c r="M1063" s="8"/>
      <c r="N1063" s="8"/>
    </row>
    <row r="1064" spans="12:14" x14ac:dyDescent="0.25">
      <c r="L1064" s="8"/>
      <c r="M1064" s="8"/>
      <c r="N1064" s="8"/>
    </row>
    <row r="1065" spans="12:14" x14ac:dyDescent="0.25">
      <c r="L1065" s="8"/>
      <c r="M1065" s="8"/>
      <c r="N1065" s="8"/>
    </row>
    <row r="1066" spans="12:14" x14ac:dyDescent="0.25">
      <c r="L1066" s="8"/>
      <c r="M1066" s="8"/>
      <c r="N1066" s="8"/>
    </row>
    <row r="1067" spans="12:14" x14ac:dyDescent="0.25">
      <c r="L1067" s="8"/>
      <c r="M1067" s="8"/>
      <c r="N1067" s="8"/>
    </row>
    <row r="1068" spans="12:14" x14ac:dyDescent="0.25">
      <c r="L1068" s="8"/>
      <c r="M1068" s="8"/>
      <c r="N1068" s="8"/>
    </row>
    <row r="1069" spans="12:14" x14ac:dyDescent="0.25">
      <c r="L1069" s="8"/>
      <c r="M1069" s="8"/>
      <c r="N1069" s="8"/>
    </row>
    <row r="1070" spans="12:14" x14ac:dyDescent="0.25">
      <c r="L1070" s="8"/>
      <c r="M1070" s="8"/>
      <c r="N1070" s="8"/>
    </row>
    <row r="1071" spans="12:14" x14ac:dyDescent="0.25">
      <c r="L1071" s="8"/>
      <c r="M1071" s="8"/>
      <c r="N1071" s="8"/>
    </row>
    <row r="1072" spans="12:14" x14ac:dyDescent="0.25">
      <c r="L1072" s="8"/>
      <c r="M1072" s="8"/>
      <c r="N1072" s="8"/>
    </row>
    <row r="1073" spans="12:14" x14ac:dyDescent="0.25">
      <c r="L1073" s="8"/>
      <c r="M1073" s="8"/>
      <c r="N1073" s="8"/>
    </row>
    <row r="1074" spans="12:14" x14ac:dyDescent="0.25">
      <c r="L1074" s="8"/>
      <c r="M1074" s="8"/>
      <c r="N1074" s="8"/>
    </row>
    <row r="1075" spans="12:14" x14ac:dyDescent="0.25">
      <c r="L1075" s="8"/>
      <c r="M1075" s="8"/>
      <c r="N1075" s="8"/>
    </row>
    <row r="1076" spans="12:14" x14ac:dyDescent="0.25">
      <c r="L1076" s="8"/>
      <c r="M1076" s="8"/>
      <c r="N1076" s="8"/>
    </row>
    <row r="1077" spans="12:14" x14ac:dyDescent="0.25">
      <c r="L1077" s="8"/>
      <c r="M1077" s="8"/>
      <c r="N1077" s="8"/>
    </row>
    <row r="1078" spans="12:14" x14ac:dyDescent="0.25">
      <c r="L1078" s="8"/>
      <c r="M1078" s="8"/>
      <c r="N1078" s="8"/>
    </row>
    <row r="1079" spans="12:14" x14ac:dyDescent="0.25">
      <c r="L1079" s="8"/>
      <c r="M1079" s="8"/>
      <c r="N1079" s="8"/>
    </row>
    <row r="1080" spans="12:14" x14ac:dyDescent="0.25">
      <c r="L1080" s="8"/>
      <c r="M1080" s="8"/>
      <c r="N1080" s="8"/>
    </row>
    <row r="1081" spans="12:14" x14ac:dyDescent="0.25">
      <c r="L1081" s="8"/>
      <c r="M1081" s="8"/>
      <c r="N1081" s="8"/>
    </row>
    <row r="1082" spans="12:14" x14ac:dyDescent="0.25">
      <c r="L1082" s="8"/>
      <c r="M1082" s="8"/>
      <c r="N1082" s="8"/>
    </row>
    <row r="1083" spans="12:14" x14ac:dyDescent="0.25">
      <c r="L1083" s="8"/>
      <c r="M1083" s="8"/>
      <c r="N1083" s="8"/>
    </row>
    <row r="1084" spans="12:14" x14ac:dyDescent="0.25">
      <c r="L1084" s="8"/>
      <c r="M1084" s="8"/>
      <c r="N1084" s="8"/>
    </row>
    <row r="1085" spans="12:14" x14ac:dyDescent="0.25">
      <c r="L1085" s="8"/>
      <c r="M1085" s="8"/>
      <c r="N1085" s="8"/>
    </row>
    <row r="1086" spans="12:14" x14ac:dyDescent="0.25">
      <c r="L1086" s="8"/>
      <c r="M1086" s="8"/>
      <c r="N1086" s="8"/>
    </row>
    <row r="1087" spans="12:14" x14ac:dyDescent="0.25">
      <c r="L1087" s="8"/>
      <c r="M1087" s="8"/>
      <c r="N1087" s="8"/>
    </row>
    <row r="1088" spans="12:14" x14ac:dyDescent="0.25">
      <c r="L1088" s="8"/>
      <c r="M1088" s="8"/>
      <c r="N1088" s="8"/>
    </row>
    <row r="1089" spans="12:14" x14ac:dyDescent="0.25">
      <c r="L1089" s="8"/>
      <c r="M1089" s="8"/>
      <c r="N1089" s="8"/>
    </row>
    <row r="1090" spans="12:14" x14ac:dyDescent="0.25">
      <c r="L1090" s="8"/>
      <c r="M1090" s="8"/>
      <c r="N1090" s="8"/>
    </row>
    <row r="1091" spans="12:14" x14ac:dyDescent="0.25">
      <c r="L1091" s="8"/>
      <c r="M1091" s="8"/>
      <c r="N1091" s="8"/>
    </row>
    <row r="1092" spans="12:14" x14ac:dyDescent="0.25">
      <c r="L1092" s="8"/>
      <c r="M1092" s="8"/>
      <c r="N1092" s="8"/>
    </row>
    <row r="1093" spans="12:14" x14ac:dyDescent="0.25">
      <c r="L1093" s="8"/>
      <c r="M1093" s="8"/>
      <c r="N1093" s="8"/>
    </row>
    <row r="1094" spans="12:14" x14ac:dyDescent="0.25">
      <c r="L1094" s="8"/>
      <c r="M1094" s="8"/>
      <c r="N1094" s="8"/>
    </row>
    <row r="1095" spans="12:14" x14ac:dyDescent="0.25">
      <c r="L1095" s="8"/>
      <c r="M1095" s="8"/>
      <c r="N1095" s="8"/>
    </row>
    <row r="1096" spans="12:14" x14ac:dyDescent="0.25">
      <c r="L1096" s="8"/>
      <c r="M1096" s="8"/>
      <c r="N1096" s="8"/>
    </row>
    <row r="1097" spans="12:14" x14ac:dyDescent="0.25">
      <c r="L1097" s="8"/>
      <c r="M1097" s="8"/>
      <c r="N1097" s="8"/>
    </row>
    <row r="1098" spans="12:14" x14ac:dyDescent="0.25">
      <c r="L1098" s="8"/>
      <c r="M1098" s="8"/>
      <c r="N1098" s="8"/>
    </row>
    <row r="1099" spans="12:14" x14ac:dyDescent="0.25">
      <c r="L1099" s="8"/>
      <c r="M1099" s="8"/>
      <c r="N1099" s="8"/>
    </row>
    <row r="1100" spans="12:14" x14ac:dyDescent="0.25">
      <c r="L1100" s="8"/>
      <c r="M1100" s="8"/>
      <c r="N1100" s="8"/>
    </row>
    <row r="1101" spans="12:14" x14ac:dyDescent="0.25">
      <c r="L1101" s="8"/>
      <c r="M1101" s="8"/>
      <c r="N1101" s="8"/>
    </row>
    <row r="1102" spans="12:14" x14ac:dyDescent="0.25">
      <c r="L1102" s="8"/>
      <c r="M1102" s="8"/>
      <c r="N1102" s="8"/>
    </row>
    <row r="1103" spans="12:14" x14ac:dyDescent="0.25">
      <c r="L1103" s="8"/>
      <c r="M1103" s="8"/>
      <c r="N1103" s="8"/>
    </row>
    <row r="1104" spans="12:14" x14ac:dyDescent="0.25">
      <c r="L1104" s="8"/>
      <c r="M1104" s="8"/>
      <c r="N1104" s="8"/>
    </row>
    <row r="1105" spans="12:14" x14ac:dyDescent="0.25">
      <c r="L1105" s="8"/>
      <c r="M1105" s="8"/>
      <c r="N1105" s="8"/>
    </row>
    <row r="1106" spans="12:14" x14ac:dyDescent="0.25">
      <c r="L1106" s="8"/>
      <c r="M1106" s="8"/>
      <c r="N1106" s="8"/>
    </row>
    <row r="1107" spans="12:14" x14ac:dyDescent="0.25">
      <c r="L1107" s="8"/>
      <c r="M1107" s="8"/>
      <c r="N1107" s="8"/>
    </row>
    <row r="1108" spans="12:14" x14ac:dyDescent="0.25">
      <c r="L1108" s="8"/>
      <c r="M1108" s="8"/>
      <c r="N1108" s="8"/>
    </row>
    <row r="1109" spans="12:14" x14ac:dyDescent="0.25">
      <c r="L1109" s="8"/>
      <c r="M1109" s="8"/>
      <c r="N1109" s="8"/>
    </row>
    <row r="1110" spans="12:14" x14ac:dyDescent="0.25">
      <c r="L1110" s="8"/>
      <c r="M1110" s="8"/>
      <c r="N1110" s="8"/>
    </row>
    <row r="1111" spans="12:14" x14ac:dyDescent="0.25">
      <c r="L1111" s="8"/>
      <c r="M1111" s="8"/>
      <c r="N1111" s="8"/>
    </row>
    <row r="1112" spans="12:14" x14ac:dyDescent="0.25">
      <c r="L1112" s="8"/>
      <c r="M1112" s="8"/>
      <c r="N1112" s="8"/>
    </row>
    <row r="1113" spans="12:14" x14ac:dyDescent="0.25">
      <c r="L1113" s="8"/>
      <c r="M1113" s="8"/>
      <c r="N1113" s="8"/>
    </row>
    <row r="1114" spans="12:14" x14ac:dyDescent="0.25">
      <c r="L1114" s="8"/>
      <c r="M1114" s="8"/>
      <c r="N1114" s="8"/>
    </row>
    <row r="1115" spans="12:14" x14ac:dyDescent="0.25">
      <c r="L1115" s="8"/>
      <c r="M1115" s="8"/>
      <c r="N1115" s="8"/>
    </row>
    <row r="1116" spans="12:14" x14ac:dyDescent="0.25">
      <c r="L1116" s="8"/>
      <c r="M1116" s="8"/>
      <c r="N1116" s="8"/>
    </row>
    <row r="1117" spans="12:14" x14ac:dyDescent="0.25">
      <c r="L1117" s="8"/>
      <c r="M1117" s="8"/>
      <c r="N1117" s="8"/>
    </row>
    <row r="1118" spans="12:14" x14ac:dyDescent="0.25">
      <c r="L1118" s="8"/>
      <c r="M1118" s="8"/>
      <c r="N1118" s="8"/>
    </row>
    <row r="1119" spans="12:14" x14ac:dyDescent="0.25">
      <c r="L1119" s="8"/>
      <c r="M1119" s="8"/>
      <c r="N1119" s="8"/>
    </row>
    <row r="1120" spans="12:14" x14ac:dyDescent="0.25">
      <c r="L1120" s="8"/>
      <c r="M1120" s="8"/>
      <c r="N1120" s="8"/>
    </row>
    <row r="1121" spans="12:14" x14ac:dyDescent="0.25">
      <c r="L1121" s="8"/>
      <c r="M1121" s="8"/>
      <c r="N1121" s="8"/>
    </row>
    <row r="1122" spans="12:14" x14ac:dyDescent="0.25">
      <c r="L1122" s="8"/>
      <c r="M1122" s="8"/>
      <c r="N1122" s="8"/>
    </row>
    <row r="1123" spans="12:14" x14ac:dyDescent="0.25">
      <c r="L1123" s="8"/>
      <c r="M1123" s="8"/>
      <c r="N1123" s="8"/>
    </row>
    <row r="1124" spans="12:14" x14ac:dyDescent="0.25">
      <c r="L1124" s="8"/>
      <c r="M1124" s="8"/>
      <c r="N1124" s="8"/>
    </row>
    <row r="1125" spans="12:14" x14ac:dyDescent="0.25">
      <c r="L1125" s="8"/>
      <c r="M1125" s="8"/>
      <c r="N1125" s="8"/>
    </row>
    <row r="1126" spans="12:14" x14ac:dyDescent="0.25">
      <c r="L1126" s="8"/>
      <c r="M1126" s="8"/>
      <c r="N1126" s="8"/>
    </row>
    <row r="1127" spans="12:14" x14ac:dyDescent="0.25">
      <c r="L1127" s="8"/>
      <c r="M1127" s="8"/>
      <c r="N1127" s="8"/>
    </row>
    <row r="1128" spans="12:14" x14ac:dyDescent="0.25">
      <c r="L1128" s="8"/>
      <c r="M1128" s="8"/>
      <c r="N1128" s="8"/>
    </row>
    <row r="1129" spans="12:14" x14ac:dyDescent="0.25">
      <c r="L1129" s="8"/>
      <c r="M1129" s="8"/>
      <c r="N1129" s="8"/>
    </row>
    <row r="1130" spans="12:14" x14ac:dyDescent="0.25">
      <c r="L1130" s="8"/>
      <c r="M1130" s="8"/>
      <c r="N1130" s="8"/>
    </row>
    <row r="1131" spans="12:14" x14ac:dyDescent="0.25">
      <c r="L1131" s="8"/>
      <c r="M1131" s="8"/>
      <c r="N1131" s="8"/>
    </row>
    <row r="1132" spans="12:14" x14ac:dyDescent="0.25">
      <c r="L1132" s="8"/>
      <c r="M1132" s="8"/>
      <c r="N1132" s="8"/>
    </row>
    <row r="1133" spans="12:14" x14ac:dyDescent="0.25">
      <c r="L1133" s="8"/>
      <c r="M1133" s="8"/>
      <c r="N1133" s="8"/>
    </row>
    <row r="1134" spans="12:14" x14ac:dyDescent="0.25">
      <c r="L1134" s="8"/>
      <c r="M1134" s="8"/>
      <c r="N1134" s="8"/>
    </row>
    <row r="1135" spans="12:14" x14ac:dyDescent="0.25">
      <c r="L1135" s="8"/>
      <c r="M1135" s="8"/>
      <c r="N1135" s="8"/>
    </row>
    <row r="1136" spans="12:14" x14ac:dyDescent="0.25">
      <c r="L1136" s="8"/>
      <c r="M1136" s="8"/>
      <c r="N1136" s="8"/>
    </row>
    <row r="1137" spans="12:14" x14ac:dyDescent="0.25">
      <c r="L1137" s="8"/>
      <c r="M1137" s="8"/>
      <c r="N1137" s="8"/>
    </row>
    <row r="1138" spans="12:14" x14ac:dyDescent="0.25">
      <c r="L1138" s="8"/>
      <c r="M1138" s="8"/>
      <c r="N1138" s="8"/>
    </row>
    <row r="1139" spans="12:14" x14ac:dyDescent="0.25">
      <c r="L1139" s="8"/>
      <c r="M1139" s="8"/>
      <c r="N1139" s="8"/>
    </row>
    <row r="1140" spans="12:14" x14ac:dyDescent="0.25">
      <c r="L1140" s="8"/>
      <c r="M1140" s="8"/>
      <c r="N1140" s="8"/>
    </row>
    <row r="1141" spans="12:14" x14ac:dyDescent="0.25">
      <c r="L1141" s="8"/>
      <c r="M1141" s="8"/>
      <c r="N1141" s="8"/>
    </row>
    <row r="1142" spans="12:14" x14ac:dyDescent="0.25">
      <c r="L1142" s="8"/>
      <c r="M1142" s="8"/>
      <c r="N1142" s="8"/>
    </row>
    <row r="1143" spans="12:14" x14ac:dyDescent="0.25">
      <c r="L1143" s="8"/>
      <c r="M1143" s="8"/>
      <c r="N1143" s="8"/>
    </row>
    <row r="1144" spans="12:14" x14ac:dyDescent="0.25">
      <c r="L1144" s="8"/>
      <c r="M1144" s="8"/>
      <c r="N1144" s="8"/>
    </row>
    <row r="1145" spans="12:14" x14ac:dyDescent="0.25">
      <c r="L1145" s="8"/>
      <c r="M1145" s="8"/>
      <c r="N1145" s="8"/>
    </row>
    <row r="1146" spans="12:14" x14ac:dyDescent="0.25">
      <c r="L1146" s="8"/>
      <c r="M1146" s="8"/>
      <c r="N1146" s="8"/>
    </row>
    <row r="1147" spans="12:14" x14ac:dyDescent="0.25">
      <c r="L1147" s="8"/>
      <c r="M1147" s="8"/>
      <c r="N1147" s="8"/>
    </row>
    <row r="1148" spans="12:14" x14ac:dyDescent="0.25">
      <c r="L1148" s="8"/>
      <c r="M1148" s="8"/>
      <c r="N1148" s="8"/>
    </row>
    <row r="1149" spans="12:14" x14ac:dyDescent="0.25">
      <c r="L1149" s="8"/>
      <c r="M1149" s="8"/>
      <c r="N1149" s="8"/>
    </row>
    <row r="1150" spans="12:14" x14ac:dyDescent="0.25">
      <c r="L1150" s="8"/>
      <c r="M1150" s="8"/>
      <c r="N1150" s="8"/>
    </row>
    <row r="1151" spans="12:14" x14ac:dyDescent="0.25">
      <c r="L1151" s="8"/>
      <c r="M1151" s="8"/>
      <c r="N1151" s="8"/>
    </row>
    <row r="1152" spans="12:14" x14ac:dyDescent="0.25">
      <c r="L1152" s="8"/>
      <c r="M1152" s="8"/>
      <c r="N1152" s="8"/>
    </row>
    <row r="1153" spans="12:14" x14ac:dyDescent="0.25">
      <c r="L1153" s="8"/>
      <c r="M1153" s="8"/>
      <c r="N1153" s="8"/>
    </row>
    <row r="1154" spans="12:14" x14ac:dyDescent="0.25">
      <c r="L1154" s="8"/>
      <c r="M1154" s="8"/>
      <c r="N1154" s="8"/>
    </row>
    <row r="1155" spans="12:14" x14ac:dyDescent="0.25">
      <c r="L1155" s="8"/>
      <c r="M1155" s="8"/>
      <c r="N1155" s="8"/>
    </row>
    <row r="1156" spans="12:14" x14ac:dyDescent="0.25">
      <c r="L1156" s="8"/>
      <c r="M1156" s="8"/>
      <c r="N1156" s="8"/>
    </row>
    <row r="1157" spans="12:14" x14ac:dyDescent="0.25">
      <c r="L1157" s="8"/>
      <c r="M1157" s="8"/>
      <c r="N1157" s="8"/>
    </row>
    <row r="1158" spans="12:14" x14ac:dyDescent="0.25">
      <c r="L1158" s="8"/>
      <c r="M1158" s="8"/>
      <c r="N1158" s="8"/>
    </row>
    <row r="1159" spans="12:14" x14ac:dyDescent="0.25">
      <c r="L1159" s="8"/>
      <c r="M1159" s="8"/>
      <c r="N1159" s="8"/>
    </row>
    <row r="1160" spans="12:14" x14ac:dyDescent="0.25">
      <c r="L1160" s="8"/>
      <c r="M1160" s="8"/>
      <c r="N1160" s="8"/>
    </row>
    <row r="1161" spans="12:14" x14ac:dyDescent="0.25">
      <c r="L1161" s="8"/>
      <c r="M1161" s="8"/>
      <c r="N1161" s="8"/>
    </row>
    <row r="1162" spans="12:14" x14ac:dyDescent="0.25">
      <c r="L1162" s="8"/>
      <c r="M1162" s="8"/>
      <c r="N1162" s="8"/>
    </row>
    <row r="1163" spans="12:14" x14ac:dyDescent="0.25">
      <c r="L1163" s="8"/>
      <c r="M1163" s="8"/>
      <c r="N1163" s="8"/>
    </row>
    <row r="1164" spans="12:14" x14ac:dyDescent="0.25">
      <c r="L1164" s="8"/>
      <c r="M1164" s="8"/>
      <c r="N1164" s="8"/>
    </row>
    <row r="1165" spans="12:14" x14ac:dyDescent="0.25">
      <c r="L1165" s="8"/>
      <c r="M1165" s="8"/>
      <c r="N1165" s="8"/>
    </row>
    <row r="1166" spans="12:14" x14ac:dyDescent="0.25">
      <c r="L1166" s="8"/>
      <c r="M1166" s="8"/>
      <c r="N1166" s="8"/>
    </row>
    <row r="1167" spans="12:14" x14ac:dyDescent="0.25">
      <c r="L1167" s="8"/>
      <c r="M1167" s="8"/>
      <c r="N1167" s="8"/>
    </row>
    <row r="1168" spans="12:14" x14ac:dyDescent="0.25">
      <c r="L1168" s="8"/>
      <c r="M1168" s="8"/>
      <c r="N1168" s="8"/>
    </row>
    <row r="1169" spans="12:14" x14ac:dyDescent="0.25">
      <c r="L1169" s="8"/>
      <c r="M1169" s="8"/>
      <c r="N1169" s="8"/>
    </row>
    <row r="1170" spans="12:14" x14ac:dyDescent="0.25">
      <c r="L1170" s="8"/>
      <c r="M1170" s="8"/>
      <c r="N1170" s="8"/>
    </row>
    <row r="1171" spans="12:14" x14ac:dyDescent="0.25">
      <c r="L1171" s="8"/>
      <c r="M1171" s="8"/>
      <c r="N1171" s="8"/>
    </row>
    <row r="1172" spans="12:14" x14ac:dyDescent="0.25">
      <c r="L1172" s="8"/>
      <c r="M1172" s="8"/>
      <c r="N1172" s="8"/>
    </row>
    <row r="1173" spans="12:14" x14ac:dyDescent="0.25">
      <c r="L1173" s="8"/>
      <c r="M1173" s="8"/>
      <c r="N1173" s="8"/>
    </row>
    <row r="1174" spans="12:14" x14ac:dyDescent="0.25">
      <c r="L1174" s="8"/>
      <c r="M1174" s="8"/>
      <c r="N1174" s="8"/>
    </row>
    <row r="1175" spans="12:14" x14ac:dyDescent="0.25">
      <c r="L1175" s="8"/>
      <c r="M1175" s="8"/>
      <c r="N1175" s="8"/>
    </row>
    <row r="1176" spans="12:14" x14ac:dyDescent="0.25">
      <c r="L1176" s="8"/>
      <c r="M1176" s="8"/>
      <c r="N1176" s="8"/>
    </row>
    <row r="1177" spans="12:14" x14ac:dyDescent="0.25">
      <c r="L1177" s="8"/>
      <c r="M1177" s="8"/>
      <c r="N1177" s="8"/>
    </row>
    <row r="1178" spans="12:14" x14ac:dyDescent="0.25">
      <c r="L1178" s="8"/>
      <c r="M1178" s="8"/>
      <c r="N1178" s="8"/>
    </row>
    <row r="1179" spans="12:14" x14ac:dyDescent="0.25">
      <c r="L1179" s="8"/>
      <c r="M1179" s="8"/>
      <c r="N1179" s="8"/>
    </row>
    <row r="1180" spans="12:14" x14ac:dyDescent="0.25">
      <c r="L1180" s="8"/>
      <c r="M1180" s="8"/>
      <c r="N1180" s="8"/>
    </row>
    <row r="1181" spans="12:14" x14ac:dyDescent="0.25">
      <c r="L1181" s="8"/>
      <c r="M1181" s="8"/>
      <c r="N1181" s="8"/>
    </row>
    <row r="1182" spans="12:14" x14ac:dyDescent="0.25">
      <c r="L1182" s="8"/>
      <c r="M1182" s="8"/>
      <c r="N1182" s="8"/>
    </row>
    <row r="1183" spans="12:14" x14ac:dyDescent="0.25">
      <c r="L1183" s="8"/>
      <c r="M1183" s="8"/>
      <c r="N1183" s="8"/>
    </row>
    <row r="1184" spans="12:14" x14ac:dyDescent="0.25">
      <c r="L1184" s="8"/>
      <c r="M1184" s="8"/>
      <c r="N1184" s="8"/>
    </row>
    <row r="1185" spans="12:14" x14ac:dyDescent="0.25">
      <c r="L1185" s="8"/>
      <c r="M1185" s="8"/>
      <c r="N1185" s="8"/>
    </row>
    <row r="1186" spans="12:14" x14ac:dyDescent="0.25">
      <c r="L1186" s="8"/>
      <c r="M1186" s="8"/>
      <c r="N1186" s="8"/>
    </row>
    <row r="1187" spans="12:14" x14ac:dyDescent="0.25">
      <c r="L1187" s="8"/>
      <c r="M1187" s="8"/>
      <c r="N1187" s="8"/>
    </row>
    <row r="1188" spans="12:14" x14ac:dyDescent="0.25">
      <c r="L1188" s="8"/>
      <c r="M1188" s="8"/>
      <c r="N1188" s="8"/>
    </row>
    <row r="1189" spans="12:14" x14ac:dyDescent="0.25">
      <c r="L1189" s="8"/>
      <c r="M1189" s="8"/>
      <c r="N1189" s="8"/>
    </row>
    <row r="1190" spans="12:14" x14ac:dyDescent="0.25">
      <c r="L1190" s="8"/>
      <c r="M1190" s="8"/>
      <c r="N1190" s="8"/>
    </row>
    <row r="1191" spans="12:14" x14ac:dyDescent="0.25">
      <c r="L1191" s="8"/>
      <c r="M1191" s="8"/>
      <c r="N1191" s="8"/>
    </row>
    <row r="1192" spans="12:14" x14ac:dyDescent="0.25">
      <c r="L1192" s="8"/>
      <c r="M1192" s="8"/>
      <c r="N1192" s="8"/>
    </row>
    <row r="1193" spans="12:14" x14ac:dyDescent="0.25">
      <c r="L1193" s="8"/>
      <c r="M1193" s="8"/>
      <c r="N1193" s="8"/>
    </row>
    <row r="1194" spans="12:14" x14ac:dyDescent="0.25">
      <c r="L1194" s="8"/>
      <c r="M1194" s="8"/>
      <c r="N1194" s="8"/>
    </row>
    <row r="1195" spans="12:14" x14ac:dyDescent="0.25">
      <c r="L1195" s="8"/>
      <c r="M1195" s="8"/>
      <c r="N1195" s="8"/>
    </row>
    <row r="1196" spans="12:14" x14ac:dyDescent="0.25">
      <c r="L1196" s="8"/>
      <c r="M1196" s="8"/>
      <c r="N1196" s="8"/>
    </row>
    <row r="1197" spans="12:14" x14ac:dyDescent="0.25">
      <c r="L1197" s="8"/>
      <c r="M1197" s="8"/>
      <c r="N1197" s="8"/>
    </row>
    <row r="1198" spans="12:14" x14ac:dyDescent="0.25">
      <c r="L1198" s="8"/>
      <c r="M1198" s="8"/>
      <c r="N1198" s="8"/>
    </row>
    <row r="1199" spans="12:14" x14ac:dyDescent="0.25">
      <c r="L1199" s="8"/>
      <c r="M1199" s="8"/>
      <c r="N1199" s="8"/>
    </row>
    <row r="1200" spans="12:14" x14ac:dyDescent="0.25">
      <c r="L1200" s="8"/>
      <c r="M1200" s="8"/>
      <c r="N1200" s="8"/>
    </row>
    <row r="1201" spans="12:14" x14ac:dyDescent="0.25">
      <c r="L1201" s="8"/>
      <c r="M1201" s="8"/>
      <c r="N1201" s="8"/>
    </row>
    <row r="1202" spans="12:14" x14ac:dyDescent="0.25">
      <c r="L1202" s="8"/>
      <c r="M1202" s="8"/>
      <c r="N1202" s="8"/>
    </row>
    <row r="1203" spans="12:14" x14ac:dyDescent="0.25">
      <c r="L1203" s="8"/>
      <c r="M1203" s="8"/>
      <c r="N1203" s="8"/>
    </row>
    <row r="1204" spans="12:14" x14ac:dyDescent="0.25">
      <c r="L1204" s="8"/>
      <c r="M1204" s="8"/>
      <c r="N1204" s="8"/>
    </row>
    <row r="1205" spans="12:14" x14ac:dyDescent="0.25">
      <c r="L1205" s="8"/>
      <c r="M1205" s="8"/>
      <c r="N1205" s="8"/>
    </row>
    <row r="1206" spans="12:14" x14ac:dyDescent="0.25">
      <c r="L1206" s="8"/>
      <c r="M1206" s="8"/>
      <c r="N1206" s="8"/>
    </row>
    <row r="1207" spans="12:14" x14ac:dyDescent="0.25">
      <c r="L1207" s="8"/>
      <c r="M1207" s="8"/>
      <c r="N1207" s="8"/>
    </row>
    <row r="1208" spans="12:14" x14ac:dyDescent="0.25">
      <c r="L1208" s="8"/>
      <c r="M1208" s="8"/>
      <c r="N1208" s="8"/>
    </row>
    <row r="1209" spans="12:14" x14ac:dyDescent="0.25">
      <c r="L1209" s="8"/>
      <c r="M1209" s="8"/>
      <c r="N1209" s="8"/>
    </row>
    <row r="1210" spans="12:14" x14ac:dyDescent="0.25">
      <c r="L1210" s="8"/>
      <c r="M1210" s="8"/>
      <c r="N1210" s="8"/>
    </row>
    <row r="1211" spans="12:14" x14ac:dyDescent="0.25">
      <c r="L1211" s="8"/>
      <c r="M1211" s="8"/>
      <c r="N1211" s="8"/>
    </row>
    <row r="1212" spans="12:14" x14ac:dyDescent="0.25">
      <c r="L1212" s="8"/>
      <c r="M1212" s="8"/>
      <c r="N1212" s="8"/>
    </row>
    <row r="1213" spans="12:14" x14ac:dyDescent="0.25">
      <c r="L1213" s="8"/>
      <c r="M1213" s="8"/>
      <c r="N1213" s="8"/>
    </row>
    <row r="1214" spans="12:14" x14ac:dyDescent="0.25">
      <c r="L1214" s="8"/>
      <c r="M1214" s="8"/>
      <c r="N1214" s="8"/>
    </row>
    <row r="1215" spans="12:14" x14ac:dyDescent="0.25">
      <c r="L1215" s="8"/>
      <c r="M1215" s="8"/>
      <c r="N1215" s="8"/>
    </row>
    <row r="1216" spans="12:14" x14ac:dyDescent="0.25">
      <c r="L1216" s="8"/>
      <c r="M1216" s="8"/>
      <c r="N1216" s="8"/>
    </row>
    <row r="1217" spans="12:14" x14ac:dyDescent="0.25">
      <c r="L1217" s="8"/>
      <c r="M1217" s="8"/>
      <c r="N1217" s="8"/>
    </row>
    <row r="1218" spans="12:14" x14ac:dyDescent="0.25">
      <c r="L1218" s="8"/>
      <c r="M1218" s="8"/>
      <c r="N1218" s="8"/>
    </row>
    <row r="1219" spans="12:14" x14ac:dyDescent="0.25">
      <c r="L1219" s="8"/>
      <c r="M1219" s="8"/>
      <c r="N1219" s="8"/>
    </row>
    <row r="1220" spans="12:14" x14ac:dyDescent="0.25">
      <c r="L1220" s="8"/>
      <c r="M1220" s="8"/>
      <c r="N1220" s="8"/>
    </row>
    <row r="1221" spans="12:14" x14ac:dyDescent="0.25">
      <c r="L1221" s="8"/>
      <c r="M1221" s="8"/>
      <c r="N1221" s="8"/>
    </row>
    <row r="1222" spans="12:14" x14ac:dyDescent="0.25">
      <c r="L1222" s="8"/>
      <c r="M1222" s="8"/>
      <c r="N1222" s="8"/>
    </row>
    <row r="1223" spans="12:14" x14ac:dyDescent="0.25">
      <c r="L1223" s="8"/>
      <c r="M1223" s="8"/>
      <c r="N1223" s="8"/>
    </row>
    <row r="1224" spans="12:14" x14ac:dyDescent="0.25">
      <c r="L1224" s="8"/>
      <c r="M1224" s="8"/>
      <c r="N1224" s="8"/>
    </row>
    <row r="1225" spans="12:14" x14ac:dyDescent="0.25">
      <c r="L1225" s="8"/>
      <c r="M1225" s="8"/>
      <c r="N1225" s="8"/>
    </row>
    <row r="1226" spans="12:14" x14ac:dyDescent="0.25">
      <c r="L1226" s="8"/>
      <c r="M1226" s="8"/>
      <c r="N1226" s="8"/>
    </row>
    <row r="1227" spans="12:14" x14ac:dyDescent="0.25">
      <c r="L1227" s="8"/>
      <c r="M1227" s="8"/>
      <c r="N1227" s="8"/>
    </row>
    <row r="1228" spans="12:14" x14ac:dyDescent="0.25">
      <c r="L1228" s="8"/>
      <c r="M1228" s="8"/>
      <c r="N1228" s="8"/>
    </row>
    <row r="1229" spans="12:14" x14ac:dyDescent="0.25">
      <c r="L1229" s="8"/>
      <c r="M1229" s="8"/>
      <c r="N1229" s="8"/>
    </row>
    <row r="1230" spans="12:14" x14ac:dyDescent="0.25">
      <c r="L1230" s="8"/>
      <c r="M1230" s="8"/>
      <c r="N1230" s="8"/>
    </row>
    <row r="1231" spans="12:14" x14ac:dyDescent="0.25">
      <c r="L1231" s="8"/>
      <c r="M1231" s="8"/>
      <c r="N1231" s="8"/>
    </row>
    <row r="1232" spans="12:14" x14ac:dyDescent="0.25">
      <c r="L1232" s="8"/>
      <c r="M1232" s="8"/>
      <c r="N1232" s="8"/>
    </row>
    <row r="1233" spans="12:14" x14ac:dyDescent="0.25">
      <c r="L1233" s="8"/>
      <c r="M1233" s="8"/>
      <c r="N1233" s="8"/>
    </row>
    <row r="1234" spans="12:14" x14ac:dyDescent="0.25">
      <c r="L1234" s="8"/>
      <c r="M1234" s="8"/>
      <c r="N1234" s="8"/>
    </row>
    <row r="1235" spans="12:14" x14ac:dyDescent="0.25">
      <c r="L1235" s="8"/>
      <c r="M1235" s="8"/>
      <c r="N1235" s="8"/>
    </row>
    <row r="1236" spans="12:14" x14ac:dyDescent="0.25">
      <c r="L1236" s="8"/>
      <c r="M1236" s="8"/>
      <c r="N1236" s="8"/>
    </row>
    <row r="1237" spans="12:14" x14ac:dyDescent="0.25">
      <c r="L1237" s="8"/>
      <c r="M1237" s="8"/>
      <c r="N1237" s="8"/>
    </row>
    <row r="1238" spans="12:14" x14ac:dyDescent="0.25">
      <c r="L1238" s="8"/>
      <c r="M1238" s="8"/>
      <c r="N1238" s="8"/>
    </row>
    <row r="1239" spans="12:14" x14ac:dyDescent="0.25">
      <c r="L1239" s="8"/>
      <c r="M1239" s="8"/>
      <c r="N1239" s="8"/>
    </row>
    <row r="1240" spans="12:14" x14ac:dyDescent="0.25">
      <c r="L1240" s="8"/>
      <c r="M1240" s="8"/>
      <c r="N1240" s="8"/>
    </row>
    <row r="1241" spans="12:14" x14ac:dyDescent="0.25">
      <c r="L1241" s="8"/>
      <c r="M1241" s="8"/>
      <c r="N1241" s="8"/>
    </row>
    <row r="1242" spans="12:14" x14ac:dyDescent="0.25">
      <c r="L1242" s="8"/>
      <c r="M1242" s="8"/>
      <c r="N1242" s="8"/>
    </row>
    <row r="1243" spans="12:14" x14ac:dyDescent="0.25">
      <c r="L1243" s="8"/>
      <c r="M1243" s="8"/>
      <c r="N1243" s="8"/>
    </row>
    <row r="1244" spans="12:14" x14ac:dyDescent="0.25">
      <c r="L1244" s="8"/>
      <c r="M1244" s="8"/>
      <c r="N1244" s="8"/>
    </row>
    <row r="1245" spans="12:14" x14ac:dyDescent="0.25">
      <c r="L1245" s="8"/>
      <c r="M1245" s="8"/>
      <c r="N1245" s="8"/>
    </row>
    <row r="1246" spans="12:14" x14ac:dyDescent="0.25">
      <c r="L1246" s="8"/>
      <c r="M1246" s="8"/>
      <c r="N1246" s="8"/>
    </row>
    <row r="1247" spans="12:14" x14ac:dyDescent="0.25">
      <c r="L1247" s="8"/>
      <c r="M1247" s="8"/>
      <c r="N1247" s="8"/>
    </row>
    <row r="1248" spans="12:14" x14ac:dyDescent="0.25">
      <c r="L1248" s="8"/>
      <c r="M1248" s="8"/>
      <c r="N1248" s="8"/>
    </row>
    <row r="1249" spans="12:14" x14ac:dyDescent="0.25">
      <c r="L1249" s="8"/>
      <c r="M1249" s="8"/>
      <c r="N1249" s="8"/>
    </row>
    <row r="1250" spans="12:14" x14ac:dyDescent="0.25">
      <c r="L1250" s="8"/>
      <c r="M1250" s="8"/>
      <c r="N1250" s="8"/>
    </row>
    <row r="1251" spans="12:14" x14ac:dyDescent="0.25">
      <c r="L1251" s="8"/>
      <c r="M1251" s="8"/>
      <c r="N1251" s="8"/>
    </row>
    <row r="1252" spans="12:14" x14ac:dyDescent="0.25">
      <c r="L1252" s="8"/>
      <c r="M1252" s="8"/>
      <c r="N1252" s="8"/>
    </row>
    <row r="1253" spans="12:14" x14ac:dyDescent="0.25">
      <c r="L1253" s="8"/>
      <c r="M1253" s="8"/>
      <c r="N1253" s="8"/>
    </row>
    <row r="1254" spans="12:14" x14ac:dyDescent="0.25">
      <c r="L1254" s="8"/>
      <c r="M1254" s="8"/>
      <c r="N1254" s="8"/>
    </row>
    <row r="1255" spans="12:14" x14ac:dyDescent="0.25">
      <c r="L1255" s="8"/>
      <c r="M1255" s="8"/>
      <c r="N1255" s="8"/>
    </row>
    <row r="1256" spans="12:14" x14ac:dyDescent="0.25">
      <c r="L1256" s="8"/>
      <c r="M1256" s="8"/>
      <c r="N1256" s="8"/>
    </row>
    <row r="1257" spans="12:14" x14ac:dyDescent="0.25">
      <c r="L1257" s="8"/>
      <c r="M1257" s="8"/>
      <c r="N1257" s="8"/>
    </row>
    <row r="1258" spans="12:14" x14ac:dyDescent="0.25">
      <c r="L1258" s="8"/>
      <c r="M1258" s="8"/>
      <c r="N1258" s="8"/>
    </row>
    <row r="1259" spans="12:14" x14ac:dyDescent="0.25">
      <c r="L1259" s="8"/>
      <c r="M1259" s="8"/>
      <c r="N1259" s="8"/>
    </row>
    <row r="1260" spans="12:14" x14ac:dyDescent="0.25">
      <c r="L1260" s="8"/>
      <c r="M1260" s="8"/>
      <c r="N1260" s="8"/>
    </row>
    <row r="1261" spans="12:14" x14ac:dyDescent="0.25">
      <c r="L1261" s="8"/>
      <c r="M1261" s="8"/>
      <c r="N1261" s="8"/>
    </row>
    <row r="1262" spans="12:14" x14ac:dyDescent="0.25">
      <c r="L1262" s="8"/>
      <c r="M1262" s="8"/>
      <c r="N1262" s="8"/>
    </row>
    <row r="1263" spans="12:14" x14ac:dyDescent="0.25">
      <c r="L1263" s="8"/>
      <c r="M1263" s="8"/>
      <c r="N1263" s="8"/>
    </row>
    <row r="1264" spans="12:14" x14ac:dyDescent="0.25">
      <c r="L1264" s="8"/>
      <c r="M1264" s="8"/>
      <c r="N1264" s="8"/>
    </row>
    <row r="1265" spans="12:14" x14ac:dyDescent="0.25">
      <c r="L1265" s="8"/>
      <c r="M1265" s="8"/>
      <c r="N1265" s="8"/>
    </row>
    <row r="1266" spans="12:14" x14ac:dyDescent="0.25">
      <c r="L1266" s="8"/>
      <c r="M1266" s="8"/>
      <c r="N1266" s="8"/>
    </row>
    <row r="1267" spans="12:14" x14ac:dyDescent="0.25">
      <c r="L1267" s="8"/>
      <c r="M1267" s="8"/>
      <c r="N1267" s="8"/>
    </row>
    <row r="1268" spans="12:14" x14ac:dyDescent="0.25">
      <c r="L1268" s="8"/>
      <c r="M1268" s="8"/>
      <c r="N1268" s="8"/>
    </row>
    <row r="1269" spans="12:14" x14ac:dyDescent="0.25">
      <c r="L1269" s="8"/>
      <c r="M1269" s="8"/>
      <c r="N1269" s="8"/>
    </row>
    <row r="1270" spans="12:14" x14ac:dyDescent="0.25">
      <c r="L1270" s="8"/>
      <c r="M1270" s="8"/>
      <c r="N1270" s="8"/>
    </row>
    <row r="1271" spans="12:14" x14ac:dyDescent="0.25">
      <c r="L1271" s="8"/>
      <c r="M1271" s="8"/>
      <c r="N1271" s="8"/>
    </row>
    <row r="1272" spans="12:14" x14ac:dyDescent="0.25">
      <c r="L1272" s="8"/>
      <c r="M1272" s="8"/>
      <c r="N1272" s="8"/>
    </row>
    <row r="1273" spans="12:14" x14ac:dyDescent="0.25">
      <c r="L1273" s="8"/>
      <c r="M1273" s="8"/>
      <c r="N1273" s="8"/>
    </row>
    <row r="1274" spans="12:14" x14ac:dyDescent="0.25">
      <c r="L1274" s="8"/>
      <c r="M1274" s="8"/>
      <c r="N1274" s="8"/>
    </row>
    <row r="1275" spans="12:14" x14ac:dyDescent="0.25">
      <c r="L1275" s="8"/>
      <c r="M1275" s="8"/>
      <c r="N1275" s="8"/>
    </row>
    <row r="1276" spans="12:14" x14ac:dyDescent="0.25">
      <c r="L1276" s="8"/>
      <c r="M1276" s="8"/>
      <c r="N1276" s="8"/>
    </row>
    <row r="1277" spans="12:14" x14ac:dyDescent="0.25">
      <c r="L1277" s="8"/>
      <c r="M1277" s="8"/>
      <c r="N1277" s="8"/>
    </row>
    <row r="1278" spans="12:14" x14ac:dyDescent="0.25">
      <c r="L1278" s="8"/>
      <c r="M1278" s="8"/>
      <c r="N1278" s="8"/>
    </row>
    <row r="1279" spans="12:14" x14ac:dyDescent="0.25">
      <c r="L1279" s="8"/>
      <c r="M1279" s="8"/>
      <c r="N1279" s="8"/>
    </row>
    <row r="1280" spans="12:14" x14ac:dyDescent="0.25">
      <c r="L1280" s="8"/>
      <c r="M1280" s="8"/>
      <c r="N1280" s="8"/>
    </row>
    <row r="1281" spans="12:14" x14ac:dyDescent="0.25">
      <c r="L1281" s="8"/>
      <c r="M1281" s="8"/>
      <c r="N1281" s="8"/>
    </row>
    <row r="1282" spans="12:14" x14ac:dyDescent="0.25">
      <c r="L1282" s="8"/>
      <c r="M1282" s="8"/>
      <c r="N1282" s="8"/>
    </row>
    <row r="1283" spans="12:14" x14ac:dyDescent="0.25">
      <c r="L1283" s="8"/>
      <c r="M1283" s="8"/>
      <c r="N1283" s="8"/>
    </row>
    <row r="1284" spans="12:14" x14ac:dyDescent="0.25">
      <c r="L1284" s="8"/>
      <c r="M1284" s="8"/>
      <c r="N1284" s="8"/>
    </row>
    <row r="1285" spans="12:14" x14ac:dyDescent="0.25">
      <c r="L1285" s="8"/>
      <c r="M1285" s="8"/>
      <c r="N1285" s="8"/>
    </row>
    <row r="1286" spans="12:14" x14ac:dyDescent="0.25">
      <c r="L1286" s="8"/>
      <c r="M1286" s="8"/>
      <c r="N1286" s="8"/>
    </row>
    <row r="1287" spans="12:14" x14ac:dyDescent="0.25">
      <c r="L1287" s="8"/>
      <c r="M1287" s="8"/>
      <c r="N1287" s="8"/>
    </row>
    <row r="1288" spans="12:14" x14ac:dyDescent="0.25">
      <c r="L1288" s="8"/>
      <c r="M1288" s="8"/>
      <c r="N1288" s="8"/>
    </row>
    <row r="1289" spans="12:14" x14ac:dyDescent="0.25">
      <c r="L1289" s="8"/>
      <c r="M1289" s="8"/>
      <c r="N1289" s="8"/>
    </row>
    <row r="1290" spans="12:14" x14ac:dyDescent="0.25">
      <c r="L1290" s="8"/>
      <c r="M1290" s="8"/>
      <c r="N1290" s="8"/>
    </row>
    <row r="1291" spans="12:14" x14ac:dyDescent="0.25">
      <c r="L1291" s="8"/>
      <c r="M1291" s="8"/>
      <c r="N1291" s="8"/>
    </row>
    <row r="1292" spans="12:14" x14ac:dyDescent="0.25">
      <c r="L1292" s="8"/>
      <c r="M1292" s="8"/>
      <c r="N1292" s="8"/>
    </row>
    <row r="1293" spans="12:14" x14ac:dyDescent="0.25">
      <c r="L1293" s="8"/>
      <c r="M1293" s="8"/>
      <c r="N1293" s="8"/>
    </row>
    <row r="1294" spans="12:14" x14ac:dyDescent="0.25">
      <c r="L1294" s="8"/>
      <c r="M1294" s="8"/>
      <c r="N1294" s="8"/>
    </row>
    <row r="1295" spans="12:14" x14ac:dyDescent="0.25">
      <c r="L1295" s="8"/>
      <c r="M1295" s="8"/>
      <c r="N1295" s="8"/>
    </row>
    <row r="1296" spans="12:14" x14ac:dyDescent="0.25">
      <c r="L1296" s="8"/>
      <c r="M1296" s="8"/>
      <c r="N1296" s="8"/>
    </row>
    <row r="1297" spans="12:14" x14ac:dyDescent="0.25">
      <c r="L1297" s="8"/>
      <c r="M1297" s="8"/>
      <c r="N1297" s="8"/>
    </row>
    <row r="1298" spans="12:14" x14ac:dyDescent="0.25">
      <c r="L1298" s="8"/>
      <c r="M1298" s="8"/>
      <c r="N1298" s="8"/>
    </row>
    <row r="1299" spans="12:14" x14ac:dyDescent="0.25">
      <c r="L1299" s="8"/>
      <c r="M1299" s="8"/>
      <c r="N1299" s="8"/>
    </row>
    <row r="1300" spans="12:14" x14ac:dyDescent="0.25">
      <c r="L1300" s="8"/>
      <c r="M1300" s="8"/>
      <c r="N1300" s="8"/>
    </row>
    <row r="1301" spans="12:14" x14ac:dyDescent="0.25">
      <c r="L1301" s="8"/>
      <c r="M1301" s="8"/>
      <c r="N1301" s="8"/>
    </row>
    <row r="1302" spans="12:14" x14ac:dyDescent="0.25">
      <c r="L1302" s="8"/>
      <c r="M1302" s="8"/>
      <c r="N1302" s="8"/>
    </row>
    <row r="1303" spans="12:14" x14ac:dyDescent="0.25">
      <c r="L1303" s="8"/>
      <c r="M1303" s="8"/>
      <c r="N1303" s="8"/>
    </row>
    <row r="1304" spans="12:14" x14ac:dyDescent="0.25">
      <c r="L1304" s="8"/>
      <c r="M1304" s="8"/>
      <c r="N1304" s="8"/>
    </row>
    <row r="1305" spans="12:14" x14ac:dyDescent="0.25">
      <c r="L1305" s="8"/>
      <c r="M1305" s="8"/>
      <c r="N1305" s="8"/>
    </row>
    <row r="1306" spans="12:14" x14ac:dyDescent="0.25">
      <c r="L1306" s="8"/>
      <c r="M1306" s="8"/>
      <c r="N1306" s="8"/>
    </row>
    <row r="1307" spans="12:14" x14ac:dyDescent="0.25">
      <c r="L1307" s="8"/>
      <c r="M1307" s="8"/>
      <c r="N1307" s="8"/>
    </row>
    <row r="1308" spans="12:14" x14ac:dyDescent="0.25">
      <c r="L1308" s="8"/>
      <c r="M1308" s="8"/>
      <c r="N1308" s="8"/>
    </row>
    <row r="1309" spans="12:14" x14ac:dyDescent="0.25">
      <c r="L1309" s="8"/>
      <c r="M1309" s="8"/>
      <c r="N1309" s="8"/>
    </row>
    <row r="1310" spans="12:14" x14ac:dyDescent="0.25">
      <c r="L1310" s="8"/>
      <c r="M1310" s="8"/>
      <c r="N1310" s="8"/>
    </row>
    <row r="1311" spans="12:14" x14ac:dyDescent="0.25">
      <c r="L1311" s="8"/>
      <c r="M1311" s="8"/>
      <c r="N1311" s="8"/>
    </row>
    <row r="1312" spans="12:14" x14ac:dyDescent="0.25">
      <c r="L1312" s="8"/>
      <c r="M1312" s="8"/>
      <c r="N1312" s="8"/>
    </row>
    <row r="1313" spans="12:14" x14ac:dyDescent="0.25">
      <c r="L1313" s="8"/>
      <c r="M1313" s="8"/>
      <c r="N1313" s="8"/>
    </row>
    <row r="1314" spans="12:14" x14ac:dyDescent="0.25">
      <c r="L1314" s="8"/>
      <c r="M1314" s="8"/>
      <c r="N1314" s="8"/>
    </row>
    <row r="1315" spans="12:14" x14ac:dyDescent="0.25">
      <c r="L1315" s="8"/>
      <c r="M1315" s="8"/>
      <c r="N1315" s="8"/>
    </row>
    <row r="1316" spans="12:14" x14ac:dyDescent="0.25">
      <c r="L1316" s="8"/>
      <c r="M1316" s="8"/>
      <c r="N1316" s="8"/>
    </row>
    <row r="1317" spans="12:14" x14ac:dyDescent="0.25">
      <c r="L1317" s="8"/>
      <c r="M1317" s="8"/>
      <c r="N1317" s="8"/>
    </row>
    <row r="1318" spans="12:14" x14ac:dyDescent="0.25">
      <c r="L1318" s="8"/>
      <c r="M1318" s="8"/>
      <c r="N1318" s="8"/>
    </row>
    <row r="1319" spans="12:14" x14ac:dyDescent="0.25">
      <c r="L1319" s="8"/>
      <c r="M1319" s="8"/>
      <c r="N1319" s="8"/>
    </row>
    <row r="1320" spans="12:14" x14ac:dyDescent="0.25">
      <c r="L1320" s="8"/>
      <c r="M1320" s="8"/>
      <c r="N1320" s="8"/>
    </row>
    <row r="1321" spans="12:14" x14ac:dyDescent="0.25">
      <c r="L1321" s="8"/>
      <c r="M1321" s="8"/>
      <c r="N1321" s="8"/>
    </row>
    <row r="1322" spans="12:14" x14ac:dyDescent="0.25">
      <c r="L1322" s="8"/>
      <c r="M1322" s="8"/>
      <c r="N1322" s="8"/>
    </row>
    <row r="1323" spans="12:14" x14ac:dyDescent="0.25">
      <c r="L1323" s="8"/>
      <c r="M1323" s="8"/>
      <c r="N1323" s="8"/>
    </row>
    <row r="1324" spans="12:14" x14ac:dyDescent="0.25">
      <c r="L1324" s="8"/>
      <c r="M1324" s="8"/>
      <c r="N1324" s="8"/>
    </row>
    <row r="1325" spans="12:14" x14ac:dyDescent="0.25">
      <c r="L1325" s="8"/>
      <c r="M1325" s="8"/>
      <c r="N1325" s="8"/>
    </row>
    <row r="1326" spans="12:14" x14ac:dyDescent="0.25">
      <c r="L1326" s="8"/>
      <c r="M1326" s="8"/>
      <c r="N1326" s="8"/>
    </row>
    <row r="1327" spans="12:14" x14ac:dyDescent="0.25">
      <c r="L1327" s="8"/>
      <c r="M1327" s="8"/>
      <c r="N1327" s="8"/>
    </row>
    <row r="1328" spans="12:14" x14ac:dyDescent="0.25">
      <c r="L1328" s="8"/>
      <c r="M1328" s="8"/>
      <c r="N1328" s="8"/>
    </row>
    <row r="1329" spans="12:14" x14ac:dyDescent="0.25">
      <c r="L1329" s="8"/>
      <c r="M1329" s="8"/>
      <c r="N1329" s="8"/>
    </row>
    <row r="1330" spans="12:14" x14ac:dyDescent="0.25">
      <c r="L1330" s="8"/>
      <c r="M1330" s="8"/>
      <c r="N1330" s="8"/>
    </row>
    <row r="1331" spans="12:14" x14ac:dyDescent="0.25">
      <c r="L1331" s="8"/>
      <c r="M1331" s="8"/>
      <c r="N1331" s="8"/>
    </row>
    <row r="1332" spans="12:14" x14ac:dyDescent="0.25">
      <c r="L1332" s="8"/>
      <c r="M1332" s="8"/>
      <c r="N1332" s="8"/>
    </row>
    <row r="1333" spans="12:14" x14ac:dyDescent="0.25">
      <c r="L1333" s="8"/>
      <c r="M1333" s="8"/>
      <c r="N1333" s="8"/>
    </row>
    <row r="1334" spans="12:14" x14ac:dyDescent="0.25">
      <c r="L1334" s="8"/>
      <c r="M1334" s="8"/>
      <c r="N1334" s="8"/>
    </row>
    <row r="1335" spans="12:14" x14ac:dyDescent="0.25">
      <c r="L1335" s="8"/>
      <c r="M1335" s="8"/>
      <c r="N1335" s="8"/>
    </row>
    <row r="1336" spans="12:14" x14ac:dyDescent="0.25">
      <c r="L1336" s="8"/>
      <c r="M1336" s="8"/>
      <c r="N1336" s="8"/>
    </row>
    <row r="1337" spans="12:14" x14ac:dyDescent="0.25">
      <c r="L1337" s="8"/>
      <c r="M1337" s="8"/>
      <c r="N1337" s="8"/>
    </row>
    <row r="1338" spans="12:14" x14ac:dyDescent="0.25">
      <c r="L1338" s="8"/>
      <c r="M1338" s="8"/>
      <c r="N1338" s="8"/>
    </row>
    <row r="1339" spans="12:14" x14ac:dyDescent="0.25">
      <c r="L1339" s="8"/>
      <c r="M1339" s="8"/>
      <c r="N1339" s="8"/>
    </row>
    <row r="1340" spans="12:14" x14ac:dyDescent="0.25">
      <c r="L1340" s="8"/>
      <c r="M1340" s="8"/>
      <c r="N1340" s="8"/>
    </row>
    <row r="1341" spans="12:14" x14ac:dyDescent="0.25">
      <c r="L1341" s="8"/>
      <c r="M1341" s="8"/>
      <c r="N1341" s="8"/>
    </row>
    <row r="1342" spans="12:14" x14ac:dyDescent="0.25">
      <c r="L1342" s="8"/>
      <c r="M1342" s="8"/>
      <c r="N1342" s="8"/>
    </row>
    <row r="1343" spans="12:14" x14ac:dyDescent="0.25">
      <c r="L1343" s="8"/>
      <c r="M1343" s="8"/>
      <c r="N1343" s="8"/>
    </row>
    <row r="1344" spans="12:14" x14ac:dyDescent="0.25">
      <c r="L1344" s="8"/>
      <c r="M1344" s="8"/>
      <c r="N1344" s="8"/>
    </row>
    <row r="1345" spans="12:14" x14ac:dyDescent="0.25">
      <c r="L1345" s="8"/>
      <c r="M1345" s="8"/>
      <c r="N1345" s="8"/>
    </row>
    <row r="1346" spans="12:14" x14ac:dyDescent="0.25">
      <c r="L1346" s="8"/>
      <c r="M1346" s="8"/>
      <c r="N1346" s="8"/>
    </row>
    <row r="1347" spans="12:14" x14ac:dyDescent="0.25">
      <c r="L1347" s="8"/>
      <c r="M1347" s="8"/>
      <c r="N1347" s="8"/>
    </row>
    <row r="1348" spans="12:14" x14ac:dyDescent="0.25">
      <c r="L1348" s="8"/>
      <c r="M1348" s="8"/>
      <c r="N1348" s="8"/>
    </row>
    <row r="1349" spans="12:14" x14ac:dyDescent="0.25">
      <c r="L1349" s="8"/>
      <c r="M1349" s="8"/>
      <c r="N1349" s="8"/>
    </row>
    <row r="1350" spans="12:14" x14ac:dyDescent="0.25">
      <c r="L1350" s="8"/>
      <c r="M1350" s="8"/>
      <c r="N1350" s="8"/>
    </row>
    <row r="1351" spans="12:14" x14ac:dyDescent="0.25">
      <c r="L1351" s="8"/>
      <c r="M1351" s="8"/>
      <c r="N1351" s="8"/>
    </row>
    <row r="1352" spans="12:14" x14ac:dyDescent="0.25">
      <c r="L1352" s="8"/>
      <c r="M1352" s="8"/>
      <c r="N1352" s="8"/>
    </row>
    <row r="1353" spans="12:14" x14ac:dyDescent="0.25">
      <c r="L1353" s="8"/>
      <c r="M1353" s="8"/>
      <c r="N1353" s="8"/>
    </row>
    <row r="1354" spans="12:14" x14ac:dyDescent="0.25">
      <c r="L1354" s="8"/>
      <c r="M1354" s="8"/>
      <c r="N1354" s="8"/>
    </row>
    <row r="1355" spans="12:14" x14ac:dyDescent="0.25">
      <c r="L1355" s="8"/>
      <c r="M1355" s="8"/>
      <c r="N1355" s="8"/>
    </row>
    <row r="1356" spans="12:14" x14ac:dyDescent="0.25">
      <c r="L1356" s="8"/>
      <c r="M1356" s="8"/>
      <c r="N1356" s="8"/>
    </row>
    <row r="1357" spans="12:14" x14ac:dyDescent="0.25">
      <c r="L1357" s="8"/>
      <c r="M1357" s="8"/>
      <c r="N1357" s="8"/>
    </row>
    <row r="1358" spans="12:14" x14ac:dyDescent="0.25">
      <c r="L1358" s="8"/>
      <c r="M1358" s="8"/>
      <c r="N1358" s="8"/>
    </row>
    <row r="1359" spans="12:14" x14ac:dyDescent="0.25">
      <c r="L1359" s="8"/>
      <c r="M1359" s="8"/>
      <c r="N1359" s="8"/>
    </row>
    <row r="1360" spans="12:14" x14ac:dyDescent="0.25">
      <c r="L1360" s="8"/>
      <c r="M1360" s="8"/>
      <c r="N1360" s="8"/>
    </row>
    <row r="1361" spans="12:14" x14ac:dyDescent="0.25">
      <c r="L1361" s="8"/>
      <c r="M1361" s="8"/>
      <c r="N1361" s="8"/>
    </row>
    <row r="1362" spans="12:14" x14ac:dyDescent="0.25">
      <c r="L1362" s="8"/>
      <c r="M1362" s="8"/>
      <c r="N1362" s="8"/>
    </row>
    <row r="1363" spans="12:14" x14ac:dyDescent="0.25">
      <c r="L1363" s="8"/>
      <c r="M1363" s="8"/>
      <c r="N1363" s="8"/>
    </row>
    <row r="1364" spans="12:14" x14ac:dyDescent="0.25">
      <c r="L1364" s="8"/>
      <c r="M1364" s="8"/>
      <c r="N1364" s="8"/>
    </row>
    <row r="1365" spans="12:14" x14ac:dyDescent="0.25">
      <c r="L1365" s="8"/>
      <c r="M1365" s="8"/>
      <c r="N1365" s="8"/>
    </row>
    <row r="1366" spans="12:14" x14ac:dyDescent="0.25">
      <c r="L1366" s="8"/>
      <c r="M1366" s="8"/>
      <c r="N1366" s="8"/>
    </row>
    <row r="1367" spans="12:14" x14ac:dyDescent="0.25">
      <c r="L1367" s="8"/>
      <c r="M1367" s="8"/>
      <c r="N1367" s="8"/>
    </row>
    <row r="1368" spans="12:14" x14ac:dyDescent="0.25">
      <c r="L1368" s="8"/>
      <c r="M1368" s="8"/>
      <c r="N1368" s="8"/>
    </row>
    <row r="1369" spans="12:14" x14ac:dyDescent="0.25">
      <c r="L1369" s="8"/>
      <c r="M1369" s="8"/>
      <c r="N1369" s="8"/>
    </row>
    <row r="1370" spans="12:14" x14ac:dyDescent="0.25">
      <c r="L1370" s="8"/>
      <c r="M1370" s="8"/>
      <c r="N1370" s="8"/>
    </row>
    <row r="1371" spans="12:14" x14ac:dyDescent="0.25">
      <c r="L1371" s="8"/>
      <c r="M1371" s="8"/>
      <c r="N1371" s="8"/>
    </row>
    <row r="1372" spans="12:14" x14ac:dyDescent="0.25">
      <c r="L1372" s="8"/>
      <c r="M1372" s="8"/>
      <c r="N1372" s="8"/>
    </row>
    <row r="1373" spans="12:14" x14ac:dyDescent="0.25">
      <c r="L1373" s="8"/>
      <c r="M1373" s="8"/>
      <c r="N1373" s="8"/>
    </row>
    <row r="1374" spans="12:14" x14ac:dyDescent="0.25">
      <c r="L1374" s="8"/>
      <c r="M1374" s="8"/>
      <c r="N1374" s="8"/>
    </row>
    <row r="1375" spans="12:14" x14ac:dyDescent="0.25">
      <c r="L1375" s="8"/>
      <c r="M1375" s="8"/>
      <c r="N1375" s="8"/>
    </row>
    <row r="1376" spans="12:14" x14ac:dyDescent="0.25">
      <c r="L1376" s="8"/>
      <c r="M1376" s="8"/>
      <c r="N1376" s="8"/>
    </row>
    <row r="1377" spans="12:14" x14ac:dyDescent="0.25">
      <c r="L1377" s="8"/>
      <c r="M1377" s="8"/>
      <c r="N1377" s="8"/>
    </row>
    <row r="1378" spans="12:14" x14ac:dyDescent="0.25">
      <c r="L1378" s="8"/>
      <c r="M1378" s="8"/>
      <c r="N1378" s="8"/>
    </row>
    <row r="1379" spans="12:14" x14ac:dyDescent="0.25">
      <c r="L1379" s="8"/>
      <c r="M1379" s="8"/>
      <c r="N1379" s="8"/>
    </row>
    <row r="1380" spans="12:14" x14ac:dyDescent="0.25">
      <c r="L1380" s="8"/>
      <c r="M1380" s="8"/>
      <c r="N1380" s="8"/>
    </row>
    <row r="1381" spans="12:14" x14ac:dyDescent="0.25">
      <c r="L1381" s="8"/>
      <c r="M1381" s="8"/>
      <c r="N1381" s="8"/>
    </row>
    <row r="1382" spans="12:14" x14ac:dyDescent="0.25">
      <c r="L1382" s="8"/>
      <c r="M1382" s="8"/>
      <c r="N1382" s="8"/>
    </row>
    <row r="1383" spans="12:14" x14ac:dyDescent="0.25">
      <c r="L1383" s="8"/>
      <c r="M1383" s="8"/>
      <c r="N1383" s="8"/>
    </row>
    <row r="1384" spans="12:14" x14ac:dyDescent="0.25">
      <c r="L1384" s="8"/>
      <c r="M1384" s="8"/>
      <c r="N1384" s="8"/>
    </row>
    <row r="1385" spans="12:14" x14ac:dyDescent="0.25">
      <c r="L1385" s="8"/>
      <c r="M1385" s="8"/>
      <c r="N1385" s="8"/>
    </row>
    <row r="1386" spans="12:14" x14ac:dyDescent="0.25">
      <c r="L1386" s="8"/>
      <c r="M1386" s="8"/>
      <c r="N1386" s="8"/>
    </row>
    <row r="1387" spans="12:14" x14ac:dyDescent="0.25">
      <c r="L1387" s="8"/>
      <c r="M1387" s="8"/>
      <c r="N1387" s="8"/>
    </row>
    <row r="1388" spans="12:14" x14ac:dyDescent="0.25">
      <c r="L1388" s="8"/>
      <c r="M1388" s="8"/>
      <c r="N1388" s="8"/>
    </row>
    <row r="1389" spans="12:14" x14ac:dyDescent="0.25">
      <c r="L1389" s="8"/>
      <c r="M1389" s="8"/>
      <c r="N1389" s="8"/>
    </row>
    <row r="1390" spans="12:14" x14ac:dyDescent="0.25">
      <c r="L1390" s="8"/>
      <c r="M1390" s="8"/>
      <c r="N1390" s="8"/>
    </row>
    <row r="1391" spans="12:14" x14ac:dyDescent="0.25">
      <c r="L1391" s="8"/>
      <c r="M1391" s="8"/>
      <c r="N1391" s="8"/>
    </row>
    <row r="1392" spans="12:14" x14ac:dyDescent="0.25">
      <c r="L1392" s="8"/>
      <c r="M1392" s="8"/>
      <c r="N1392" s="8"/>
    </row>
    <row r="1393" spans="12:14" x14ac:dyDescent="0.25">
      <c r="L1393" s="8"/>
      <c r="M1393" s="8"/>
      <c r="N1393" s="8"/>
    </row>
    <row r="1394" spans="12:14" x14ac:dyDescent="0.25">
      <c r="L1394" s="8"/>
      <c r="M1394" s="8"/>
      <c r="N1394" s="8"/>
    </row>
    <row r="1395" spans="12:14" x14ac:dyDescent="0.25">
      <c r="L1395" s="8"/>
      <c r="M1395" s="8"/>
      <c r="N1395" s="8"/>
    </row>
    <row r="1396" spans="12:14" x14ac:dyDescent="0.25">
      <c r="L1396" s="8"/>
      <c r="M1396" s="8"/>
      <c r="N1396" s="8"/>
    </row>
    <row r="1397" spans="12:14" x14ac:dyDescent="0.25">
      <c r="L1397" s="8"/>
      <c r="M1397" s="8"/>
      <c r="N1397" s="8"/>
    </row>
    <row r="1398" spans="12:14" x14ac:dyDescent="0.25">
      <c r="L1398" s="8"/>
      <c r="M1398" s="8"/>
      <c r="N1398" s="8"/>
    </row>
    <row r="1399" spans="12:14" x14ac:dyDescent="0.25">
      <c r="L1399" s="8"/>
      <c r="M1399" s="8"/>
      <c r="N1399" s="8"/>
    </row>
    <row r="1400" spans="12:14" x14ac:dyDescent="0.25">
      <c r="L1400" s="8"/>
      <c r="M1400" s="8"/>
      <c r="N1400" s="8"/>
    </row>
    <row r="1401" spans="12:14" x14ac:dyDescent="0.25">
      <c r="L1401" s="8"/>
      <c r="M1401" s="8"/>
      <c r="N1401" s="8"/>
    </row>
    <row r="1402" spans="12:14" x14ac:dyDescent="0.25">
      <c r="L1402" s="8"/>
      <c r="M1402" s="8"/>
      <c r="N1402" s="8"/>
    </row>
    <row r="1403" spans="12:14" x14ac:dyDescent="0.25">
      <c r="L1403" s="8"/>
      <c r="M1403" s="8"/>
      <c r="N1403" s="8"/>
    </row>
    <row r="1404" spans="12:14" x14ac:dyDescent="0.25">
      <c r="L1404" s="8"/>
      <c r="M1404" s="8"/>
      <c r="N1404" s="8"/>
    </row>
    <row r="1405" spans="12:14" x14ac:dyDescent="0.25">
      <c r="L1405" s="8"/>
      <c r="M1405" s="8"/>
      <c r="N1405" s="8"/>
    </row>
    <row r="1406" spans="12:14" x14ac:dyDescent="0.25">
      <c r="L1406" s="8"/>
      <c r="M1406" s="8"/>
      <c r="N1406" s="8"/>
    </row>
    <row r="1407" spans="12:14" x14ac:dyDescent="0.25">
      <c r="L1407" s="8"/>
      <c r="M1407" s="8"/>
      <c r="N1407" s="8"/>
    </row>
    <row r="1408" spans="12:14" x14ac:dyDescent="0.25">
      <c r="L1408" s="8"/>
      <c r="M1408" s="8"/>
      <c r="N1408" s="8"/>
    </row>
    <row r="1409" spans="12:14" x14ac:dyDescent="0.25">
      <c r="L1409" s="8"/>
      <c r="M1409" s="8"/>
      <c r="N1409" s="8"/>
    </row>
    <row r="1410" spans="12:14" x14ac:dyDescent="0.25">
      <c r="L1410" s="8"/>
      <c r="M1410" s="8"/>
      <c r="N1410" s="8"/>
    </row>
    <row r="1411" spans="12:14" x14ac:dyDescent="0.25">
      <c r="L1411" s="8"/>
      <c r="M1411" s="8"/>
      <c r="N1411" s="8"/>
    </row>
    <row r="1412" spans="12:14" x14ac:dyDescent="0.25">
      <c r="L1412" s="8"/>
      <c r="M1412" s="8"/>
      <c r="N1412" s="8"/>
    </row>
    <row r="1413" spans="12:14" x14ac:dyDescent="0.25">
      <c r="L1413" s="8"/>
      <c r="M1413" s="8"/>
      <c r="N1413" s="8"/>
    </row>
    <row r="1414" spans="12:14" x14ac:dyDescent="0.25">
      <c r="L1414" s="8"/>
      <c r="M1414" s="8"/>
      <c r="N1414" s="8"/>
    </row>
    <row r="1415" spans="12:14" x14ac:dyDescent="0.25">
      <c r="L1415" s="8"/>
      <c r="M1415" s="8"/>
      <c r="N1415" s="8"/>
    </row>
    <row r="1416" spans="12:14" x14ac:dyDescent="0.25">
      <c r="L1416" s="8"/>
      <c r="M1416" s="8"/>
      <c r="N1416" s="8"/>
    </row>
    <row r="1417" spans="12:14" x14ac:dyDescent="0.25">
      <c r="L1417" s="8"/>
      <c r="M1417" s="8"/>
      <c r="N1417" s="8"/>
    </row>
    <row r="1418" spans="12:14" x14ac:dyDescent="0.25">
      <c r="L1418" s="8"/>
      <c r="M1418" s="8"/>
      <c r="N1418" s="8"/>
    </row>
    <row r="1419" spans="12:14" x14ac:dyDescent="0.25">
      <c r="L1419" s="8"/>
      <c r="M1419" s="8"/>
      <c r="N1419" s="8"/>
    </row>
    <row r="1420" spans="12:14" x14ac:dyDescent="0.25">
      <c r="L1420" s="8"/>
      <c r="M1420" s="8"/>
      <c r="N1420" s="8"/>
    </row>
    <row r="1421" spans="12:14" x14ac:dyDescent="0.25">
      <c r="L1421" s="8"/>
      <c r="M1421" s="8"/>
      <c r="N1421" s="8"/>
    </row>
    <row r="1422" spans="12:14" x14ac:dyDescent="0.25">
      <c r="L1422" s="8"/>
      <c r="M1422" s="8"/>
      <c r="N1422" s="8"/>
    </row>
    <row r="1423" spans="12:14" x14ac:dyDescent="0.25">
      <c r="L1423" s="8"/>
      <c r="M1423" s="8"/>
      <c r="N1423" s="8"/>
    </row>
    <row r="1424" spans="12:14" x14ac:dyDescent="0.25">
      <c r="L1424" s="8"/>
      <c r="M1424" s="8"/>
      <c r="N1424" s="8"/>
    </row>
    <row r="1425" spans="12:14" x14ac:dyDescent="0.25">
      <c r="L1425" s="8"/>
      <c r="M1425" s="8"/>
      <c r="N1425" s="8"/>
    </row>
    <row r="1426" spans="12:14" x14ac:dyDescent="0.25">
      <c r="L1426" s="8"/>
      <c r="M1426" s="8"/>
      <c r="N1426" s="8"/>
    </row>
    <row r="1427" spans="12:14" x14ac:dyDescent="0.25">
      <c r="L1427" s="8"/>
      <c r="M1427" s="8"/>
      <c r="N1427" s="8"/>
    </row>
    <row r="1428" spans="12:14" x14ac:dyDescent="0.25">
      <c r="L1428" s="8"/>
      <c r="M1428" s="8"/>
      <c r="N1428" s="8"/>
    </row>
    <row r="1429" spans="12:14" x14ac:dyDescent="0.25">
      <c r="L1429" s="8"/>
      <c r="M1429" s="8"/>
      <c r="N1429" s="8"/>
    </row>
    <row r="1430" spans="12:14" x14ac:dyDescent="0.25">
      <c r="L1430" s="8"/>
      <c r="M1430" s="8"/>
      <c r="N1430" s="8"/>
    </row>
    <row r="1431" spans="12:14" x14ac:dyDescent="0.25">
      <c r="L1431" s="8"/>
      <c r="M1431" s="8"/>
      <c r="N1431" s="8"/>
    </row>
    <row r="1432" spans="12:14" x14ac:dyDescent="0.25">
      <c r="L1432" s="8"/>
      <c r="M1432" s="8"/>
      <c r="N1432" s="8"/>
    </row>
    <row r="1433" spans="12:14" x14ac:dyDescent="0.25">
      <c r="L1433" s="8"/>
      <c r="M1433" s="8"/>
      <c r="N1433" s="8"/>
    </row>
    <row r="1434" spans="12:14" x14ac:dyDescent="0.25">
      <c r="L1434" s="8"/>
      <c r="M1434" s="8"/>
      <c r="N1434" s="8"/>
    </row>
    <row r="1435" spans="12:14" x14ac:dyDescent="0.25">
      <c r="L1435" s="8"/>
      <c r="M1435" s="8"/>
      <c r="N1435" s="8"/>
    </row>
    <row r="1436" spans="12:14" x14ac:dyDescent="0.25">
      <c r="L1436" s="8"/>
      <c r="M1436" s="8"/>
      <c r="N1436" s="8"/>
    </row>
    <row r="1437" spans="12:14" x14ac:dyDescent="0.25">
      <c r="L1437" s="8"/>
      <c r="M1437" s="8"/>
      <c r="N1437" s="8"/>
    </row>
    <row r="1438" spans="12:14" x14ac:dyDescent="0.25">
      <c r="L1438" s="8"/>
      <c r="M1438" s="8"/>
      <c r="N1438" s="8"/>
    </row>
    <row r="1439" spans="12:14" x14ac:dyDescent="0.25">
      <c r="L1439" s="8"/>
      <c r="M1439" s="8"/>
      <c r="N1439" s="8"/>
    </row>
    <row r="1440" spans="12:14" x14ac:dyDescent="0.25">
      <c r="L1440" s="8"/>
      <c r="M1440" s="8"/>
      <c r="N1440" s="8"/>
    </row>
    <row r="1441" spans="12:14" x14ac:dyDescent="0.25">
      <c r="L1441" s="8"/>
      <c r="M1441" s="8"/>
      <c r="N1441" s="8"/>
    </row>
    <row r="1442" spans="12:14" x14ac:dyDescent="0.25">
      <c r="L1442" s="8"/>
      <c r="M1442" s="8"/>
      <c r="N1442" s="8"/>
    </row>
    <row r="1443" spans="12:14" x14ac:dyDescent="0.25">
      <c r="L1443" s="8"/>
      <c r="M1443" s="8"/>
      <c r="N1443" s="8"/>
    </row>
    <row r="1444" spans="12:14" x14ac:dyDescent="0.25">
      <c r="L1444" s="8"/>
      <c r="M1444" s="8"/>
      <c r="N1444" s="8"/>
    </row>
    <row r="1445" spans="12:14" x14ac:dyDescent="0.25">
      <c r="L1445" s="8"/>
      <c r="M1445" s="8"/>
      <c r="N1445" s="8"/>
    </row>
    <row r="1446" spans="12:14" x14ac:dyDescent="0.25">
      <c r="L1446" s="8"/>
      <c r="M1446" s="8"/>
      <c r="N1446" s="8"/>
    </row>
    <row r="1447" spans="12:14" x14ac:dyDescent="0.25">
      <c r="L1447" s="8"/>
      <c r="M1447" s="8"/>
      <c r="N1447" s="8"/>
    </row>
    <row r="1448" spans="12:14" x14ac:dyDescent="0.25">
      <c r="L1448" s="8"/>
      <c r="M1448" s="8"/>
      <c r="N1448" s="8"/>
    </row>
    <row r="1449" spans="12:14" x14ac:dyDescent="0.25">
      <c r="L1449" s="8"/>
      <c r="M1449" s="8"/>
      <c r="N1449" s="8"/>
    </row>
    <row r="1450" spans="12:14" x14ac:dyDescent="0.25">
      <c r="L1450" s="8"/>
      <c r="M1450" s="8"/>
      <c r="N1450" s="8"/>
    </row>
    <row r="1451" spans="12:14" x14ac:dyDescent="0.25">
      <c r="L1451" s="8"/>
      <c r="M1451" s="8"/>
      <c r="N1451" s="8"/>
    </row>
    <row r="1452" spans="12:14" x14ac:dyDescent="0.25">
      <c r="L1452" s="8"/>
      <c r="M1452" s="8"/>
      <c r="N1452" s="8"/>
    </row>
    <row r="1453" spans="12:14" x14ac:dyDescent="0.25">
      <c r="L1453" s="8"/>
      <c r="M1453" s="8"/>
      <c r="N1453" s="8"/>
    </row>
    <row r="1454" spans="12:14" x14ac:dyDescent="0.25">
      <c r="L1454" s="8"/>
      <c r="M1454" s="8"/>
      <c r="N1454" s="8"/>
    </row>
    <row r="1455" spans="12:14" x14ac:dyDescent="0.25">
      <c r="L1455" s="8"/>
      <c r="M1455" s="8"/>
      <c r="N1455" s="8"/>
    </row>
    <row r="1456" spans="12:14" x14ac:dyDescent="0.25">
      <c r="L1456" s="8"/>
      <c r="M1456" s="8"/>
      <c r="N1456" s="8"/>
    </row>
    <row r="1457" spans="12:14" x14ac:dyDescent="0.25">
      <c r="L1457" s="8"/>
      <c r="M1457" s="8"/>
      <c r="N1457" s="8"/>
    </row>
    <row r="1458" spans="12:14" x14ac:dyDescent="0.25">
      <c r="L1458" s="8"/>
      <c r="M1458" s="8"/>
      <c r="N1458" s="8"/>
    </row>
    <row r="1459" spans="12:14" x14ac:dyDescent="0.25">
      <c r="L1459" s="8"/>
      <c r="M1459" s="8"/>
      <c r="N1459" s="8"/>
    </row>
    <row r="1460" spans="12:14" x14ac:dyDescent="0.25">
      <c r="L1460" s="8"/>
      <c r="M1460" s="8"/>
      <c r="N1460" s="8"/>
    </row>
    <row r="1461" spans="12:14" x14ac:dyDescent="0.25">
      <c r="L1461" s="8"/>
      <c r="M1461" s="8"/>
      <c r="N1461" s="8"/>
    </row>
    <row r="1462" spans="12:14" x14ac:dyDescent="0.25">
      <c r="L1462" s="8"/>
      <c r="M1462" s="8"/>
      <c r="N1462" s="8"/>
    </row>
    <row r="1463" spans="12:14" x14ac:dyDescent="0.25">
      <c r="L1463" s="8"/>
      <c r="M1463" s="8"/>
      <c r="N1463" s="8"/>
    </row>
    <row r="1464" spans="12:14" x14ac:dyDescent="0.25">
      <c r="L1464" s="8"/>
      <c r="M1464" s="8"/>
      <c r="N1464" s="8"/>
    </row>
    <row r="1465" spans="12:14" x14ac:dyDescent="0.25">
      <c r="L1465" s="8"/>
      <c r="M1465" s="8"/>
      <c r="N1465" s="8"/>
    </row>
    <row r="1466" spans="12:14" x14ac:dyDescent="0.25">
      <c r="L1466" s="8"/>
      <c r="M1466" s="8"/>
      <c r="N1466" s="8"/>
    </row>
    <row r="1467" spans="12:14" x14ac:dyDescent="0.25">
      <c r="L1467" s="8"/>
      <c r="M1467" s="8"/>
      <c r="N1467" s="8"/>
    </row>
    <row r="1468" spans="12:14" x14ac:dyDescent="0.25">
      <c r="L1468" s="8"/>
      <c r="M1468" s="8"/>
      <c r="N1468" s="8"/>
    </row>
    <row r="1469" spans="12:14" x14ac:dyDescent="0.25">
      <c r="L1469" s="8"/>
      <c r="M1469" s="8"/>
      <c r="N1469" s="8"/>
    </row>
    <row r="1470" spans="12:14" x14ac:dyDescent="0.25">
      <c r="L1470" s="8"/>
      <c r="M1470" s="8"/>
      <c r="N1470" s="8"/>
    </row>
    <row r="1471" spans="12:14" x14ac:dyDescent="0.25">
      <c r="L1471" s="8"/>
      <c r="M1471" s="8"/>
      <c r="N1471" s="8"/>
    </row>
    <row r="1472" spans="12:14" x14ac:dyDescent="0.25">
      <c r="L1472" s="8"/>
      <c r="M1472" s="8"/>
      <c r="N1472" s="8"/>
    </row>
    <row r="1473" spans="12:14" x14ac:dyDescent="0.25">
      <c r="L1473" s="8"/>
      <c r="M1473" s="8"/>
      <c r="N1473" s="8"/>
    </row>
    <row r="1474" spans="12:14" x14ac:dyDescent="0.25">
      <c r="L1474" s="8"/>
      <c r="M1474" s="8"/>
      <c r="N1474" s="8"/>
    </row>
    <row r="1475" spans="12:14" x14ac:dyDescent="0.25">
      <c r="L1475" s="8"/>
      <c r="M1475" s="8"/>
      <c r="N1475" s="8"/>
    </row>
    <row r="1476" spans="12:14" x14ac:dyDescent="0.25">
      <c r="L1476" s="8"/>
      <c r="M1476" s="8"/>
      <c r="N1476" s="8"/>
    </row>
    <row r="1477" spans="12:14" x14ac:dyDescent="0.25">
      <c r="L1477" s="8"/>
      <c r="M1477" s="8"/>
      <c r="N1477" s="8"/>
    </row>
    <row r="1478" spans="12:14" x14ac:dyDescent="0.25">
      <c r="L1478" s="8"/>
      <c r="M1478" s="8"/>
      <c r="N1478" s="8"/>
    </row>
    <row r="1479" spans="12:14" x14ac:dyDescent="0.25">
      <c r="L1479" s="8"/>
      <c r="M1479" s="8"/>
      <c r="N1479" s="8"/>
    </row>
    <row r="1480" spans="12:14" x14ac:dyDescent="0.25">
      <c r="L1480" s="8"/>
      <c r="M1480" s="8"/>
      <c r="N1480" s="8"/>
    </row>
    <row r="1481" spans="12:14" x14ac:dyDescent="0.25">
      <c r="L1481" s="8"/>
      <c r="M1481" s="8"/>
      <c r="N1481" s="8"/>
    </row>
    <row r="1482" spans="12:14" x14ac:dyDescent="0.25">
      <c r="L1482" s="8"/>
      <c r="M1482" s="8"/>
      <c r="N1482" s="8"/>
    </row>
    <row r="1483" spans="12:14" x14ac:dyDescent="0.25">
      <c r="L1483" s="8"/>
      <c r="M1483" s="8"/>
      <c r="N1483" s="8"/>
    </row>
    <row r="1484" spans="12:14" x14ac:dyDescent="0.25">
      <c r="L1484" s="8"/>
      <c r="M1484" s="8"/>
      <c r="N1484" s="8"/>
    </row>
    <row r="1485" spans="12:14" x14ac:dyDescent="0.25">
      <c r="L1485" s="8"/>
      <c r="M1485" s="8"/>
      <c r="N1485" s="8"/>
    </row>
    <row r="1486" spans="12:14" x14ac:dyDescent="0.25">
      <c r="L1486" s="8"/>
      <c r="M1486" s="8"/>
      <c r="N1486" s="8"/>
    </row>
    <row r="1487" spans="12:14" x14ac:dyDescent="0.25">
      <c r="L1487" s="8"/>
      <c r="M1487" s="8"/>
      <c r="N1487" s="8"/>
    </row>
    <row r="1488" spans="12:14" x14ac:dyDescent="0.25">
      <c r="L1488" s="8"/>
      <c r="M1488" s="8"/>
      <c r="N1488" s="8"/>
    </row>
    <row r="1489" spans="12:14" x14ac:dyDescent="0.25">
      <c r="L1489" s="8"/>
      <c r="M1489" s="8"/>
      <c r="N1489" s="8"/>
    </row>
    <row r="1490" spans="12:14" x14ac:dyDescent="0.25">
      <c r="L1490" s="8"/>
      <c r="M1490" s="8"/>
      <c r="N1490" s="8"/>
    </row>
    <row r="1491" spans="12:14" x14ac:dyDescent="0.25">
      <c r="L1491" s="8"/>
      <c r="M1491" s="8"/>
      <c r="N1491" s="8"/>
    </row>
    <row r="1492" spans="12:14" x14ac:dyDescent="0.25">
      <c r="L1492" s="8"/>
      <c r="M1492" s="8"/>
      <c r="N1492" s="8"/>
    </row>
    <row r="1493" spans="12:14" x14ac:dyDescent="0.25">
      <c r="L1493" s="8"/>
      <c r="M1493" s="8"/>
      <c r="N1493" s="8"/>
    </row>
    <row r="1494" spans="12:14" x14ac:dyDescent="0.25">
      <c r="L1494" s="8"/>
      <c r="M1494" s="8"/>
      <c r="N1494" s="8"/>
    </row>
    <row r="1495" spans="12:14" x14ac:dyDescent="0.25">
      <c r="L1495" s="8"/>
      <c r="M1495" s="8"/>
      <c r="N1495" s="8"/>
    </row>
    <row r="1496" spans="12:14" x14ac:dyDescent="0.25">
      <c r="L1496" s="8"/>
      <c r="M1496" s="8"/>
      <c r="N1496" s="8"/>
    </row>
    <row r="1497" spans="12:14" x14ac:dyDescent="0.25">
      <c r="L1497" s="8"/>
      <c r="M1497" s="8"/>
      <c r="N1497" s="8"/>
    </row>
    <row r="1498" spans="12:14" x14ac:dyDescent="0.25">
      <c r="L1498" s="8"/>
      <c r="M1498" s="8"/>
      <c r="N1498" s="8"/>
    </row>
    <row r="1499" spans="12:14" x14ac:dyDescent="0.25">
      <c r="L1499" s="8"/>
      <c r="M1499" s="8"/>
      <c r="N1499" s="8"/>
    </row>
    <row r="1500" spans="12:14" x14ac:dyDescent="0.25">
      <c r="L1500" s="8"/>
      <c r="M1500" s="8"/>
      <c r="N1500" s="8"/>
    </row>
    <row r="1501" spans="12:14" x14ac:dyDescent="0.25">
      <c r="L1501" s="8"/>
      <c r="M1501" s="8"/>
      <c r="N1501" s="8"/>
    </row>
    <row r="1502" spans="12:14" x14ac:dyDescent="0.25">
      <c r="L1502" s="8"/>
      <c r="M1502" s="8"/>
      <c r="N1502" s="8"/>
    </row>
    <row r="1503" spans="12:14" x14ac:dyDescent="0.25">
      <c r="L1503" s="8"/>
      <c r="M1503" s="8"/>
      <c r="N1503" s="8"/>
    </row>
    <row r="1504" spans="12:14" x14ac:dyDescent="0.25">
      <c r="L1504" s="8"/>
      <c r="M1504" s="8"/>
      <c r="N1504" s="8"/>
    </row>
    <row r="1505" spans="12:14" x14ac:dyDescent="0.25">
      <c r="L1505" s="8"/>
      <c r="M1505" s="8"/>
      <c r="N1505" s="8"/>
    </row>
    <row r="1506" spans="12:14" x14ac:dyDescent="0.25">
      <c r="L1506" s="8"/>
      <c r="M1506" s="8"/>
      <c r="N1506" s="8"/>
    </row>
    <row r="1507" spans="12:14" x14ac:dyDescent="0.25">
      <c r="L1507" s="8"/>
      <c r="M1507" s="8"/>
      <c r="N1507" s="8"/>
    </row>
    <row r="1508" spans="12:14" x14ac:dyDescent="0.25">
      <c r="L1508" s="8"/>
      <c r="M1508" s="8"/>
      <c r="N1508" s="8"/>
    </row>
    <row r="1509" spans="12:14" x14ac:dyDescent="0.25">
      <c r="L1509" s="8"/>
      <c r="M1509" s="8"/>
      <c r="N1509" s="8"/>
    </row>
    <row r="1510" spans="12:14" x14ac:dyDescent="0.25">
      <c r="L1510" s="8"/>
      <c r="M1510" s="8"/>
      <c r="N1510" s="8"/>
    </row>
    <row r="1511" spans="12:14" x14ac:dyDescent="0.25">
      <c r="L1511" s="8"/>
      <c r="M1511" s="8"/>
      <c r="N1511" s="8"/>
    </row>
    <row r="1512" spans="12:14" x14ac:dyDescent="0.25">
      <c r="L1512" s="8"/>
      <c r="M1512" s="8"/>
      <c r="N1512" s="8"/>
    </row>
    <row r="1513" spans="12:14" x14ac:dyDescent="0.25">
      <c r="L1513" s="8"/>
      <c r="M1513" s="8"/>
      <c r="N1513" s="8"/>
    </row>
    <row r="1514" spans="12:14" x14ac:dyDescent="0.25">
      <c r="L1514" s="8"/>
      <c r="M1514" s="8"/>
      <c r="N1514" s="8"/>
    </row>
    <row r="1515" spans="12:14" x14ac:dyDescent="0.25">
      <c r="L1515" s="8"/>
      <c r="M1515" s="8"/>
      <c r="N1515" s="8"/>
    </row>
    <row r="1516" spans="12:14" x14ac:dyDescent="0.25">
      <c r="L1516" s="8"/>
      <c r="M1516" s="8"/>
      <c r="N1516" s="8"/>
    </row>
    <row r="1517" spans="12:14" x14ac:dyDescent="0.25">
      <c r="L1517" s="8"/>
      <c r="M1517" s="8"/>
      <c r="N1517" s="8"/>
    </row>
    <row r="1518" spans="12:14" x14ac:dyDescent="0.25">
      <c r="L1518" s="8"/>
      <c r="M1518" s="8"/>
      <c r="N1518" s="8"/>
    </row>
    <row r="1519" spans="12:14" x14ac:dyDescent="0.25">
      <c r="L1519" s="8"/>
      <c r="M1519" s="8"/>
      <c r="N1519" s="8"/>
    </row>
    <row r="1520" spans="12:14" x14ac:dyDescent="0.25">
      <c r="L1520" s="8"/>
      <c r="M1520" s="8"/>
      <c r="N1520" s="8"/>
    </row>
    <row r="1521" spans="12:14" x14ac:dyDescent="0.25">
      <c r="L1521" s="8"/>
      <c r="M1521" s="8"/>
      <c r="N1521" s="8"/>
    </row>
    <row r="1522" spans="12:14" x14ac:dyDescent="0.25">
      <c r="L1522" s="8"/>
      <c r="M1522" s="8"/>
      <c r="N1522" s="8"/>
    </row>
    <row r="1523" spans="12:14" x14ac:dyDescent="0.25">
      <c r="L1523" s="8"/>
      <c r="M1523" s="8"/>
      <c r="N1523" s="8"/>
    </row>
    <row r="1524" spans="12:14" x14ac:dyDescent="0.25">
      <c r="L1524" s="8"/>
      <c r="M1524" s="8"/>
      <c r="N1524" s="8"/>
    </row>
    <row r="1525" spans="12:14" x14ac:dyDescent="0.25">
      <c r="L1525" s="8"/>
      <c r="M1525" s="8"/>
      <c r="N1525" s="8"/>
    </row>
    <row r="1526" spans="12:14" x14ac:dyDescent="0.25">
      <c r="L1526" s="8"/>
      <c r="M1526" s="8"/>
      <c r="N1526" s="8"/>
    </row>
    <row r="1527" spans="12:14" x14ac:dyDescent="0.25">
      <c r="L1527" s="8"/>
      <c r="M1527" s="8"/>
      <c r="N1527" s="8"/>
    </row>
    <row r="1528" spans="12:14" x14ac:dyDescent="0.25">
      <c r="L1528" s="8"/>
      <c r="M1528" s="8"/>
      <c r="N1528" s="8"/>
    </row>
    <row r="1529" spans="12:14" x14ac:dyDescent="0.25">
      <c r="L1529" s="8"/>
      <c r="M1529" s="8"/>
      <c r="N1529" s="8"/>
    </row>
    <row r="1530" spans="12:14" x14ac:dyDescent="0.25">
      <c r="L1530" s="8"/>
      <c r="M1530" s="8"/>
      <c r="N1530" s="8"/>
    </row>
    <row r="1531" spans="12:14" x14ac:dyDescent="0.25">
      <c r="L1531" s="8"/>
      <c r="M1531" s="8"/>
      <c r="N1531" s="8"/>
    </row>
    <row r="1532" spans="12:14" x14ac:dyDescent="0.25">
      <c r="L1532" s="8"/>
      <c r="M1532" s="8"/>
      <c r="N1532" s="8"/>
    </row>
    <row r="1533" spans="12:14" x14ac:dyDescent="0.25">
      <c r="L1533" s="8"/>
      <c r="M1533" s="8"/>
      <c r="N1533" s="8"/>
    </row>
    <row r="1534" spans="12:14" x14ac:dyDescent="0.25">
      <c r="L1534" s="8"/>
      <c r="M1534" s="8"/>
      <c r="N1534" s="8"/>
    </row>
    <row r="1535" spans="12:14" x14ac:dyDescent="0.25">
      <c r="L1535" s="8"/>
      <c r="M1535" s="8"/>
      <c r="N1535" s="8"/>
    </row>
    <row r="1536" spans="12:14" x14ac:dyDescent="0.25">
      <c r="L1536" s="8"/>
      <c r="M1536" s="8"/>
      <c r="N1536" s="8"/>
    </row>
    <row r="1537" spans="12:14" x14ac:dyDescent="0.25">
      <c r="L1537" s="8"/>
      <c r="M1537" s="8"/>
      <c r="N1537" s="8"/>
    </row>
    <row r="1538" spans="12:14" x14ac:dyDescent="0.25">
      <c r="L1538" s="8"/>
      <c r="M1538" s="8"/>
      <c r="N1538" s="8"/>
    </row>
    <row r="1539" spans="12:14" x14ac:dyDescent="0.25">
      <c r="L1539" s="8"/>
      <c r="M1539" s="8"/>
      <c r="N1539" s="8"/>
    </row>
    <row r="1540" spans="12:14" x14ac:dyDescent="0.25">
      <c r="L1540" s="8"/>
      <c r="M1540" s="8"/>
      <c r="N1540" s="8"/>
    </row>
    <row r="1541" spans="12:14" x14ac:dyDescent="0.25">
      <c r="L1541" s="8"/>
      <c r="M1541" s="8"/>
      <c r="N1541" s="8"/>
    </row>
    <row r="1542" spans="12:14" x14ac:dyDescent="0.25">
      <c r="L1542" s="8"/>
      <c r="M1542" s="8"/>
      <c r="N1542" s="8"/>
    </row>
    <row r="1543" spans="12:14" x14ac:dyDescent="0.25">
      <c r="L1543" s="8"/>
      <c r="M1543" s="8"/>
      <c r="N1543" s="8"/>
    </row>
    <row r="1544" spans="12:14" x14ac:dyDescent="0.25">
      <c r="L1544" s="8"/>
      <c r="M1544" s="8"/>
      <c r="N1544" s="8"/>
    </row>
    <row r="1545" spans="12:14" x14ac:dyDescent="0.25">
      <c r="L1545" s="8"/>
      <c r="M1545" s="8"/>
      <c r="N1545" s="8"/>
    </row>
    <row r="1546" spans="12:14" x14ac:dyDescent="0.25">
      <c r="L1546" s="8"/>
      <c r="M1546" s="8"/>
      <c r="N1546" s="8"/>
    </row>
    <row r="1547" spans="12:14" x14ac:dyDescent="0.25">
      <c r="L1547" s="8"/>
      <c r="M1547" s="8"/>
      <c r="N1547" s="8"/>
    </row>
    <row r="1548" spans="12:14" x14ac:dyDescent="0.25">
      <c r="L1548" s="8"/>
      <c r="M1548" s="8"/>
      <c r="N1548" s="8"/>
    </row>
    <row r="1549" spans="12:14" x14ac:dyDescent="0.25">
      <c r="L1549" s="8"/>
      <c r="M1549" s="8"/>
      <c r="N1549" s="8"/>
    </row>
    <row r="1550" spans="12:14" x14ac:dyDescent="0.25">
      <c r="L1550" s="8"/>
      <c r="M1550" s="8"/>
      <c r="N1550" s="8"/>
    </row>
    <row r="1551" spans="12:14" x14ac:dyDescent="0.25">
      <c r="L1551" s="8"/>
      <c r="M1551" s="8"/>
      <c r="N1551" s="8"/>
    </row>
    <row r="1552" spans="12:14" x14ac:dyDescent="0.25">
      <c r="L1552" s="8"/>
      <c r="M1552" s="8"/>
      <c r="N1552" s="8"/>
    </row>
    <row r="1553" spans="12:14" x14ac:dyDescent="0.25">
      <c r="L1553" s="8"/>
      <c r="M1553" s="8"/>
      <c r="N1553" s="8"/>
    </row>
    <row r="1554" spans="12:14" x14ac:dyDescent="0.25">
      <c r="L1554" s="8"/>
      <c r="M1554" s="8"/>
      <c r="N1554" s="8"/>
    </row>
    <row r="1555" spans="12:14" x14ac:dyDescent="0.25">
      <c r="L1555" s="8"/>
      <c r="M1555" s="8"/>
      <c r="N1555" s="8"/>
    </row>
    <row r="1556" spans="12:14" x14ac:dyDescent="0.25">
      <c r="L1556" s="8"/>
      <c r="M1556" s="8"/>
      <c r="N1556" s="8"/>
    </row>
    <row r="1557" spans="12:14" x14ac:dyDescent="0.25">
      <c r="L1557" s="8"/>
      <c r="M1557" s="8"/>
      <c r="N1557" s="8"/>
    </row>
    <row r="1558" spans="12:14" x14ac:dyDescent="0.25">
      <c r="L1558" s="8"/>
      <c r="M1558" s="8"/>
      <c r="N1558" s="8"/>
    </row>
    <row r="1559" spans="12:14" x14ac:dyDescent="0.25">
      <c r="L1559" s="8"/>
      <c r="M1559" s="8"/>
      <c r="N1559" s="8"/>
    </row>
    <row r="1560" spans="12:14" x14ac:dyDescent="0.25">
      <c r="L1560" s="8"/>
      <c r="M1560" s="8"/>
      <c r="N1560" s="8"/>
    </row>
    <row r="1561" spans="12:14" x14ac:dyDescent="0.25">
      <c r="L1561" s="8"/>
      <c r="M1561" s="8"/>
      <c r="N1561" s="8"/>
    </row>
    <row r="1562" spans="12:14" x14ac:dyDescent="0.25">
      <c r="L1562" s="8"/>
      <c r="M1562" s="8"/>
      <c r="N1562" s="8"/>
    </row>
    <row r="1563" spans="12:14" x14ac:dyDescent="0.25">
      <c r="L1563" s="8"/>
      <c r="M1563" s="8"/>
      <c r="N1563" s="8"/>
    </row>
    <row r="1564" spans="12:14" x14ac:dyDescent="0.25">
      <c r="L1564" s="8"/>
      <c r="M1564" s="8"/>
      <c r="N1564" s="8"/>
    </row>
    <row r="1565" spans="12:14" x14ac:dyDescent="0.25">
      <c r="L1565" s="8"/>
      <c r="M1565" s="8"/>
      <c r="N1565" s="8"/>
    </row>
    <row r="1566" spans="12:14" x14ac:dyDescent="0.25">
      <c r="L1566" s="8"/>
      <c r="M1566" s="8"/>
      <c r="N1566" s="8"/>
    </row>
    <row r="1567" spans="12:14" x14ac:dyDescent="0.25">
      <c r="L1567" s="8"/>
      <c r="M1567" s="8"/>
      <c r="N1567" s="8"/>
    </row>
    <row r="1568" spans="12:14" x14ac:dyDescent="0.25">
      <c r="L1568" s="8"/>
      <c r="M1568" s="8"/>
      <c r="N1568" s="8"/>
    </row>
    <row r="1569" spans="12:14" x14ac:dyDescent="0.25">
      <c r="L1569" s="8"/>
      <c r="M1569" s="8"/>
      <c r="N1569" s="8"/>
    </row>
    <row r="1570" spans="12:14" x14ac:dyDescent="0.25">
      <c r="L1570" s="8"/>
      <c r="M1570" s="8"/>
      <c r="N1570" s="8"/>
    </row>
    <row r="1571" spans="12:14" x14ac:dyDescent="0.25">
      <c r="L1571" s="8"/>
      <c r="M1571" s="8"/>
      <c r="N1571" s="8"/>
    </row>
    <row r="1572" spans="12:14" x14ac:dyDescent="0.25">
      <c r="L1572" s="8"/>
      <c r="M1572" s="8"/>
      <c r="N1572" s="8"/>
    </row>
    <row r="1573" spans="12:14" x14ac:dyDescent="0.25">
      <c r="L1573" s="8"/>
      <c r="M1573" s="8"/>
      <c r="N1573" s="8"/>
    </row>
    <row r="1574" spans="12:14" x14ac:dyDescent="0.25">
      <c r="L1574" s="8"/>
      <c r="M1574" s="8"/>
      <c r="N1574" s="8"/>
    </row>
    <row r="1575" spans="12:14" x14ac:dyDescent="0.25">
      <c r="L1575" s="8"/>
      <c r="M1575" s="8"/>
      <c r="N1575" s="8"/>
    </row>
    <row r="1576" spans="12:14" x14ac:dyDescent="0.25">
      <c r="L1576" s="8"/>
      <c r="M1576" s="8"/>
      <c r="N1576" s="8"/>
    </row>
    <row r="1577" spans="12:14" x14ac:dyDescent="0.25">
      <c r="L1577" s="8"/>
      <c r="M1577" s="8"/>
      <c r="N1577" s="8"/>
    </row>
    <row r="1578" spans="12:14" x14ac:dyDescent="0.25">
      <c r="L1578" s="8"/>
      <c r="M1578" s="8"/>
      <c r="N1578" s="8"/>
    </row>
    <row r="1579" spans="12:14" x14ac:dyDescent="0.25">
      <c r="L1579" s="8"/>
      <c r="M1579" s="8"/>
      <c r="N1579" s="8"/>
    </row>
    <row r="1580" spans="12:14" x14ac:dyDescent="0.25">
      <c r="L1580" s="8"/>
      <c r="M1580" s="8"/>
      <c r="N1580" s="8"/>
    </row>
    <row r="1581" spans="12:14" x14ac:dyDescent="0.25">
      <c r="L1581" s="8"/>
      <c r="M1581" s="8"/>
      <c r="N1581" s="8"/>
    </row>
    <row r="1582" spans="12:14" x14ac:dyDescent="0.25">
      <c r="L1582" s="8"/>
      <c r="M1582" s="8"/>
      <c r="N1582" s="8"/>
    </row>
    <row r="1583" spans="12:14" x14ac:dyDescent="0.25">
      <c r="L1583" s="8"/>
      <c r="M1583" s="8"/>
      <c r="N1583" s="8"/>
    </row>
    <row r="1584" spans="12:14" x14ac:dyDescent="0.25">
      <c r="L1584" s="8"/>
      <c r="M1584" s="8"/>
      <c r="N1584" s="8"/>
    </row>
    <row r="1585" spans="12:14" x14ac:dyDescent="0.25">
      <c r="L1585" s="8"/>
      <c r="M1585" s="8"/>
      <c r="N1585" s="8"/>
    </row>
    <row r="1586" spans="12:14" x14ac:dyDescent="0.25">
      <c r="L1586" s="8"/>
      <c r="M1586" s="8"/>
      <c r="N1586" s="8"/>
    </row>
    <row r="1587" spans="12:14" x14ac:dyDescent="0.25">
      <c r="L1587" s="8"/>
      <c r="M1587" s="8"/>
      <c r="N1587" s="8"/>
    </row>
    <row r="1588" spans="12:14" x14ac:dyDescent="0.25">
      <c r="L1588" s="8"/>
      <c r="M1588" s="8"/>
      <c r="N1588" s="8"/>
    </row>
    <row r="1589" spans="12:14" x14ac:dyDescent="0.25">
      <c r="L1589" s="8"/>
      <c r="M1589" s="8"/>
      <c r="N1589" s="8"/>
    </row>
    <row r="1590" spans="12:14" x14ac:dyDescent="0.25">
      <c r="L1590" s="8"/>
      <c r="M1590" s="8"/>
      <c r="N1590" s="8"/>
    </row>
    <row r="1591" spans="12:14" x14ac:dyDescent="0.25">
      <c r="L1591" s="8"/>
      <c r="M1591" s="8"/>
      <c r="N1591" s="8"/>
    </row>
    <row r="1592" spans="12:14" x14ac:dyDescent="0.25">
      <c r="L1592" s="8"/>
      <c r="M1592" s="8"/>
      <c r="N1592" s="8"/>
    </row>
    <row r="1593" spans="12:14" x14ac:dyDescent="0.25">
      <c r="L1593" s="8"/>
      <c r="M1593" s="8"/>
      <c r="N1593" s="8"/>
    </row>
    <row r="1594" spans="12:14" x14ac:dyDescent="0.25">
      <c r="L1594" s="8"/>
      <c r="M1594" s="8"/>
      <c r="N1594" s="8"/>
    </row>
    <row r="1595" spans="12:14" x14ac:dyDescent="0.25">
      <c r="L1595" s="8"/>
      <c r="M1595" s="8"/>
      <c r="N1595" s="8"/>
    </row>
    <row r="1596" spans="12:14" x14ac:dyDescent="0.25">
      <c r="L1596" s="8"/>
      <c r="M1596" s="8"/>
      <c r="N1596" s="8"/>
    </row>
    <row r="1597" spans="12:14" x14ac:dyDescent="0.25">
      <c r="L1597" s="8"/>
      <c r="M1597" s="8"/>
      <c r="N1597" s="8"/>
    </row>
    <row r="1598" spans="12:14" x14ac:dyDescent="0.25">
      <c r="L1598" s="8"/>
      <c r="M1598" s="8"/>
      <c r="N1598" s="8"/>
    </row>
    <row r="1599" spans="12:14" x14ac:dyDescent="0.25">
      <c r="L1599" s="8"/>
      <c r="M1599" s="8"/>
      <c r="N1599" s="8"/>
    </row>
    <row r="1600" spans="12:14" x14ac:dyDescent="0.25">
      <c r="L1600" s="8"/>
      <c r="M1600" s="8"/>
      <c r="N1600" s="8"/>
    </row>
    <row r="1601" spans="12:14" x14ac:dyDescent="0.25">
      <c r="L1601" s="8"/>
      <c r="M1601" s="8"/>
      <c r="N1601" s="8"/>
    </row>
    <row r="1602" spans="12:14" x14ac:dyDescent="0.25">
      <c r="L1602" s="8"/>
      <c r="M1602" s="8"/>
      <c r="N1602" s="8"/>
    </row>
    <row r="1603" spans="12:14" x14ac:dyDescent="0.25">
      <c r="L1603" s="8"/>
      <c r="M1603" s="8"/>
      <c r="N1603" s="8"/>
    </row>
    <row r="1604" spans="12:14" x14ac:dyDescent="0.25">
      <c r="L1604" s="8"/>
      <c r="M1604" s="8"/>
      <c r="N1604" s="8"/>
    </row>
    <row r="1605" spans="12:14" x14ac:dyDescent="0.25">
      <c r="L1605" s="8"/>
      <c r="M1605" s="8"/>
      <c r="N1605" s="8"/>
    </row>
    <row r="1606" spans="12:14" x14ac:dyDescent="0.25">
      <c r="L1606" s="8"/>
      <c r="M1606" s="8"/>
      <c r="N1606" s="8"/>
    </row>
    <row r="1607" spans="12:14" x14ac:dyDescent="0.25">
      <c r="L1607" s="8"/>
      <c r="M1607" s="8"/>
      <c r="N1607" s="8"/>
    </row>
    <row r="1608" spans="12:14" x14ac:dyDescent="0.25">
      <c r="L1608" s="8"/>
      <c r="M1608" s="8"/>
      <c r="N1608" s="8"/>
    </row>
    <row r="1609" spans="12:14" x14ac:dyDescent="0.25">
      <c r="L1609" s="8"/>
      <c r="M1609" s="8"/>
      <c r="N1609" s="8"/>
    </row>
    <row r="1610" spans="12:14" x14ac:dyDescent="0.25">
      <c r="L1610" s="8"/>
      <c r="M1610" s="8"/>
      <c r="N1610" s="8"/>
    </row>
    <row r="1611" spans="12:14" x14ac:dyDescent="0.25">
      <c r="L1611" s="8"/>
      <c r="M1611" s="8"/>
      <c r="N1611" s="8"/>
    </row>
    <row r="1612" spans="12:14" x14ac:dyDescent="0.25">
      <c r="L1612" s="8"/>
      <c r="M1612" s="8"/>
      <c r="N1612" s="8"/>
    </row>
    <row r="1613" spans="12:14" x14ac:dyDescent="0.25">
      <c r="L1613" s="8"/>
      <c r="M1613" s="8"/>
      <c r="N1613" s="8"/>
    </row>
    <row r="1614" spans="12:14" x14ac:dyDescent="0.25">
      <c r="L1614" s="8"/>
      <c r="M1614" s="8"/>
      <c r="N1614" s="8"/>
    </row>
    <row r="1615" spans="12:14" x14ac:dyDescent="0.25">
      <c r="L1615" s="8"/>
      <c r="M1615" s="8"/>
      <c r="N1615" s="8"/>
    </row>
    <row r="1616" spans="12:14" x14ac:dyDescent="0.25">
      <c r="L1616" s="8"/>
      <c r="M1616" s="8"/>
      <c r="N1616" s="8"/>
    </row>
    <row r="1617" spans="12:14" x14ac:dyDescent="0.25">
      <c r="L1617" s="8"/>
      <c r="M1617" s="8"/>
      <c r="N1617" s="8"/>
    </row>
    <row r="1618" spans="12:14" x14ac:dyDescent="0.25">
      <c r="L1618" s="8"/>
      <c r="M1618" s="8"/>
      <c r="N1618" s="8"/>
    </row>
    <row r="1619" spans="12:14" x14ac:dyDescent="0.25">
      <c r="L1619" s="8"/>
      <c r="M1619" s="8"/>
      <c r="N1619" s="8"/>
    </row>
    <row r="1620" spans="12:14" x14ac:dyDescent="0.25">
      <c r="L1620" s="8"/>
      <c r="M1620" s="8"/>
      <c r="N1620" s="8"/>
    </row>
    <row r="1621" spans="12:14" x14ac:dyDescent="0.25">
      <c r="L1621" s="8"/>
      <c r="M1621" s="8"/>
      <c r="N1621" s="8"/>
    </row>
    <row r="1622" spans="12:14" x14ac:dyDescent="0.25">
      <c r="L1622" s="8"/>
      <c r="M1622" s="8"/>
      <c r="N1622" s="8"/>
    </row>
    <row r="1623" spans="12:14" x14ac:dyDescent="0.25">
      <c r="L1623" s="8"/>
      <c r="M1623" s="8"/>
      <c r="N1623" s="8"/>
    </row>
    <row r="1624" spans="12:14" x14ac:dyDescent="0.25">
      <c r="L1624" s="8"/>
      <c r="M1624" s="8"/>
      <c r="N1624" s="8"/>
    </row>
    <row r="1625" spans="12:14" x14ac:dyDescent="0.25">
      <c r="L1625" s="8"/>
      <c r="M1625" s="8"/>
      <c r="N1625" s="8"/>
    </row>
    <row r="1626" spans="12:14" x14ac:dyDescent="0.25">
      <c r="L1626" s="8"/>
      <c r="M1626" s="8"/>
      <c r="N1626" s="8"/>
    </row>
    <row r="1627" spans="12:14" x14ac:dyDescent="0.25">
      <c r="L1627" s="8"/>
      <c r="M1627" s="8"/>
      <c r="N1627" s="8"/>
    </row>
    <row r="1628" spans="12:14" x14ac:dyDescent="0.25">
      <c r="L1628" s="8"/>
      <c r="M1628" s="8"/>
      <c r="N1628" s="8"/>
    </row>
    <row r="1629" spans="12:14" x14ac:dyDescent="0.25">
      <c r="L1629" s="8"/>
      <c r="M1629" s="8"/>
      <c r="N1629" s="8"/>
    </row>
    <row r="1630" spans="12:14" x14ac:dyDescent="0.25">
      <c r="L1630" s="8"/>
      <c r="M1630" s="8"/>
      <c r="N1630" s="8"/>
    </row>
    <row r="1631" spans="12:14" x14ac:dyDescent="0.25">
      <c r="L1631" s="8"/>
      <c r="M1631" s="8"/>
      <c r="N1631" s="8"/>
    </row>
    <row r="1632" spans="12:14" x14ac:dyDescent="0.25">
      <c r="L1632" s="8"/>
      <c r="M1632" s="8"/>
      <c r="N1632" s="8"/>
    </row>
    <row r="1633" spans="12:14" x14ac:dyDescent="0.25">
      <c r="L1633" s="8"/>
      <c r="M1633" s="8"/>
      <c r="N1633" s="8"/>
    </row>
    <row r="1634" spans="12:14" x14ac:dyDescent="0.25">
      <c r="L1634" s="8"/>
      <c r="M1634" s="8"/>
      <c r="N1634" s="8"/>
    </row>
    <row r="1635" spans="12:14" x14ac:dyDescent="0.25">
      <c r="L1635" s="8"/>
      <c r="M1635" s="8"/>
      <c r="N1635" s="8"/>
    </row>
    <row r="1636" spans="12:14" x14ac:dyDescent="0.25">
      <c r="L1636" s="8"/>
      <c r="M1636" s="8"/>
      <c r="N1636" s="8"/>
    </row>
    <row r="1637" spans="12:14" x14ac:dyDescent="0.25">
      <c r="L1637" s="8"/>
      <c r="M1637" s="8"/>
      <c r="N1637" s="8"/>
    </row>
    <row r="1638" spans="12:14" x14ac:dyDescent="0.25">
      <c r="L1638" s="8"/>
      <c r="M1638" s="8"/>
      <c r="N1638" s="8"/>
    </row>
    <row r="1639" spans="12:14" x14ac:dyDescent="0.25">
      <c r="L1639" s="8"/>
      <c r="M1639" s="8"/>
      <c r="N1639" s="8"/>
    </row>
    <row r="1640" spans="12:14" x14ac:dyDescent="0.25">
      <c r="L1640" s="8"/>
      <c r="M1640" s="8"/>
      <c r="N1640" s="8"/>
    </row>
    <row r="1641" spans="12:14" x14ac:dyDescent="0.25">
      <c r="L1641" s="8"/>
      <c r="M1641" s="8"/>
      <c r="N1641" s="8"/>
    </row>
    <row r="1642" spans="12:14" x14ac:dyDescent="0.25">
      <c r="L1642" s="8"/>
      <c r="M1642" s="8"/>
      <c r="N1642" s="8"/>
    </row>
    <row r="1643" spans="12:14" x14ac:dyDescent="0.25">
      <c r="L1643" s="8"/>
      <c r="M1643" s="8"/>
      <c r="N1643" s="8"/>
    </row>
    <row r="1644" spans="12:14" x14ac:dyDescent="0.25">
      <c r="L1644" s="8"/>
      <c r="M1644" s="8"/>
      <c r="N1644" s="8"/>
    </row>
    <row r="1645" spans="12:14" x14ac:dyDescent="0.25">
      <c r="L1645" s="8"/>
      <c r="M1645" s="8"/>
      <c r="N1645" s="8"/>
    </row>
    <row r="1646" spans="12:14" x14ac:dyDescent="0.25">
      <c r="L1646" s="8"/>
      <c r="M1646" s="8"/>
      <c r="N1646" s="8"/>
    </row>
    <row r="1647" spans="12:14" x14ac:dyDescent="0.25">
      <c r="L1647" s="8"/>
      <c r="M1647" s="8"/>
      <c r="N1647" s="8"/>
    </row>
    <row r="1648" spans="12:14" x14ac:dyDescent="0.25">
      <c r="L1648" s="8"/>
      <c r="M1648" s="8"/>
      <c r="N1648" s="8"/>
    </row>
    <row r="1649" spans="12:14" x14ac:dyDescent="0.25">
      <c r="L1649" s="8"/>
      <c r="M1649" s="8"/>
      <c r="N1649" s="8"/>
    </row>
    <row r="1650" spans="12:14" x14ac:dyDescent="0.25">
      <c r="L1650" s="8"/>
      <c r="M1650" s="8"/>
      <c r="N1650" s="8"/>
    </row>
    <row r="1651" spans="12:14" x14ac:dyDescent="0.25">
      <c r="L1651" s="8"/>
      <c r="M1651" s="8"/>
      <c r="N1651" s="8"/>
    </row>
    <row r="1652" spans="12:14" x14ac:dyDescent="0.25">
      <c r="L1652" s="8"/>
      <c r="M1652" s="8"/>
      <c r="N1652" s="8"/>
    </row>
    <row r="1653" spans="12:14" x14ac:dyDescent="0.25">
      <c r="L1653" s="8"/>
      <c r="M1653" s="8"/>
      <c r="N1653" s="8"/>
    </row>
    <row r="1654" spans="12:14" x14ac:dyDescent="0.25">
      <c r="L1654" s="8"/>
      <c r="M1654" s="8"/>
      <c r="N1654" s="8"/>
    </row>
    <row r="1655" spans="12:14" x14ac:dyDescent="0.25">
      <c r="L1655" s="8"/>
      <c r="M1655" s="8"/>
      <c r="N1655" s="8"/>
    </row>
    <row r="1656" spans="12:14" x14ac:dyDescent="0.25">
      <c r="L1656" s="8"/>
      <c r="M1656" s="8"/>
      <c r="N1656" s="8"/>
    </row>
    <row r="1657" spans="12:14" x14ac:dyDescent="0.25">
      <c r="L1657" s="8"/>
      <c r="M1657" s="8"/>
      <c r="N1657" s="8"/>
    </row>
    <row r="1658" spans="12:14" x14ac:dyDescent="0.25">
      <c r="L1658" s="8"/>
      <c r="M1658" s="8"/>
      <c r="N1658" s="8"/>
    </row>
    <row r="1659" spans="12:14" x14ac:dyDescent="0.25">
      <c r="L1659" s="8"/>
      <c r="M1659" s="8"/>
      <c r="N1659" s="8"/>
    </row>
    <row r="1660" spans="12:14" x14ac:dyDescent="0.25">
      <c r="L1660" s="8"/>
      <c r="M1660" s="8"/>
      <c r="N1660" s="8"/>
    </row>
    <row r="1661" spans="12:14" x14ac:dyDescent="0.25">
      <c r="L1661" s="8"/>
      <c r="M1661" s="8"/>
      <c r="N1661" s="8"/>
    </row>
    <row r="1662" spans="12:14" x14ac:dyDescent="0.25">
      <c r="L1662" s="8"/>
      <c r="M1662" s="8"/>
      <c r="N1662" s="8"/>
    </row>
    <row r="1663" spans="12:14" x14ac:dyDescent="0.25">
      <c r="L1663" s="8"/>
      <c r="M1663" s="8"/>
      <c r="N1663" s="8"/>
    </row>
    <row r="1664" spans="12:14" x14ac:dyDescent="0.25">
      <c r="L1664" s="8"/>
      <c r="M1664" s="8"/>
      <c r="N1664" s="8"/>
    </row>
    <row r="1665" spans="12:14" x14ac:dyDescent="0.25">
      <c r="L1665" s="8"/>
      <c r="M1665" s="8"/>
      <c r="N1665" s="8"/>
    </row>
    <row r="1666" spans="12:14" x14ac:dyDescent="0.25">
      <c r="L1666" s="8"/>
      <c r="M1666" s="8"/>
      <c r="N1666" s="8"/>
    </row>
    <row r="1667" spans="12:14" x14ac:dyDescent="0.25">
      <c r="L1667" s="8"/>
      <c r="M1667" s="8"/>
      <c r="N1667" s="8"/>
    </row>
    <row r="1668" spans="12:14" x14ac:dyDescent="0.25">
      <c r="L1668" s="8"/>
      <c r="M1668" s="8"/>
      <c r="N1668" s="8"/>
    </row>
    <row r="1669" spans="12:14" x14ac:dyDescent="0.25">
      <c r="L1669" s="8"/>
      <c r="M1669" s="8"/>
      <c r="N1669" s="8"/>
    </row>
    <row r="1670" spans="12:14" x14ac:dyDescent="0.25">
      <c r="L1670" s="8"/>
      <c r="M1670" s="8"/>
      <c r="N1670" s="8"/>
    </row>
    <row r="1671" spans="12:14" x14ac:dyDescent="0.25">
      <c r="L1671" s="8"/>
      <c r="M1671" s="8"/>
      <c r="N1671" s="8"/>
    </row>
    <row r="1672" spans="12:14" x14ac:dyDescent="0.25">
      <c r="L1672" s="8"/>
      <c r="M1672" s="8"/>
      <c r="N1672" s="8"/>
    </row>
    <row r="1673" spans="12:14" x14ac:dyDescent="0.25">
      <c r="L1673" s="8"/>
      <c r="M1673" s="8"/>
      <c r="N1673" s="8"/>
    </row>
    <row r="1674" spans="12:14" x14ac:dyDescent="0.25">
      <c r="L1674" s="8"/>
      <c r="M1674" s="8"/>
      <c r="N1674" s="8"/>
    </row>
    <row r="1675" spans="12:14" x14ac:dyDescent="0.25">
      <c r="L1675" s="8"/>
      <c r="M1675" s="8"/>
      <c r="N1675" s="8"/>
    </row>
    <row r="1676" spans="12:14" x14ac:dyDescent="0.25">
      <c r="L1676" s="8"/>
      <c r="M1676" s="8"/>
      <c r="N1676" s="8"/>
    </row>
    <row r="1677" spans="12:14" x14ac:dyDescent="0.25">
      <c r="L1677" s="8"/>
      <c r="M1677" s="8"/>
      <c r="N1677" s="8"/>
    </row>
    <row r="1678" spans="12:14" x14ac:dyDescent="0.25">
      <c r="L1678" s="8"/>
      <c r="M1678" s="8"/>
      <c r="N1678" s="8"/>
    </row>
    <row r="1679" spans="12:14" x14ac:dyDescent="0.25">
      <c r="L1679" s="8"/>
      <c r="M1679" s="8"/>
      <c r="N1679" s="8"/>
    </row>
    <row r="1680" spans="12:14" x14ac:dyDescent="0.25">
      <c r="L1680" s="8"/>
      <c r="M1680" s="8"/>
      <c r="N1680" s="8"/>
    </row>
    <row r="1681" spans="12:14" x14ac:dyDescent="0.25">
      <c r="L1681" s="8"/>
      <c r="M1681" s="8"/>
      <c r="N1681" s="8"/>
    </row>
    <row r="1682" spans="12:14" x14ac:dyDescent="0.25">
      <c r="L1682" s="8"/>
      <c r="M1682" s="8"/>
      <c r="N1682" s="8"/>
    </row>
    <row r="1683" spans="12:14" x14ac:dyDescent="0.25">
      <c r="L1683" s="8"/>
      <c r="M1683" s="8"/>
      <c r="N1683" s="8"/>
    </row>
    <row r="1684" spans="12:14" x14ac:dyDescent="0.25">
      <c r="L1684" s="8"/>
      <c r="M1684" s="8"/>
      <c r="N1684" s="8"/>
    </row>
    <row r="1685" spans="12:14" x14ac:dyDescent="0.25">
      <c r="L1685" s="8"/>
      <c r="M1685" s="8"/>
      <c r="N1685" s="8"/>
    </row>
    <row r="1686" spans="12:14" x14ac:dyDescent="0.25">
      <c r="L1686" s="8"/>
      <c r="M1686" s="8"/>
      <c r="N1686" s="8"/>
    </row>
    <row r="1687" spans="12:14" x14ac:dyDescent="0.25">
      <c r="L1687" s="8"/>
      <c r="M1687" s="8"/>
      <c r="N1687" s="8"/>
    </row>
    <row r="1688" spans="12:14" x14ac:dyDescent="0.25">
      <c r="L1688" s="8"/>
      <c r="M1688" s="8"/>
      <c r="N1688" s="8"/>
    </row>
    <row r="1689" spans="12:14" x14ac:dyDescent="0.25">
      <c r="L1689" s="8"/>
      <c r="M1689" s="8"/>
      <c r="N1689" s="8"/>
    </row>
    <row r="1690" spans="12:14" x14ac:dyDescent="0.25">
      <c r="L1690" s="8"/>
      <c r="M1690" s="8"/>
      <c r="N1690" s="8"/>
    </row>
    <row r="1691" spans="12:14" x14ac:dyDescent="0.25">
      <c r="L1691" s="8"/>
      <c r="M1691" s="8"/>
      <c r="N1691" s="8"/>
    </row>
    <row r="1692" spans="12:14" x14ac:dyDescent="0.25">
      <c r="L1692" s="8"/>
      <c r="M1692" s="8"/>
      <c r="N1692" s="8"/>
    </row>
    <row r="1693" spans="12:14" x14ac:dyDescent="0.25">
      <c r="L1693" s="8"/>
      <c r="M1693" s="8"/>
      <c r="N1693" s="8"/>
    </row>
    <row r="1694" spans="12:14" x14ac:dyDescent="0.25">
      <c r="L1694" s="8"/>
      <c r="M1694" s="8"/>
      <c r="N1694" s="8"/>
    </row>
    <row r="1695" spans="12:14" x14ac:dyDescent="0.25">
      <c r="L1695" s="8"/>
      <c r="M1695" s="8"/>
      <c r="N1695" s="8"/>
    </row>
    <row r="1696" spans="12:14" x14ac:dyDescent="0.25">
      <c r="L1696" s="8"/>
      <c r="M1696" s="8"/>
      <c r="N1696" s="8"/>
    </row>
    <row r="1697" spans="12:14" x14ac:dyDescent="0.25">
      <c r="L1697" s="8"/>
      <c r="M1697" s="8"/>
      <c r="N1697" s="8"/>
    </row>
    <row r="1698" spans="12:14" x14ac:dyDescent="0.25">
      <c r="L1698" s="8"/>
      <c r="M1698" s="8"/>
      <c r="N1698" s="8"/>
    </row>
    <row r="1699" spans="12:14" x14ac:dyDescent="0.25">
      <c r="L1699" s="8"/>
      <c r="M1699" s="8"/>
      <c r="N1699" s="8"/>
    </row>
    <row r="1700" spans="12:14" x14ac:dyDescent="0.25">
      <c r="L1700" s="8"/>
      <c r="M1700" s="8"/>
      <c r="N1700" s="8"/>
    </row>
    <row r="1701" spans="12:14" x14ac:dyDescent="0.25">
      <c r="L1701" s="8"/>
      <c r="M1701" s="8"/>
      <c r="N1701" s="8"/>
    </row>
    <row r="1702" spans="12:14" x14ac:dyDescent="0.25">
      <c r="L1702" s="8"/>
      <c r="M1702" s="8"/>
      <c r="N1702" s="8"/>
    </row>
    <row r="1703" spans="12:14" x14ac:dyDescent="0.25">
      <c r="L1703" s="8"/>
      <c r="M1703" s="8"/>
      <c r="N1703" s="8"/>
    </row>
    <row r="1704" spans="12:14" x14ac:dyDescent="0.25">
      <c r="L1704" s="8"/>
      <c r="M1704" s="8"/>
      <c r="N1704" s="8"/>
    </row>
    <row r="1705" spans="12:14" x14ac:dyDescent="0.25">
      <c r="L1705" s="8"/>
      <c r="M1705" s="8"/>
      <c r="N1705" s="8"/>
    </row>
    <row r="1706" spans="12:14" x14ac:dyDescent="0.25">
      <c r="L1706" s="8"/>
      <c r="M1706" s="8"/>
      <c r="N1706" s="8"/>
    </row>
    <row r="1707" spans="12:14" x14ac:dyDescent="0.25">
      <c r="L1707" s="8"/>
      <c r="M1707" s="8"/>
      <c r="N1707" s="8"/>
    </row>
    <row r="1708" spans="12:14" x14ac:dyDescent="0.25">
      <c r="L1708" s="8"/>
      <c r="M1708" s="8"/>
      <c r="N1708" s="8"/>
    </row>
    <row r="1709" spans="12:14" x14ac:dyDescent="0.25">
      <c r="L1709" s="8"/>
      <c r="M1709" s="8"/>
      <c r="N1709" s="8"/>
    </row>
    <row r="1710" spans="12:14" x14ac:dyDescent="0.25">
      <c r="L1710" s="8"/>
      <c r="M1710" s="8"/>
      <c r="N1710" s="8"/>
    </row>
    <row r="1711" spans="12:14" x14ac:dyDescent="0.25">
      <c r="L1711" s="8"/>
      <c r="M1711" s="8"/>
      <c r="N1711" s="8"/>
    </row>
    <row r="1712" spans="12:14" x14ac:dyDescent="0.25">
      <c r="L1712" s="8"/>
      <c r="M1712" s="8"/>
      <c r="N1712" s="8"/>
    </row>
    <row r="1713" spans="12:14" x14ac:dyDescent="0.25">
      <c r="L1713" s="8"/>
      <c r="M1713" s="8"/>
      <c r="N1713" s="8"/>
    </row>
    <row r="1714" spans="12:14" x14ac:dyDescent="0.25">
      <c r="L1714" s="8"/>
      <c r="M1714" s="8"/>
      <c r="N1714" s="8"/>
    </row>
    <row r="1715" spans="12:14" x14ac:dyDescent="0.25">
      <c r="L1715" s="8"/>
      <c r="M1715" s="8"/>
      <c r="N1715" s="8"/>
    </row>
    <row r="1716" spans="12:14" x14ac:dyDescent="0.25">
      <c r="L1716" s="8"/>
      <c r="M1716" s="8"/>
      <c r="N1716" s="8"/>
    </row>
    <row r="1717" spans="12:14" x14ac:dyDescent="0.25">
      <c r="L1717" s="8"/>
      <c r="M1717" s="8"/>
      <c r="N1717" s="8"/>
    </row>
    <row r="1718" spans="12:14" x14ac:dyDescent="0.25">
      <c r="L1718" s="8"/>
      <c r="M1718" s="8"/>
      <c r="N1718" s="8"/>
    </row>
    <row r="1719" spans="12:14" x14ac:dyDescent="0.25">
      <c r="L1719" s="8"/>
      <c r="M1719" s="8"/>
      <c r="N1719" s="8"/>
    </row>
    <row r="1720" spans="12:14" x14ac:dyDescent="0.25">
      <c r="L1720" s="8"/>
      <c r="M1720" s="8"/>
      <c r="N1720" s="8"/>
    </row>
    <row r="1721" spans="12:14" x14ac:dyDescent="0.25">
      <c r="L1721" s="8"/>
      <c r="M1721" s="8"/>
      <c r="N1721" s="8"/>
    </row>
    <row r="1722" spans="12:14" x14ac:dyDescent="0.25">
      <c r="L1722" s="8"/>
      <c r="M1722" s="8"/>
      <c r="N1722" s="8"/>
    </row>
    <row r="1723" spans="12:14" x14ac:dyDescent="0.25">
      <c r="L1723" s="8"/>
      <c r="M1723" s="8"/>
      <c r="N1723" s="8"/>
    </row>
    <row r="1724" spans="12:14" x14ac:dyDescent="0.25">
      <c r="L1724" s="8"/>
      <c r="M1724" s="8"/>
      <c r="N1724" s="8"/>
    </row>
    <row r="1725" spans="12:14" x14ac:dyDescent="0.25">
      <c r="L1725" s="8"/>
      <c r="M1725" s="8"/>
      <c r="N1725" s="8"/>
    </row>
    <row r="1726" spans="12:14" x14ac:dyDescent="0.25">
      <c r="L1726" s="8"/>
      <c r="M1726" s="8"/>
      <c r="N1726" s="8"/>
    </row>
    <row r="1727" spans="12:14" x14ac:dyDescent="0.25">
      <c r="L1727" s="8"/>
      <c r="M1727" s="8"/>
      <c r="N1727" s="8"/>
    </row>
    <row r="1728" spans="12:14" x14ac:dyDescent="0.25">
      <c r="L1728" s="8"/>
      <c r="M1728" s="8"/>
      <c r="N1728" s="8"/>
    </row>
    <row r="1729" spans="12:14" x14ac:dyDescent="0.25">
      <c r="L1729" s="8"/>
      <c r="M1729" s="8"/>
      <c r="N1729" s="8"/>
    </row>
    <row r="1730" spans="12:14" x14ac:dyDescent="0.25">
      <c r="L1730" s="8"/>
      <c r="M1730" s="8"/>
      <c r="N1730" s="8"/>
    </row>
    <row r="1731" spans="12:14" x14ac:dyDescent="0.25">
      <c r="L1731" s="8"/>
      <c r="M1731" s="8"/>
      <c r="N1731" s="8"/>
    </row>
    <row r="1732" spans="12:14" x14ac:dyDescent="0.25">
      <c r="L1732" s="8"/>
      <c r="M1732" s="8"/>
      <c r="N1732" s="8"/>
    </row>
    <row r="1733" spans="12:14" x14ac:dyDescent="0.25">
      <c r="L1733" s="8"/>
      <c r="M1733" s="8"/>
      <c r="N1733" s="8"/>
    </row>
    <row r="1734" spans="12:14" x14ac:dyDescent="0.25">
      <c r="L1734" s="8"/>
      <c r="M1734" s="8"/>
      <c r="N1734" s="8"/>
    </row>
    <row r="1735" spans="12:14" x14ac:dyDescent="0.25">
      <c r="L1735" s="8"/>
      <c r="M1735" s="8"/>
      <c r="N1735" s="8"/>
    </row>
    <row r="1736" spans="12:14" x14ac:dyDescent="0.25">
      <c r="L1736" s="8"/>
      <c r="M1736" s="8"/>
      <c r="N1736" s="8"/>
    </row>
    <row r="1737" spans="12:14" x14ac:dyDescent="0.25">
      <c r="L1737" s="8"/>
      <c r="M1737" s="8"/>
      <c r="N1737" s="8"/>
    </row>
    <row r="1738" spans="12:14" x14ac:dyDescent="0.25">
      <c r="L1738" s="8"/>
      <c r="M1738" s="8"/>
      <c r="N1738" s="8"/>
    </row>
    <row r="1739" spans="12:14" x14ac:dyDescent="0.25">
      <c r="L1739" s="8"/>
      <c r="M1739" s="8"/>
      <c r="N1739" s="8"/>
    </row>
    <row r="1740" spans="12:14" x14ac:dyDescent="0.25">
      <c r="L1740" s="8"/>
      <c r="M1740" s="8"/>
      <c r="N1740" s="8"/>
    </row>
    <row r="1741" spans="12:14" x14ac:dyDescent="0.25">
      <c r="L1741" s="8"/>
      <c r="M1741" s="8"/>
      <c r="N1741" s="8"/>
    </row>
    <row r="1742" spans="12:14" x14ac:dyDescent="0.25">
      <c r="L1742" s="8"/>
      <c r="M1742" s="8"/>
      <c r="N1742" s="8"/>
    </row>
    <row r="1743" spans="12:14" x14ac:dyDescent="0.25">
      <c r="L1743" s="8"/>
      <c r="M1743" s="8"/>
      <c r="N1743" s="8"/>
    </row>
    <row r="1744" spans="12:14" x14ac:dyDescent="0.25">
      <c r="L1744" s="8"/>
      <c r="M1744" s="8"/>
      <c r="N1744" s="8"/>
    </row>
    <row r="1745" spans="12:14" x14ac:dyDescent="0.25">
      <c r="L1745" s="8"/>
      <c r="M1745" s="8"/>
      <c r="N1745" s="8"/>
    </row>
    <row r="1746" spans="12:14" x14ac:dyDescent="0.25">
      <c r="L1746" s="8"/>
      <c r="M1746" s="8"/>
      <c r="N1746" s="8"/>
    </row>
    <row r="1747" spans="12:14" x14ac:dyDescent="0.25">
      <c r="L1747" s="8"/>
      <c r="M1747" s="8"/>
      <c r="N1747" s="8"/>
    </row>
    <row r="1748" spans="12:14" x14ac:dyDescent="0.25">
      <c r="L1748" s="8"/>
      <c r="M1748" s="8"/>
      <c r="N1748" s="8"/>
    </row>
    <row r="1749" spans="12:14" x14ac:dyDescent="0.25">
      <c r="L1749" s="8"/>
      <c r="M1749" s="8"/>
      <c r="N1749" s="8"/>
    </row>
    <row r="1750" spans="12:14" x14ac:dyDescent="0.25">
      <c r="L1750" s="8"/>
      <c r="M1750" s="8"/>
      <c r="N1750" s="8"/>
    </row>
    <row r="1751" spans="12:14" x14ac:dyDescent="0.25">
      <c r="L1751" s="8"/>
      <c r="M1751" s="8"/>
      <c r="N1751" s="8"/>
    </row>
    <row r="1752" spans="12:14" x14ac:dyDescent="0.25">
      <c r="L1752" s="8"/>
      <c r="M1752" s="8"/>
      <c r="N1752" s="8"/>
    </row>
    <row r="1753" spans="12:14" x14ac:dyDescent="0.25">
      <c r="L1753" s="8"/>
      <c r="M1753" s="8"/>
      <c r="N1753" s="8"/>
    </row>
    <row r="1754" spans="12:14" x14ac:dyDescent="0.25">
      <c r="L1754" s="8"/>
      <c r="M1754" s="8"/>
      <c r="N1754" s="8"/>
    </row>
    <row r="1755" spans="12:14" x14ac:dyDescent="0.25">
      <c r="L1755" s="8"/>
      <c r="M1755" s="8"/>
      <c r="N1755" s="8"/>
    </row>
    <row r="1756" spans="12:14" x14ac:dyDescent="0.25">
      <c r="L1756" s="8"/>
      <c r="M1756" s="8"/>
      <c r="N1756" s="8"/>
    </row>
    <row r="1757" spans="12:14" x14ac:dyDescent="0.25">
      <c r="L1757" s="8"/>
      <c r="M1757" s="8"/>
      <c r="N1757" s="8"/>
    </row>
    <row r="1758" spans="12:14" x14ac:dyDescent="0.25">
      <c r="L1758" s="8"/>
      <c r="M1758" s="8"/>
      <c r="N1758" s="8"/>
    </row>
    <row r="1759" spans="12:14" x14ac:dyDescent="0.25">
      <c r="L1759" s="8"/>
      <c r="M1759" s="8"/>
      <c r="N1759" s="8"/>
    </row>
    <row r="1760" spans="12:14" x14ac:dyDescent="0.25">
      <c r="L1760" s="8"/>
      <c r="M1760" s="8"/>
      <c r="N1760" s="8"/>
    </row>
    <row r="1761" spans="12:14" x14ac:dyDescent="0.25">
      <c r="L1761" s="8"/>
      <c r="M1761" s="8"/>
      <c r="N1761" s="8"/>
    </row>
    <row r="1762" spans="12:14" x14ac:dyDescent="0.25">
      <c r="L1762" s="8"/>
      <c r="M1762" s="8"/>
      <c r="N1762" s="8"/>
    </row>
    <row r="1763" spans="12:14" x14ac:dyDescent="0.25">
      <c r="L1763" s="8"/>
      <c r="M1763" s="8"/>
      <c r="N1763" s="8"/>
    </row>
    <row r="1764" spans="12:14" x14ac:dyDescent="0.25">
      <c r="L1764" s="8"/>
      <c r="M1764" s="8"/>
      <c r="N1764" s="8"/>
    </row>
    <row r="1765" spans="12:14" x14ac:dyDescent="0.25">
      <c r="L1765" s="8"/>
      <c r="M1765" s="8"/>
      <c r="N1765" s="8"/>
    </row>
    <row r="1766" spans="12:14" x14ac:dyDescent="0.25">
      <c r="L1766" s="8"/>
      <c r="M1766" s="8"/>
      <c r="N1766" s="8"/>
    </row>
    <row r="1767" spans="12:14" x14ac:dyDescent="0.25">
      <c r="L1767" s="8"/>
      <c r="M1767" s="8"/>
      <c r="N1767" s="8"/>
    </row>
    <row r="1768" spans="12:14" x14ac:dyDescent="0.25">
      <c r="L1768" s="8"/>
      <c r="M1768" s="8"/>
      <c r="N1768" s="8"/>
    </row>
    <row r="1769" spans="12:14" x14ac:dyDescent="0.25">
      <c r="L1769" s="8"/>
      <c r="M1769" s="8"/>
      <c r="N1769" s="8"/>
    </row>
    <row r="1770" spans="12:14" x14ac:dyDescent="0.25">
      <c r="L1770" s="8"/>
      <c r="M1770" s="8"/>
      <c r="N1770" s="8"/>
    </row>
    <row r="1771" spans="12:14" x14ac:dyDescent="0.25">
      <c r="L1771" s="8"/>
      <c r="M1771" s="8"/>
      <c r="N1771" s="8"/>
    </row>
    <row r="1772" spans="12:14" x14ac:dyDescent="0.25">
      <c r="L1772" s="8"/>
      <c r="M1772" s="8"/>
      <c r="N1772" s="8"/>
    </row>
    <row r="1773" spans="12:14" x14ac:dyDescent="0.25">
      <c r="L1773" s="8"/>
      <c r="M1773" s="8"/>
      <c r="N1773" s="8"/>
    </row>
    <row r="1774" spans="12:14" x14ac:dyDescent="0.25">
      <c r="L1774" s="8"/>
      <c r="M1774" s="8"/>
      <c r="N1774" s="8"/>
    </row>
    <row r="1775" spans="12:14" x14ac:dyDescent="0.25">
      <c r="L1775" s="8"/>
      <c r="M1775" s="8"/>
      <c r="N1775" s="8"/>
    </row>
    <row r="1776" spans="12:14" x14ac:dyDescent="0.25">
      <c r="L1776" s="8"/>
      <c r="M1776" s="8"/>
      <c r="N1776" s="8"/>
    </row>
    <row r="1777" spans="12:14" x14ac:dyDescent="0.25">
      <c r="L1777" s="8"/>
      <c r="M1777" s="8"/>
      <c r="N1777" s="8"/>
    </row>
    <row r="1778" spans="12:14" x14ac:dyDescent="0.25">
      <c r="L1778" s="8"/>
      <c r="M1778" s="8"/>
      <c r="N1778" s="8"/>
    </row>
    <row r="1779" spans="12:14" x14ac:dyDescent="0.25">
      <c r="L1779" s="8"/>
      <c r="M1779" s="8"/>
      <c r="N1779" s="8"/>
    </row>
    <row r="1780" spans="12:14" x14ac:dyDescent="0.25">
      <c r="L1780" s="8"/>
      <c r="M1780" s="8"/>
      <c r="N1780" s="8"/>
    </row>
    <row r="1781" spans="12:14" x14ac:dyDescent="0.25">
      <c r="L1781" s="8"/>
      <c r="M1781" s="8"/>
      <c r="N1781" s="8"/>
    </row>
    <row r="1782" spans="12:14" x14ac:dyDescent="0.25">
      <c r="L1782" s="8"/>
      <c r="M1782" s="8"/>
      <c r="N1782" s="8"/>
    </row>
    <row r="1783" spans="12:14" x14ac:dyDescent="0.25">
      <c r="L1783" s="8"/>
      <c r="M1783" s="8"/>
      <c r="N1783" s="8"/>
    </row>
    <row r="1784" spans="12:14" x14ac:dyDescent="0.25">
      <c r="L1784" s="8"/>
      <c r="M1784" s="8"/>
      <c r="N1784" s="8"/>
    </row>
    <row r="1785" spans="12:14" x14ac:dyDescent="0.25">
      <c r="L1785" s="8"/>
      <c r="M1785" s="8"/>
      <c r="N1785" s="8"/>
    </row>
    <row r="1786" spans="12:14" x14ac:dyDescent="0.25">
      <c r="L1786" s="8"/>
      <c r="M1786" s="8"/>
      <c r="N1786" s="8"/>
    </row>
    <row r="1787" spans="12:14" x14ac:dyDescent="0.25">
      <c r="L1787" s="8"/>
      <c r="M1787" s="8"/>
      <c r="N1787" s="8"/>
    </row>
    <row r="1788" spans="12:14" x14ac:dyDescent="0.25">
      <c r="L1788" s="8"/>
      <c r="M1788" s="8"/>
      <c r="N1788" s="8"/>
    </row>
    <row r="1789" spans="12:14" x14ac:dyDescent="0.25">
      <c r="L1789" s="8"/>
      <c r="M1789" s="8"/>
      <c r="N1789" s="8"/>
    </row>
    <row r="1790" spans="12:14" x14ac:dyDescent="0.25">
      <c r="L1790" s="8"/>
      <c r="M1790" s="8"/>
      <c r="N1790" s="8"/>
    </row>
    <row r="1791" spans="12:14" x14ac:dyDescent="0.25">
      <c r="L1791" s="8"/>
      <c r="M1791" s="8"/>
      <c r="N1791" s="8"/>
    </row>
    <row r="1792" spans="12:14" x14ac:dyDescent="0.25">
      <c r="L1792" s="8"/>
      <c r="M1792" s="8"/>
      <c r="N1792" s="8"/>
    </row>
    <row r="1793" spans="12:14" x14ac:dyDescent="0.25">
      <c r="L1793" s="8"/>
      <c r="M1793" s="8"/>
      <c r="N1793" s="8"/>
    </row>
    <row r="1794" spans="12:14" x14ac:dyDescent="0.25">
      <c r="L1794" s="8"/>
      <c r="M1794" s="8"/>
      <c r="N1794" s="8"/>
    </row>
    <row r="1795" spans="12:14" x14ac:dyDescent="0.25">
      <c r="L1795" s="8"/>
      <c r="M1795" s="8"/>
      <c r="N1795" s="8"/>
    </row>
    <row r="1796" spans="12:14" x14ac:dyDescent="0.25">
      <c r="L1796" s="8"/>
      <c r="M1796" s="8"/>
      <c r="N1796" s="8"/>
    </row>
    <row r="1797" spans="12:14" x14ac:dyDescent="0.25">
      <c r="L1797" s="8"/>
      <c r="M1797" s="8"/>
      <c r="N1797" s="8"/>
    </row>
    <row r="1798" spans="12:14" x14ac:dyDescent="0.25">
      <c r="L1798" s="8"/>
      <c r="M1798" s="8"/>
      <c r="N1798" s="8"/>
    </row>
    <row r="1799" spans="12:14" x14ac:dyDescent="0.25">
      <c r="L1799" s="8"/>
      <c r="M1799" s="8"/>
      <c r="N1799" s="8"/>
    </row>
    <row r="1800" spans="12:14" x14ac:dyDescent="0.25">
      <c r="L1800" s="8"/>
      <c r="M1800" s="8"/>
      <c r="N1800" s="8"/>
    </row>
    <row r="1801" spans="12:14" x14ac:dyDescent="0.25">
      <c r="L1801" s="8"/>
      <c r="M1801" s="8"/>
      <c r="N1801" s="8"/>
    </row>
    <row r="1802" spans="12:14" x14ac:dyDescent="0.25">
      <c r="L1802" s="8"/>
      <c r="M1802" s="8"/>
      <c r="N1802" s="8"/>
    </row>
    <row r="1803" spans="12:14" x14ac:dyDescent="0.25">
      <c r="L1803" s="8"/>
      <c r="M1803" s="8"/>
      <c r="N1803" s="8"/>
    </row>
    <row r="1804" spans="12:14" x14ac:dyDescent="0.25">
      <c r="L1804" s="8"/>
      <c r="M1804" s="8"/>
      <c r="N1804" s="8"/>
    </row>
    <row r="1805" spans="12:14" x14ac:dyDescent="0.25">
      <c r="L1805" s="8"/>
      <c r="M1805" s="8"/>
      <c r="N1805" s="8"/>
    </row>
    <row r="1806" spans="12:14" x14ac:dyDescent="0.25">
      <c r="L1806" s="8"/>
      <c r="M1806" s="8"/>
      <c r="N1806" s="8"/>
    </row>
    <row r="1807" spans="12:14" x14ac:dyDescent="0.25">
      <c r="L1807" s="8"/>
      <c r="M1807" s="8"/>
      <c r="N1807" s="8"/>
    </row>
    <row r="1808" spans="12:14" x14ac:dyDescent="0.25">
      <c r="L1808" s="8"/>
      <c r="M1808" s="8"/>
      <c r="N1808" s="8"/>
    </row>
    <row r="1809" spans="12:14" x14ac:dyDescent="0.25">
      <c r="L1809" s="8"/>
      <c r="M1809" s="8"/>
      <c r="N1809" s="8"/>
    </row>
    <row r="1810" spans="12:14" x14ac:dyDescent="0.25">
      <c r="L1810" s="8"/>
      <c r="M1810" s="8"/>
      <c r="N1810" s="8"/>
    </row>
    <row r="1811" spans="12:14" x14ac:dyDescent="0.25">
      <c r="L1811" s="8"/>
      <c r="M1811" s="8"/>
      <c r="N1811" s="8"/>
    </row>
    <row r="1812" spans="12:14" x14ac:dyDescent="0.25">
      <c r="L1812" s="8"/>
      <c r="M1812" s="8"/>
      <c r="N1812" s="8"/>
    </row>
    <row r="1813" spans="12:14" x14ac:dyDescent="0.25">
      <c r="L1813" s="8"/>
      <c r="M1813" s="8"/>
      <c r="N1813" s="8"/>
    </row>
    <row r="1814" spans="12:14" x14ac:dyDescent="0.25">
      <c r="L1814" s="8"/>
      <c r="M1814" s="8"/>
      <c r="N1814" s="8"/>
    </row>
    <row r="1815" spans="12:14" x14ac:dyDescent="0.25">
      <c r="L1815" s="8"/>
      <c r="M1815" s="8"/>
      <c r="N1815" s="8"/>
    </row>
    <row r="1816" spans="12:14" x14ac:dyDescent="0.25">
      <c r="L1816" s="8"/>
      <c r="M1816" s="8"/>
      <c r="N1816" s="8"/>
    </row>
    <row r="1817" spans="12:14" x14ac:dyDescent="0.25">
      <c r="L1817" s="8"/>
      <c r="M1817" s="8"/>
      <c r="N1817" s="8"/>
    </row>
    <row r="1818" spans="12:14" x14ac:dyDescent="0.25">
      <c r="L1818" s="8"/>
      <c r="M1818" s="8"/>
      <c r="N1818" s="8"/>
    </row>
    <row r="1819" spans="12:14" x14ac:dyDescent="0.25">
      <c r="L1819" s="8"/>
      <c r="M1819" s="8"/>
      <c r="N1819" s="8"/>
    </row>
    <row r="1820" spans="12:14" x14ac:dyDescent="0.25">
      <c r="L1820" s="8"/>
      <c r="M1820" s="8"/>
      <c r="N1820" s="8"/>
    </row>
    <row r="1821" spans="12:14" x14ac:dyDescent="0.25">
      <c r="L1821" s="8"/>
      <c r="M1821" s="8"/>
      <c r="N1821" s="8"/>
    </row>
    <row r="1822" spans="12:14" x14ac:dyDescent="0.25">
      <c r="L1822" s="8"/>
      <c r="M1822" s="8"/>
      <c r="N1822" s="8"/>
    </row>
    <row r="1823" spans="12:14" x14ac:dyDescent="0.25">
      <c r="L1823" s="8"/>
      <c r="M1823" s="8"/>
      <c r="N1823" s="8"/>
    </row>
    <row r="1824" spans="12:14" x14ac:dyDescent="0.25">
      <c r="L1824" s="8"/>
      <c r="M1824" s="8"/>
      <c r="N1824" s="8"/>
    </row>
    <row r="1825" spans="12:14" x14ac:dyDescent="0.25">
      <c r="L1825" s="8"/>
      <c r="M1825" s="8"/>
      <c r="N1825" s="8"/>
    </row>
    <row r="1826" spans="12:14" x14ac:dyDescent="0.25">
      <c r="L1826" s="8"/>
      <c r="M1826" s="8"/>
      <c r="N1826" s="8"/>
    </row>
    <row r="1827" spans="12:14" x14ac:dyDescent="0.25">
      <c r="L1827" s="8"/>
      <c r="M1827" s="8"/>
      <c r="N1827" s="8"/>
    </row>
    <row r="1828" spans="12:14" x14ac:dyDescent="0.25">
      <c r="L1828" s="8"/>
      <c r="M1828" s="8"/>
      <c r="N1828" s="8"/>
    </row>
    <row r="1829" spans="12:14" x14ac:dyDescent="0.25">
      <c r="L1829" s="8"/>
      <c r="M1829" s="8"/>
      <c r="N1829" s="8"/>
    </row>
    <row r="1830" spans="12:14" x14ac:dyDescent="0.25">
      <c r="L1830" s="8"/>
      <c r="M1830" s="8"/>
      <c r="N1830" s="8"/>
    </row>
    <row r="1831" spans="12:14" x14ac:dyDescent="0.25">
      <c r="L1831" s="8"/>
      <c r="M1831" s="8"/>
      <c r="N1831" s="8"/>
    </row>
    <row r="1832" spans="12:14" x14ac:dyDescent="0.25">
      <c r="L1832" s="8"/>
      <c r="M1832" s="8"/>
      <c r="N1832" s="8"/>
    </row>
    <row r="1833" spans="12:14" x14ac:dyDescent="0.25">
      <c r="L1833" s="8"/>
      <c r="M1833" s="8"/>
      <c r="N1833" s="8"/>
    </row>
    <row r="1834" spans="12:14" x14ac:dyDescent="0.25">
      <c r="L1834" s="8"/>
      <c r="M1834" s="8"/>
      <c r="N1834" s="8"/>
    </row>
    <row r="1835" spans="12:14" x14ac:dyDescent="0.25">
      <c r="L1835" s="8"/>
      <c r="M1835" s="8"/>
      <c r="N1835" s="8"/>
    </row>
    <row r="1836" spans="12:14" x14ac:dyDescent="0.25">
      <c r="L1836" s="8"/>
      <c r="M1836" s="8"/>
      <c r="N1836" s="8"/>
    </row>
    <row r="1837" spans="12:14" x14ac:dyDescent="0.25">
      <c r="L1837" s="8"/>
      <c r="M1837" s="8"/>
      <c r="N1837" s="8"/>
    </row>
    <row r="1838" spans="12:14" x14ac:dyDescent="0.25">
      <c r="L1838" s="8"/>
      <c r="M1838" s="8"/>
      <c r="N1838" s="8"/>
    </row>
    <row r="1839" spans="12:14" x14ac:dyDescent="0.25">
      <c r="L1839" s="8"/>
      <c r="M1839" s="8"/>
      <c r="N1839" s="8"/>
    </row>
    <row r="1840" spans="12:14" x14ac:dyDescent="0.25">
      <c r="L1840" s="8"/>
      <c r="M1840" s="8"/>
      <c r="N1840" s="8"/>
    </row>
    <row r="1841" spans="12:14" x14ac:dyDescent="0.25">
      <c r="L1841" s="8"/>
      <c r="M1841" s="8"/>
      <c r="N1841" s="8"/>
    </row>
    <row r="1842" spans="12:14" x14ac:dyDescent="0.25">
      <c r="L1842" s="8"/>
      <c r="M1842" s="8"/>
      <c r="N1842" s="8"/>
    </row>
    <row r="1843" spans="12:14" x14ac:dyDescent="0.25">
      <c r="L1843" s="8"/>
      <c r="M1843" s="8"/>
      <c r="N1843" s="8"/>
    </row>
    <row r="1844" spans="12:14" x14ac:dyDescent="0.25">
      <c r="L1844" s="8"/>
      <c r="M1844" s="8"/>
      <c r="N1844" s="8"/>
    </row>
    <row r="1845" spans="12:14" x14ac:dyDescent="0.25">
      <c r="L1845" s="8"/>
      <c r="M1845" s="8"/>
      <c r="N1845" s="8"/>
    </row>
    <row r="1846" spans="12:14" x14ac:dyDescent="0.25">
      <c r="L1846" s="8"/>
      <c r="M1846" s="8"/>
      <c r="N1846" s="8"/>
    </row>
    <row r="1847" spans="12:14" x14ac:dyDescent="0.25">
      <c r="L1847" s="8"/>
      <c r="M1847" s="8"/>
      <c r="N1847" s="8"/>
    </row>
    <row r="1848" spans="12:14" x14ac:dyDescent="0.25">
      <c r="L1848" s="8"/>
      <c r="M1848" s="8"/>
      <c r="N1848" s="8"/>
    </row>
    <row r="1849" spans="12:14" x14ac:dyDescent="0.25">
      <c r="L1849" s="8"/>
      <c r="M1849" s="8"/>
      <c r="N1849" s="8"/>
    </row>
    <row r="1850" spans="12:14" x14ac:dyDescent="0.25">
      <c r="L1850" s="8"/>
      <c r="M1850" s="8"/>
      <c r="N1850" s="8"/>
    </row>
    <row r="1851" spans="12:14" x14ac:dyDescent="0.25">
      <c r="L1851" s="8"/>
      <c r="M1851" s="8"/>
      <c r="N1851" s="8"/>
    </row>
    <row r="1852" spans="12:14" x14ac:dyDescent="0.25">
      <c r="L1852" s="8"/>
      <c r="M1852" s="8"/>
      <c r="N1852" s="8"/>
    </row>
    <row r="1853" spans="12:14" x14ac:dyDescent="0.25">
      <c r="L1853" s="8"/>
      <c r="M1853" s="8"/>
      <c r="N1853" s="8"/>
    </row>
    <row r="1854" spans="12:14" x14ac:dyDescent="0.25">
      <c r="L1854" s="8"/>
      <c r="M1854" s="8"/>
      <c r="N1854" s="8"/>
    </row>
    <row r="1855" spans="12:14" x14ac:dyDescent="0.25">
      <c r="L1855" s="8"/>
      <c r="M1855" s="8"/>
      <c r="N1855" s="8"/>
    </row>
    <row r="1856" spans="12:14" x14ac:dyDescent="0.25">
      <c r="L1856" s="8"/>
      <c r="M1856" s="8"/>
      <c r="N1856" s="8"/>
    </row>
    <row r="1857" spans="12:14" x14ac:dyDescent="0.25">
      <c r="L1857" s="8"/>
      <c r="M1857" s="8"/>
      <c r="N1857" s="8"/>
    </row>
    <row r="1858" spans="12:14" x14ac:dyDescent="0.25">
      <c r="L1858" s="8"/>
      <c r="M1858" s="8"/>
      <c r="N1858" s="8"/>
    </row>
    <row r="1859" spans="12:14" x14ac:dyDescent="0.25">
      <c r="L1859" s="8"/>
      <c r="M1859" s="8"/>
      <c r="N1859" s="8"/>
    </row>
    <row r="1860" spans="12:14" x14ac:dyDescent="0.25">
      <c r="L1860" s="8"/>
      <c r="M1860" s="8"/>
      <c r="N1860" s="8"/>
    </row>
    <row r="1861" spans="12:14" x14ac:dyDescent="0.25">
      <c r="L1861" s="8"/>
      <c r="M1861" s="8"/>
      <c r="N1861" s="8"/>
    </row>
    <row r="1862" spans="12:14" x14ac:dyDescent="0.25">
      <c r="L1862" s="8"/>
      <c r="M1862" s="8"/>
      <c r="N1862" s="8"/>
    </row>
    <row r="1863" spans="12:14" x14ac:dyDescent="0.25">
      <c r="L1863" s="8"/>
      <c r="M1863" s="8"/>
      <c r="N1863" s="8"/>
    </row>
    <row r="1864" spans="12:14" x14ac:dyDescent="0.25">
      <c r="L1864" s="8"/>
      <c r="M1864" s="8"/>
      <c r="N1864" s="8"/>
    </row>
    <row r="1865" spans="12:14" x14ac:dyDescent="0.25">
      <c r="L1865" s="8"/>
      <c r="M1865" s="8"/>
      <c r="N1865" s="8"/>
    </row>
    <row r="1866" spans="12:14" x14ac:dyDescent="0.25">
      <c r="L1866" s="8"/>
      <c r="M1866" s="8"/>
      <c r="N1866" s="8"/>
    </row>
    <row r="1867" spans="12:14" x14ac:dyDescent="0.25">
      <c r="L1867" s="8"/>
      <c r="M1867" s="8"/>
      <c r="N1867" s="8"/>
    </row>
    <row r="1868" spans="12:14" x14ac:dyDescent="0.25">
      <c r="L1868" s="8"/>
      <c r="M1868" s="8"/>
      <c r="N1868" s="8"/>
    </row>
    <row r="1869" spans="12:14" x14ac:dyDescent="0.25">
      <c r="L1869" s="8"/>
      <c r="M1869" s="8"/>
      <c r="N1869" s="8"/>
    </row>
    <row r="1870" spans="12:14" x14ac:dyDescent="0.25">
      <c r="L1870" s="8"/>
      <c r="M1870" s="8"/>
      <c r="N1870" s="8"/>
    </row>
    <row r="1871" spans="12:14" x14ac:dyDescent="0.25">
      <c r="L1871" s="8"/>
      <c r="M1871" s="8"/>
      <c r="N1871" s="8"/>
    </row>
    <row r="1872" spans="12:14" x14ac:dyDescent="0.25">
      <c r="L1872" s="8"/>
      <c r="M1872" s="8"/>
      <c r="N1872" s="8"/>
    </row>
    <row r="1873" spans="12:14" x14ac:dyDescent="0.25">
      <c r="L1873" s="8"/>
      <c r="M1873" s="8"/>
      <c r="N1873" s="8"/>
    </row>
    <row r="1874" spans="12:14" x14ac:dyDescent="0.25">
      <c r="L1874" s="8"/>
      <c r="M1874" s="8"/>
      <c r="N1874" s="8"/>
    </row>
    <row r="1875" spans="12:14" x14ac:dyDescent="0.25">
      <c r="L1875" s="8"/>
      <c r="M1875" s="8"/>
      <c r="N1875" s="8"/>
    </row>
    <row r="1876" spans="12:14" x14ac:dyDescent="0.25">
      <c r="L1876" s="8"/>
      <c r="M1876" s="8"/>
      <c r="N1876" s="8"/>
    </row>
    <row r="1877" spans="12:14" x14ac:dyDescent="0.25">
      <c r="L1877" s="8"/>
      <c r="M1877" s="8"/>
      <c r="N1877" s="8"/>
    </row>
    <row r="1878" spans="12:14" x14ac:dyDescent="0.25">
      <c r="L1878" s="8"/>
      <c r="M1878" s="8"/>
      <c r="N1878" s="8"/>
    </row>
    <row r="1879" spans="12:14" x14ac:dyDescent="0.25">
      <c r="L1879" s="8"/>
      <c r="M1879" s="8"/>
      <c r="N1879" s="8"/>
    </row>
    <row r="1880" spans="12:14" x14ac:dyDescent="0.25">
      <c r="L1880" s="8"/>
      <c r="M1880" s="8"/>
      <c r="N1880" s="8"/>
    </row>
    <row r="1881" spans="12:14" x14ac:dyDescent="0.25">
      <c r="L1881" s="8"/>
      <c r="M1881" s="8"/>
      <c r="N1881" s="8"/>
    </row>
    <row r="1882" spans="12:14" x14ac:dyDescent="0.25">
      <c r="L1882" s="8"/>
      <c r="M1882" s="8"/>
      <c r="N1882" s="8"/>
    </row>
    <row r="1883" spans="12:14" x14ac:dyDescent="0.25">
      <c r="L1883" s="8"/>
      <c r="M1883" s="8"/>
      <c r="N1883" s="8"/>
    </row>
    <row r="1884" spans="12:14" x14ac:dyDescent="0.25">
      <c r="L1884" s="8"/>
      <c r="M1884" s="8"/>
      <c r="N1884" s="8"/>
    </row>
    <row r="1885" spans="12:14" x14ac:dyDescent="0.25">
      <c r="L1885" s="8"/>
      <c r="M1885" s="8"/>
      <c r="N1885" s="8"/>
    </row>
    <row r="1886" spans="12:14" x14ac:dyDescent="0.25">
      <c r="L1886" s="8"/>
      <c r="M1886" s="8"/>
      <c r="N1886" s="8"/>
    </row>
    <row r="1887" spans="12:14" x14ac:dyDescent="0.25">
      <c r="L1887" s="8"/>
      <c r="M1887" s="8"/>
      <c r="N1887" s="8"/>
    </row>
    <row r="1888" spans="12:14" x14ac:dyDescent="0.25">
      <c r="L1888" s="8"/>
      <c r="M1888" s="8"/>
      <c r="N1888" s="8"/>
    </row>
    <row r="1889" spans="12:14" x14ac:dyDescent="0.25">
      <c r="L1889" s="8"/>
      <c r="M1889" s="8"/>
      <c r="N1889" s="8"/>
    </row>
    <row r="1890" spans="12:14" x14ac:dyDescent="0.25">
      <c r="L1890" s="8"/>
      <c r="M1890" s="8"/>
      <c r="N1890" s="8"/>
    </row>
    <row r="1891" spans="12:14" x14ac:dyDescent="0.25">
      <c r="L1891" s="8"/>
      <c r="M1891" s="8"/>
      <c r="N1891" s="8"/>
    </row>
    <row r="1892" spans="12:14" x14ac:dyDescent="0.25">
      <c r="L1892" s="8"/>
      <c r="M1892" s="8"/>
      <c r="N1892" s="8"/>
    </row>
    <row r="1893" spans="12:14" x14ac:dyDescent="0.25">
      <c r="L1893" s="8"/>
      <c r="M1893" s="8"/>
      <c r="N1893" s="8"/>
    </row>
    <row r="1894" spans="12:14" x14ac:dyDescent="0.25">
      <c r="L1894" s="8"/>
      <c r="M1894" s="8"/>
      <c r="N1894" s="8"/>
    </row>
    <row r="1895" spans="12:14" x14ac:dyDescent="0.25">
      <c r="L1895" s="8"/>
      <c r="M1895" s="8"/>
      <c r="N1895" s="8"/>
    </row>
    <row r="1896" spans="12:14" x14ac:dyDescent="0.25">
      <c r="L1896" s="8"/>
      <c r="M1896" s="8"/>
      <c r="N1896" s="8"/>
    </row>
    <row r="1897" spans="12:14" x14ac:dyDescent="0.25">
      <c r="L1897" s="8"/>
      <c r="M1897" s="8"/>
      <c r="N1897" s="8"/>
    </row>
    <row r="1898" spans="12:14" x14ac:dyDescent="0.25">
      <c r="L1898" s="8"/>
      <c r="M1898" s="8"/>
      <c r="N1898" s="8"/>
    </row>
    <row r="1899" spans="12:14" x14ac:dyDescent="0.25">
      <c r="L1899" s="8"/>
      <c r="M1899" s="8"/>
      <c r="N1899" s="8"/>
    </row>
    <row r="1900" spans="12:14" x14ac:dyDescent="0.25">
      <c r="L1900" s="8"/>
      <c r="M1900" s="8"/>
      <c r="N1900" s="8"/>
    </row>
    <row r="1901" spans="12:14" x14ac:dyDescent="0.25">
      <c r="L1901" s="8"/>
      <c r="M1901" s="8"/>
      <c r="N1901" s="8"/>
    </row>
    <row r="1902" spans="12:14" x14ac:dyDescent="0.25">
      <c r="L1902" s="8"/>
      <c r="M1902" s="8"/>
      <c r="N1902" s="8"/>
    </row>
    <row r="1903" spans="12:14" x14ac:dyDescent="0.25">
      <c r="L1903" s="8"/>
      <c r="M1903" s="8"/>
      <c r="N1903" s="8"/>
    </row>
    <row r="1904" spans="12:14" x14ac:dyDescent="0.25">
      <c r="L1904" s="8"/>
      <c r="M1904" s="8"/>
      <c r="N1904" s="8"/>
    </row>
    <row r="1905" spans="12:14" x14ac:dyDescent="0.25">
      <c r="L1905" s="8"/>
      <c r="M1905" s="8"/>
      <c r="N1905" s="8"/>
    </row>
    <row r="1906" spans="12:14" x14ac:dyDescent="0.25">
      <c r="L1906" s="8"/>
      <c r="M1906" s="8"/>
      <c r="N1906" s="8"/>
    </row>
    <row r="1907" spans="12:14" x14ac:dyDescent="0.25">
      <c r="L1907" s="8"/>
      <c r="M1907" s="8"/>
      <c r="N1907" s="8"/>
    </row>
    <row r="1908" spans="12:14" x14ac:dyDescent="0.25">
      <c r="L1908" s="8"/>
      <c r="M1908" s="8"/>
      <c r="N1908" s="8"/>
    </row>
    <row r="1909" spans="12:14" x14ac:dyDescent="0.25">
      <c r="L1909" s="8"/>
      <c r="M1909" s="8"/>
      <c r="N1909" s="8"/>
    </row>
    <row r="1910" spans="12:14" x14ac:dyDescent="0.25">
      <c r="L1910" s="8"/>
      <c r="M1910" s="8"/>
      <c r="N1910" s="8"/>
    </row>
    <row r="1911" spans="12:14" x14ac:dyDescent="0.25">
      <c r="L1911" s="8"/>
      <c r="M1911" s="8"/>
      <c r="N1911" s="8"/>
    </row>
    <row r="1912" spans="12:14" x14ac:dyDescent="0.25">
      <c r="L1912" s="8"/>
      <c r="M1912" s="8"/>
      <c r="N1912" s="8"/>
    </row>
    <row r="1913" spans="12:14" x14ac:dyDescent="0.25">
      <c r="L1913" s="8"/>
      <c r="M1913" s="8"/>
      <c r="N1913" s="8"/>
    </row>
    <row r="1914" spans="12:14" x14ac:dyDescent="0.25">
      <c r="L1914" s="8"/>
      <c r="M1914" s="8"/>
      <c r="N1914" s="8"/>
    </row>
    <row r="1915" spans="12:14" x14ac:dyDescent="0.25">
      <c r="L1915" s="8"/>
      <c r="M1915" s="8"/>
      <c r="N1915" s="8"/>
    </row>
    <row r="1916" spans="12:14" x14ac:dyDescent="0.25">
      <c r="L1916" s="8"/>
      <c r="M1916" s="8"/>
      <c r="N1916" s="8"/>
    </row>
    <row r="1917" spans="12:14" x14ac:dyDescent="0.25">
      <c r="L1917" s="8"/>
      <c r="M1917" s="8"/>
      <c r="N1917" s="8"/>
    </row>
    <row r="1918" spans="12:14" x14ac:dyDescent="0.25">
      <c r="L1918" s="8"/>
      <c r="M1918" s="8"/>
      <c r="N1918" s="8"/>
    </row>
    <row r="1919" spans="12:14" x14ac:dyDescent="0.25">
      <c r="L1919" s="8"/>
      <c r="M1919" s="8"/>
      <c r="N1919" s="8"/>
    </row>
    <row r="1920" spans="12:14" x14ac:dyDescent="0.25">
      <c r="L1920" s="8"/>
      <c r="M1920" s="8"/>
      <c r="N1920" s="8"/>
    </row>
    <row r="1921" spans="12:14" x14ac:dyDescent="0.25">
      <c r="L1921" s="8"/>
      <c r="M1921" s="8"/>
      <c r="N1921" s="8"/>
    </row>
    <row r="1922" spans="12:14" x14ac:dyDescent="0.25">
      <c r="L1922" s="8"/>
      <c r="M1922" s="8"/>
      <c r="N1922" s="8"/>
    </row>
    <row r="1923" spans="12:14" x14ac:dyDescent="0.25">
      <c r="L1923" s="8"/>
      <c r="M1923" s="8"/>
      <c r="N1923" s="8"/>
    </row>
    <row r="1924" spans="12:14" x14ac:dyDescent="0.25">
      <c r="L1924" s="8"/>
      <c r="M1924" s="8"/>
      <c r="N1924" s="8"/>
    </row>
    <row r="1925" spans="12:14" x14ac:dyDescent="0.25">
      <c r="L1925" s="8"/>
      <c r="M1925" s="8"/>
      <c r="N1925" s="8"/>
    </row>
    <row r="1926" spans="12:14" x14ac:dyDescent="0.25">
      <c r="L1926" s="8"/>
      <c r="M1926" s="8"/>
      <c r="N1926" s="8"/>
    </row>
    <row r="1927" spans="12:14" x14ac:dyDescent="0.25">
      <c r="L1927" s="8"/>
      <c r="M1927" s="8"/>
      <c r="N1927" s="8"/>
    </row>
    <row r="1928" spans="12:14" x14ac:dyDescent="0.25">
      <c r="L1928" s="8"/>
      <c r="M1928" s="8"/>
      <c r="N1928" s="8"/>
    </row>
    <row r="1929" spans="12:14" x14ac:dyDescent="0.25">
      <c r="L1929" s="8"/>
      <c r="M1929" s="8"/>
      <c r="N1929" s="8"/>
    </row>
    <row r="1930" spans="12:14" x14ac:dyDescent="0.25">
      <c r="L1930" s="8"/>
      <c r="M1930" s="8"/>
      <c r="N1930" s="8"/>
    </row>
    <row r="1931" spans="12:14" x14ac:dyDescent="0.25">
      <c r="L1931" s="8"/>
      <c r="M1931" s="8"/>
      <c r="N1931" s="8"/>
    </row>
    <row r="1932" spans="12:14" x14ac:dyDescent="0.25">
      <c r="L1932" s="8"/>
      <c r="M1932" s="8"/>
      <c r="N1932" s="8"/>
    </row>
    <row r="1933" spans="12:14" x14ac:dyDescent="0.25">
      <c r="L1933" s="8"/>
      <c r="M1933" s="8"/>
      <c r="N1933" s="8"/>
    </row>
    <row r="1934" spans="12:14" x14ac:dyDescent="0.25">
      <c r="L1934" s="8"/>
      <c r="M1934" s="8"/>
      <c r="N1934" s="8"/>
    </row>
    <row r="1935" spans="12:14" x14ac:dyDescent="0.25">
      <c r="L1935" s="8"/>
      <c r="M1935" s="8"/>
      <c r="N1935" s="8"/>
    </row>
    <row r="1936" spans="12:14" x14ac:dyDescent="0.25">
      <c r="L1936" s="8"/>
      <c r="M1936" s="8"/>
      <c r="N1936" s="8"/>
    </row>
    <row r="1937" spans="12:14" x14ac:dyDescent="0.25">
      <c r="L1937" s="8"/>
      <c r="M1937" s="8"/>
      <c r="N1937" s="8"/>
    </row>
    <row r="1938" spans="12:14" x14ac:dyDescent="0.25">
      <c r="L1938" s="8"/>
      <c r="M1938" s="8"/>
      <c r="N1938" s="8"/>
    </row>
    <row r="1939" spans="12:14" x14ac:dyDescent="0.25">
      <c r="L1939" s="8"/>
      <c r="M1939" s="8"/>
      <c r="N1939" s="8"/>
    </row>
    <row r="1940" spans="12:14" x14ac:dyDescent="0.25">
      <c r="L1940" s="8"/>
      <c r="M1940" s="8"/>
      <c r="N1940" s="8"/>
    </row>
    <row r="1941" spans="12:14" x14ac:dyDescent="0.25">
      <c r="L1941" s="8"/>
      <c r="M1941" s="8"/>
      <c r="N1941" s="8"/>
    </row>
    <row r="1942" spans="12:14" x14ac:dyDescent="0.25">
      <c r="L1942" s="8"/>
      <c r="M1942" s="8"/>
      <c r="N1942" s="8"/>
    </row>
    <row r="1943" spans="12:14" x14ac:dyDescent="0.25">
      <c r="L1943" s="8"/>
      <c r="M1943" s="8"/>
      <c r="N1943" s="8"/>
    </row>
    <row r="1944" spans="12:14" x14ac:dyDescent="0.25">
      <c r="L1944" s="8"/>
      <c r="M1944" s="8"/>
      <c r="N1944" s="8"/>
    </row>
    <row r="1945" spans="12:14" x14ac:dyDescent="0.25">
      <c r="L1945" s="8"/>
      <c r="M1945" s="8"/>
      <c r="N1945" s="8"/>
    </row>
    <row r="1946" spans="12:14" x14ac:dyDescent="0.25">
      <c r="L1946" s="8"/>
      <c r="M1946" s="8"/>
      <c r="N1946" s="8"/>
    </row>
    <row r="1947" spans="12:14" x14ac:dyDescent="0.25">
      <c r="L1947" s="8"/>
      <c r="M1947" s="8"/>
      <c r="N1947" s="8"/>
    </row>
    <row r="1948" spans="12:14" x14ac:dyDescent="0.25">
      <c r="L1948" s="8"/>
      <c r="M1948" s="8"/>
      <c r="N1948" s="8"/>
    </row>
    <row r="1949" spans="12:14" x14ac:dyDescent="0.25">
      <c r="L1949" s="8"/>
      <c r="M1949" s="8"/>
      <c r="N1949" s="8"/>
    </row>
    <row r="1950" spans="12:14" x14ac:dyDescent="0.25">
      <c r="L1950" s="8"/>
      <c r="M1950" s="8"/>
      <c r="N1950" s="8"/>
    </row>
    <row r="1951" spans="12:14" x14ac:dyDescent="0.25">
      <c r="L1951" s="8"/>
      <c r="M1951" s="8"/>
      <c r="N1951" s="8"/>
    </row>
    <row r="1952" spans="12:14" x14ac:dyDescent="0.25">
      <c r="L1952" s="8"/>
      <c r="M1952" s="8"/>
      <c r="N1952" s="8"/>
    </row>
    <row r="1953" spans="12:14" x14ac:dyDescent="0.25">
      <c r="L1953" s="8"/>
      <c r="M1953" s="8"/>
      <c r="N1953" s="8"/>
    </row>
    <row r="1954" spans="12:14" x14ac:dyDescent="0.25">
      <c r="L1954" s="8"/>
      <c r="M1954" s="8"/>
      <c r="N1954" s="8"/>
    </row>
    <row r="1955" spans="12:14" x14ac:dyDescent="0.25">
      <c r="L1955" s="8"/>
      <c r="M1955" s="8"/>
      <c r="N1955" s="8"/>
    </row>
    <row r="1956" spans="12:14" x14ac:dyDescent="0.25">
      <c r="L1956" s="8"/>
      <c r="M1956" s="8"/>
      <c r="N1956" s="8"/>
    </row>
    <row r="1957" spans="12:14" x14ac:dyDescent="0.25">
      <c r="L1957" s="8"/>
      <c r="M1957" s="8"/>
      <c r="N1957" s="8"/>
    </row>
    <row r="1958" spans="12:14" x14ac:dyDescent="0.25">
      <c r="L1958" s="8"/>
      <c r="M1958" s="8"/>
      <c r="N1958" s="8"/>
    </row>
    <row r="1959" spans="12:14" x14ac:dyDescent="0.25">
      <c r="L1959" s="8"/>
      <c r="M1959" s="8"/>
      <c r="N1959" s="8"/>
    </row>
    <row r="1960" spans="12:14" x14ac:dyDescent="0.25">
      <c r="L1960" s="8"/>
      <c r="M1960" s="8"/>
      <c r="N1960" s="8"/>
    </row>
    <row r="1961" spans="12:14" x14ac:dyDescent="0.25">
      <c r="L1961" s="8"/>
      <c r="M1961" s="8"/>
      <c r="N1961" s="8"/>
    </row>
    <row r="1962" spans="12:14" x14ac:dyDescent="0.25">
      <c r="L1962" s="8"/>
      <c r="M1962" s="8"/>
      <c r="N1962" s="8"/>
    </row>
    <row r="1963" spans="12:14" x14ac:dyDescent="0.25">
      <c r="L1963" s="8"/>
      <c r="M1963" s="8"/>
      <c r="N1963" s="8"/>
    </row>
    <row r="1964" spans="12:14" x14ac:dyDescent="0.25">
      <c r="L1964" s="8"/>
      <c r="M1964" s="8"/>
      <c r="N1964" s="8"/>
    </row>
    <row r="1965" spans="12:14" x14ac:dyDescent="0.25">
      <c r="L1965" s="8"/>
      <c r="M1965" s="8"/>
      <c r="N1965" s="8"/>
    </row>
    <row r="1966" spans="12:14" x14ac:dyDescent="0.25">
      <c r="L1966" s="8"/>
      <c r="M1966" s="8"/>
      <c r="N1966" s="8"/>
    </row>
    <row r="1967" spans="12:14" x14ac:dyDescent="0.25">
      <c r="L1967" s="8"/>
      <c r="M1967" s="8"/>
      <c r="N1967" s="8"/>
    </row>
    <row r="1968" spans="12:14" x14ac:dyDescent="0.25">
      <c r="L1968" s="8"/>
      <c r="M1968" s="8"/>
      <c r="N1968" s="8"/>
    </row>
    <row r="1969" spans="12:14" x14ac:dyDescent="0.25">
      <c r="L1969" s="8"/>
      <c r="M1969" s="8"/>
      <c r="N1969" s="8"/>
    </row>
    <row r="1970" spans="12:14" x14ac:dyDescent="0.25">
      <c r="L1970" s="8"/>
      <c r="M1970" s="8"/>
      <c r="N1970" s="8"/>
    </row>
    <row r="1971" spans="12:14" x14ac:dyDescent="0.25">
      <c r="L1971" s="8"/>
      <c r="M1971" s="8"/>
      <c r="N1971" s="8"/>
    </row>
    <row r="1972" spans="12:14" x14ac:dyDescent="0.25">
      <c r="L1972" s="8"/>
      <c r="M1972" s="8"/>
      <c r="N1972" s="8"/>
    </row>
    <row r="1973" spans="12:14" x14ac:dyDescent="0.25">
      <c r="L1973" s="8"/>
      <c r="M1973" s="8"/>
      <c r="N1973" s="8"/>
    </row>
    <row r="1974" spans="12:14" x14ac:dyDescent="0.25">
      <c r="L1974" s="8"/>
      <c r="M1974" s="8"/>
      <c r="N1974" s="8"/>
    </row>
    <row r="1975" spans="12:14" x14ac:dyDescent="0.25">
      <c r="L1975" s="8"/>
      <c r="M1975" s="8"/>
      <c r="N1975" s="8"/>
    </row>
    <row r="1976" spans="12:14" x14ac:dyDescent="0.25">
      <c r="L1976" s="8"/>
      <c r="M1976" s="8"/>
      <c r="N1976" s="8"/>
    </row>
    <row r="1977" spans="12:14" x14ac:dyDescent="0.25">
      <c r="L1977" s="8"/>
      <c r="M1977" s="8"/>
      <c r="N1977" s="8"/>
    </row>
    <row r="1978" spans="12:14" x14ac:dyDescent="0.25">
      <c r="L1978" s="8"/>
      <c r="M1978" s="8"/>
      <c r="N1978" s="8"/>
    </row>
    <row r="1979" spans="12:14" x14ac:dyDescent="0.25">
      <c r="L1979" s="8"/>
      <c r="M1979" s="8"/>
      <c r="N1979" s="8"/>
    </row>
    <row r="1980" spans="12:14" x14ac:dyDescent="0.25">
      <c r="L1980" s="8"/>
      <c r="M1980" s="8"/>
      <c r="N1980" s="8"/>
    </row>
    <row r="1981" spans="12:14" x14ac:dyDescent="0.25">
      <c r="L1981" s="8"/>
      <c r="M1981" s="8"/>
      <c r="N1981" s="8"/>
    </row>
    <row r="1982" spans="12:14" x14ac:dyDescent="0.25">
      <c r="L1982" s="8"/>
      <c r="M1982" s="8"/>
      <c r="N1982" s="8"/>
    </row>
    <row r="1983" spans="12:14" x14ac:dyDescent="0.25">
      <c r="L1983" s="8"/>
      <c r="M1983" s="8"/>
      <c r="N1983" s="8"/>
    </row>
    <row r="1984" spans="12:14" x14ac:dyDescent="0.25">
      <c r="L1984" s="8"/>
      <c r="M1984" s="8"/>
      <c r="N1984" s="8"/>
    </row>
    <row r="1985" spans="12:14" x14ac:dyDescent="0.25">
      <c r="L1985" s="8"/>
      <c r="M1985" s="8"/>
      <c r="N1985" s="8"/>
    </row>
    <row r="1986" spans="12:14" x14ac:dyDescent="0.25">
      <c r="L1986" s="8"/>
      <c r="M1986" s="8"/>
      <c r="N1986" s="8"/>
    </row>
    <row r="1987" spans="12:14" x14ac:dyDescent="0.25">
      <c r="L1987" s="8"/>
      <c r="M1987" s="8"/>
      <c r="N1987" s="8"/>
    </row>
    <row r="1988" spans="12:14" x14ac:dyDescent="0.25">
      <c r="L1988" s="8"/>
      <c r="M1988" s="8"/>
      <c r="N1988" s="8"/>
    </row>
    <row r="1989" spans="12:14" x14ac:dyDescent="0.25">
      <c r="L1989" s="8"/>
      <c r="M1989" s="8"/>
      <c r="N1989" s="8"/>
    </row>
    <row r="1990" spans="12:14" x14ac:dyDescent="0.25">
      <c r="L1990" s="8"/>
      <c r="M1990" s="8"/>
      <c r="N1990" s="8"/>
    </row>
    <row r="1991" spans="12:14" x14ac:dyDescent="0.25">
      <c r="L1991" s="8"/>
      <c r="M1991" s="8"/>
      <c r="N1991" s="8"/>
    </row>
    <row r="1992" spans="12:14" x14ac:dyDescent="0.25">
      <c r="L1992" s="8"/>
      <c r="M1992" s="8"/>
      <c r="N1992" s="8"/>
    </row>
    <row r="1993" spans="12:14" x14ac:dyDescent="0.25">
      <c r="L1993" s="8"/>
      <c r="M1993" s="8"/>
      <c r="N1993" s="8"/>
    </row>
    <row r="1994" spans="12:14" x14ac:dyDescent="0.25">
      <c r="L1994" s="8"/>
      <c r="M1994" s="8"/>
      <c r="N1994" s="8"/>
    </row>
    <row r="1995" spans="12:14" x14ac:dyDescent="0.25">
      <c r="L1995" s="8"/>
      <c r="M1995" s="8"/>
      <c r="N1995" s="8"/>
    </row>
    <row r="1996" spans="12:14" x14ac:dyDescent="0.25">
      <c r="L1996" s="8"/>
      <c r="M1996" s="8"/>
      <c r="N1996" s="8"/>
    </row>
    <row r="1997" spans="12:14" x14ac:dyDescent="0.25">
      <c r="L1997" s="8"/>
      <c r="M1997" s="8"/>
      <c r="N1997" s="8"/>
    </row>
    <row r="1998" spans="12:14" x14ac:dyDescent="0.25">
      <c r="L1998" s="8"/>
      <c r="M1998" s="8"/>
      <c r="N1998" s="8"/>
    </row>
    <row r="1999" spans="12:14" x14ac:dyDescent="0.25">
      <c r="L1999" s="8"/>
      <c r="M1999" s="8"/>
      <c r="N1999" s="8"/>
    </row>
    <row r="2000" spans="12:14" x14ac:dyDescent="0.25">
      <c r="L2000" s="8"/>
      <c r="M2000" s="8"/>
      <c r="N2000" s="8"/>
    </row>
    <row r="2001" spans="12:14" x14ac:dyDescent="0.25">
      <c r="L2001" s="8"/>
      <c r="M2001" s="8"/>
      <c r="N2001" s="8"/>
    </row>
    <row r="2002" spans="12:14" x14ac:dyDescent="0.25">
      <c r="L2002" s="8"/>
      <c r="M2002" s="8"/>
      <c r="N2002" s="8"/>
    </row>
    <row r="2003" spans="12:14" x14ac:dyDescent="0.25">
      <c r="L2003" s="8"/>
      <c r="M2003" s="8"/>
      <c r="N2003" s="8"/>
    </row>
    <row r="2004" spans="12:14" x14ac:dyDescent="0.25">
      <c r="L2004" s="8"/>
      <c r="M2004" s="8"/>
      <c r="N2004" s="8"/>
    </row>
    <row r="2005" spans="12:14" x14ac:dyDescent="0.25">
      <c r="L2005" s="8"/>
      <c r="M2005" s="8"/>
      <c r="N2005" s="8"/>
    </row>
    <row r="2006" spans="12:14" x14ac:dyDescent="0.25">
      <c r="L2006" s="8"/>
      <c r="M2006" s="8"/>
      <c r="N2006" s="8"/>
    </row>
    <row r="2007" spans="12:14" x14ac:dyDescent="0.25">
      <c r="L2007" s="8"/>
      <c r="M2007" s="8"/>
      <c r="N2007" s="8"/>
    </row>
    <row r="2008" spans="12:14" x14ac:dyDescent="0.25">
      <c r="L2008" s="8"/>
      <c r="M2008" s="8"/>
      <c r="N2008" s="8"/>
    </row>
    <row r="2009" spans="12:14" x14ac:dyDescent="0.25">
      <c r="L2009" s="8"/>
      <c r="M2009" s="8"/>
      <c r="N2009" s="8"/>
    </row>
    <row r="2010" spans="12:14" x14ac:dyDescent="0.25">
      <c r="L2010" s="8"/>
      <c r="M2010" s="8"/>
      <c r="N2010" s="8"/>
    </row>
    <row r="2011" spans="12:14" x14ac:dyDescent="0.25">
      <c r="L2011" s="8"/>
      <c r="M2011" s="8"/>
      <c r="N2011" s="8"/>
    </row>
    <row r="2012" spans="12:14" x14ac:dyDescent="0.25">
      <c r="L2012" s="8"/>
      <c r="M2012" s="8"/>
      <c r="N2012" s="8"/>
    </row>
    <row r="2013" spans="12:14" x14ac:dyDescent="0.25">
      <c r="L2013" s="8"/>
      <c r="M2013" s="8"/>
      <c r="N2013" s="8"/>
    </row>
    <row r="2014" spans="12:14" x14ac:dyDescent="0.25">
      <c r="L2014" s="8"/>
      <c r="M2014" s="8"/>
      <c r="N2014" s="8"/>
    </row>
    <row r="2015" spans="12:14" x14ac:dyDescent="0.25">
      <c r="L2015" s="8"/>
      <c r="M2015" s="8"/>
      <c r="N2015" s="8"/>
    </row>
    <row r="2016" spans="12:14" x14ac:dyDescent="0.25">
      <c r="L2016" s="8"/>
      <c r="M2016" s="8"/>
      <c r="N2016" s="8"/>
    </row>
    <row r="2017" spans="12:14" x14ac:dyDescent="0.25">
      <c r="L2017" s="8"/>
      <c r="M2017" s="8"/>
      <c r="N2017" s="8"/>
    </row>
    <row r="2018" spans="12:14" x14ac:dyDescent="0.25">
      <c r="L2018" s="8"/>
      <c r="M2018" s="8"/>
      <c r="N2018" s="8"/>
    </row>
    <row r="2019" spans="12:14" x14ac:dyDescent="0.25">
      <c r="L2019" s="8"/>
      <c r="M2019" s="8"/>
      <c r="N2019" s="8"/>
    </row>
    <row r="2020" spans="12:14" x14ac:dyDescent="0.25">
      <c r="L2020" s="8"/>
      <c r="M2020" s="8"/>
      <c r="N2020" s="8"/>
    </row>
    <row r="2021" spans="12:14" x14ac:dyDescent="0.25">
      <c r="L2021" s="8"/>
      <c r="M2021" s="8"/>
      <c r="N2021" s="8"/>
    </row>
    <row r="2022" spans="12:14" x14ac:dyDescent="0.25">
      <c r="L2022" s="8"/>
      <c r="M2022" s="8"/>
      <c r="N2022" s="8"/>
    </row>
    <row r="2023" spans="12:14" x14ac:dyDescent="0.25">
      <c r="L2023" s="8"/>
      <c r="M2023" s="8"/>
      <c r="N2023" s="8"/>
    </row>
    <row r="2024" spans="12:14" x14ac:dyDescent="0.25">
      <c r="L2024" s="8"/>
      <c r="M2024" s="8"/>
      <c r="N2024" s="8"/>
    </row>
    <row r="2025" spans="12:14" x14ac:dyDescent="0.25">
      <c r="L2025" s="8"/>
      <c r="M2025" s="8"/>
      <c r="N2025" s="8"/>
    </row>
    <row r="2026" spans="12:14" x14ac:dyDescent="0.25">
      <c r="L2026" s="8"/>
      <c r="M2026" s="8"/>
      <c r="N2026" s="8"/>
    </row>
    <row r="2027" spans="12:14" x14ac:dyDescent="0.25">
      <c r="L2027" s="8"/>
      <c r="M2027" s="8"/>
      <c r="N2027" s="8"/>
    </row>
    <row r="2028" spans="12:14" x14ac:dyDescent="0.25">
      <c r="L2028" s="8"/>
      <c r="M2028" s="8"/>
      <c r="N2028" s="8"/>
    </row>
    <row r="2029" spans="12:14" x14ac:dyDescent="0.25">
      <c r="L2029" s="8"/>
      <c r="M2029" s="8"/>
      <c r="N2029" s="8"/>
    </row>
    <row r="2030" spans="12:14" x14ac:dyDescent="0.25">
      <c r="L2030" s="8"/>
      <c r="M2030" s="8"/>
      <c r="N2030" s="8"/>
    </row>
    <row r="2031" spans="12:14" x14ac:dyDescent="0.25">
      <c r="L2031" s="8"/>
      <c r="M2031" s="8"/>
      <c r="N2031" s="8"/>
    </row>
    <row r="2032" spans="12:14" x14ac:dyDescent="0.25">
      <c r="L2032" s="8"/>
      <c r="M2032" s="8"/>
      <c r="N2032" s="8"/>
    </row>
    <row r="2033" spans="12:14" x14ac:dyDescent="0.25">
      <c r="L2033" s="8"/>
      <c r="M2033" s="8"/>
      <c r="N2033" s="8"/>
    </row>
    <row r="2034" spans="12:14" x14ac:dyDescent="0.25">
      <c r="L2034" s="8"/>
      <c r="M2034" s="8"/>
      <c r="N2034" s="8"/>
    </row>
    <row r="2035" spans="12:14" x14ac:dyDescent="0.25">
      <c r="L2035" s="8"/>
      <c r="M2035" s="8"/>
      <c r="N2035" s="8"/>
    </row>
    <row r="2036" spans="12:14" x14ac:dyDescent="0.25">
      <c r="L2036" s="8"/>
      <c r="M2036" s="8"/>
      <c r="N2036" s="8"/>
    </row>
    <row r="2037" spans="12:14" x14ac:dyDescent="0.25">
      <c r="L2037" s="8"/>
      <c r="M2037" s="8"/>
      <c r="N2037" s="8"/>
    </row>
    <row r="2038" spans="12:14" x14ac:dyDescent="0.25">
      <c r="L2038" s="8"/>
      <c r="M2038" s="8"/>
      <c r="N2038" s="8"/>
    </row>
    <row r="2039" spans="12:14" x14ac:dyDescent="0.25">
      <c r="L2039" s="8"/>
      <c r="M2039" s="8"/>
      <c r="N2039" s="8"/>
    </row>
    <row r="2040" spans="12:14" x14ac:dyDescent="0.25">
      <c r="L2040" s="8"/>
      <c r="M2040" s="8"/>
      <c r="N2040" s="8"/>
    </row>
    <row r="2041" spans="12:14" x14ac:dyDescent="0.25">
      <c r="L2041" s="8"/>
      <c r="M2041" s="8"/>
      <c r="N2041" s="8"/>
    </row>
    <row r="2042" spans="12:14" x14ac:dyDescent="0.25">
      <c r="L2042" s="8"/>
      <c r="M2042" s="8"/>
      <c r="N2042" s="8"/>
    </row>
    <row r="2043" spans="12:14" x14ac:dyDescent="0.25">
      <c r="L2043" s="8"/>
      <c r="M2043" s="8"/>
      <c r="N2043" s="8"/>
    </row>
    <row r="2044" spans="12:14" x14ac:dyDescent="0.25">
      <c r="L2044" s="8"/>
      <c r="M2044" s="8"/>
      <c r="N2044" s="8"/>
    </row>
    <row r="2045" spans="12:14" x14ac:dyDescent="0.25">
      <c r="L2045" s="8"/>
      <c r="M2045" s="8"/>
      <c r="N2045" s="8"/>
    </row>
    <row r="2046" spans="12:14" x14ac:dyDescent="0.25">
      <c r="L2046" s="8"/>
      <c r="M2046" s="8"/>
      <c r="N2046" s="8"/>
    </row>
    <row r="2047" spans="12:14" x14ac:dyDescent="0.25">
      <c r="L2047" s="8"/>
      <c r="M2047" s="8"/>
      <c r="N2047" s="8"/>
    </row>
    <row r="2048" spans="12:14" x14ac:dyDescent="0.25">
      <c r="L2048" s="8"/>
      <c r="M2048" s="8"/>
      <c r="N2048" s="8"/>
    </row>
    <row r="2049" spans="12:14" x14ac:dyDescent="0.25">
      <c r="L2049" s="8"/>
      <c r="M2049" s="8"/>
      <c r="N2049" s="8"/>
    </row>
    <row r="2050" spans="12:14" x14ac:dyDescent="0.25">
      <c r="L2050" s="8"/>
      <c r="M2050" s="8"/>
      <c r="N2050" s="8"/>
    </row>
    <row r="2051" spans="12:14" x14ac:dyDescent="0.25">
      <c r="L2051" s="8"/>
      <c r="M2051" s="8"/>
      <c r="N2051" s="8"/>
    </row>
    <row r="2052" spans="12:14" x14ac:dyDescent="0.25">
      <c r="L2052" s="8"/>
      <c r="M2052" s="8"/>
      <c r="N2052" s="8"/>
    </row>
    <row r="2053" spans="12:14" x14ac:dyDescent="0.25">
      <c r="L2053" s="8"/>
      <c r="M2053" s="8"/>
      <c r="N2053" s="8"/>
    </row>
    <row r="2054" spans="12:14" x14ac:dyDescent="0.25">
      <c r="L2054" s="8"/>
      <c r="M2054" s="8"/>
      <c r="N2054" s="8"/>
    </row>
    <row r="2055" spans="12:14" x14ac:dyDescent="0.25">
      <c r="L2055" s="8"/>
      <c r="M2055" s="8"/>
      <c r="N2055" s="8"/>
    </row>
    <row r="2056" spans="12:14" x14ac:dyDescent="0.25">
      <c r="L2056" s="8"/>
      <c r="M2056" s="8"/>
      <c r="N2056" s="8"/>
    </row>
    <row r="2057" spans="12:14" x14ac:dyDescent="0.25">
      <c r="L2057" s="8"/>
      <c r="M2057" s="8"/>
      <c r="N2057" s="8"/>
    </row>
    <row r="2058" spans="12:14" x14ac:dyDescent="0.25">
      <c r="L2058" s="8"/>
      <c r="M2058" s="8"/>
      <c r="N2058" s="8"/>
    </row>
    <row r="2059" spans="12:14" x14ac:dyDescent="0.25">
      <c r="L2059" s="8"/>
      <c r="M2059" s="8"/>
      <c r="N2059" s="8"/>
    </row>
    <row r="2060" spans="12:14" x14ac:dyDescent="0.25">
      <c r="L2060" s="8"/>
      <c r="M2060" s="8"/>
      <c r="N2060" s="8"/>
    </row>
    <row r="2061" spans="12:14" x14ac:dyDescent="0.25">
      <c r="L2061" s="8"/>
      <c r="M2061" s="8"/>
      <c r="N2061" s="8"/>
    </row>
    <row r="2062" spans="12:14" x14ac:dyDescent="0.25">
      <c r="L2062" s="8"/>
      <c r="M2062" s="8"/>
      <c r="N2062" s="8"/>
    </row>
    <row r="2063" spans="12:14" x14ac:dyDescent="0.25">
      <c r="L2063" s="8"/>
      <c r="M2063" s="8"/>
      <c r="N2063" s="8"/>
    </row>
    <row r="2064" spans="12:14" x14ac:dyDescent="0.25">
      <c r="L2064" s="8"/>
      <c r="M2064" s="8"/>
      <c r="N2064" s="8"/>
    </row>
    <row r="2065" spans="12:14" x14ac:dyDescent="0.25">
      <c r="L2065" s="8"/>
      <c r="M2065" s="8"/>
      <c r="N2065" s="8"/>
    </row>
    <row r="2066" spans="12:14" x14ac:dyDescent="0.25">
      <c r="L2066" s="8"/>
      <c r="M2066" s="8"/>
      <c r="N2066" s="8"/>
    </row>
    <row r="2067" spans="12:14" x14ac:dyDescent="0.25">
      <c r="L2067" s="8"/>
      <c r="M2067" s="8"/>
      <c r="N2067" s="8"/>
    </row>
    <row r="2068" spans="12:14" x14ac:dyDescent="0.25">
      <c r="L2068" s="8"/>
      <c r="M2068" s="8"/>
      <c r="N2068" s="8"/>
    </row>
    <row r="2069" spans="12:14" x14ac:dyDescent="0.25">
      <c r="L2069" s="8"/>
      <c r="M2069" s="8"/>
      <c r="N2069" s="8"/>
    </row>
    <row r="2070" spans="12:14" x14ac:dyDescent="0.25">
      <c r="L2070" s="8"/>
      <c r="M2070" s="8"/>
      <c r="N2070" s="8"/>
    </row>
    <row r="2071" spans="12:14" x14ac:dyDescent="0.25">
      <c r="L2071" s="8"/>
      <c r="M2071" s="8"/>
      <c r="N2071" s="8"/>
    </row>
    <row r="2072" spans="12:14" x14ac:dyDescent="0.25">
      <c r="L2072" s="8"/>
      <c r="M2072" s="8"/>
      <c r="N2072" s="8"/>
    </row>
    <row r="2073" spans="12:14" x14ac:dyDescent="0.25">
      <c r="L2073" s="8"/>
      <c r="M2073" s="8"/>
      <c r="N2073" s="8"/>
    </row>
    <row r="2074" spans="12:14" x14ac:dyDescent="0.25">
      <c r="L2074" s="8"/>
      <c r="M2074" s="8"/>
      <c r="N2074" s="8"/>
    </row>
    <row r="2075" spans="12:14" x14ac:dyDescent="0.25">
      <c r="L2075" s="8"/>
      <c r="M2075" s="8"/>
      <c r="N2075" s="8"/>
    </row>
    <row r="2076" spans="12:14" x14ac:dyDescent="0.25">
      <c r="L2076" s="8"/>
      <c r="M2076" s="8"/>
      <c r="N2076" s="8"/>
    </row>
    <row r="2077" spans="12:14" x14ac:dyDescent="0.25">
      <c r="L2077" s="8"/>
      <c r="M2077" s="8"/>
      <c r="N2077" s="8"/>
    </row>
    <row r="2078" spans="12:14" x14ac:dyDescent="0.25">
      <c r="L2078" s="8"/>
      <c r="M2078" s="8"/>
      <c r="N2078" s="8"/>
    </row>
    <row r="2079" spans="12:14" x14ac:dyDescent="0.25">
      <c r="L2079" s="8"/>
      <c r="M2079" s="8"/>
      <c r="N2079" s="8"/>
    </row>
    <row r="2080" spans="12:14" x14ac:dyDescent="0.25">
      <c r="L2080" s="8"/>
      <c r="M2080" s="8"/>
      <c r="N2080" s="8"/>
    </row>
    <row r="2081" spans="12:14" x14ac:dyDescent="0.25">
      <c r="L2081" s="8"/>
      <c r="M2081" s="8"/>
      <c r="N2081" s="8"/>
    </row>
    <row r="2082" spans="12:14" x14ac:dyDescent="0.25">
      <c r="L2082" s="8"/>
      <c r="M2082" s="8"/>
      <c r="N2082" s="8"/>
    </row>
    <row r="2083" spans="12:14" x14ac:dyDescent="0.25">
      <c r="L2083" s="8"/>
      <c r="M2083" s="8"/>
      <c r="N2083" s="8"/>
    </row>
    <row r="2084" spans="12:14" x14ac:dyDescent="0.25">
      <c r="L2084" s="8"/>
      <c r="M2084" s="8"/>
      <c r="N2084" s="8"/>
    </row>
    <row r="2085" spans="12:14" x14ac:dyDescent="0.25">
      <c r="L2085" s="8"/>
      <c r="M2085" s="8"/>
      <c r="N2085" s="8"/>
    </row>
    <row r="2086" spans="12:14" x14ac:dyDescent="0.25">
      <c r="L2086" s="8"/>
      <c r="M2086" s="8"/>
      <c r="N2086" s="8"/>
    </row>
    <row r="2087" spans="12:14" x14ac:dyDescent="0.25">
      <c r="L2087" s="8"/>
      <c r="M2087" s="8"/>
      <c r="N2087" s="8"/>
    </row>
    <row r="2088" spans="12:14" x14ac:dyDescent="0.25">
      <c r="L2088" s="8"/>
      <c r="M2088" s="8"/>
      <c r="N2088" s="8"/>
    </row>
    <row r="2089" spans="12:14" x14ac:dyDescent="0.25">
      <c r="L2089" s="8"/>
      <c r="M2089" s="8"/>
      <c r="N2089" s="8"/>
    </row>
    <row r="2090" spans="12:14" x14ac:dyDescent="0.25">
      <c r="L2090" s="8"/>
      <c r="M2090" s="8"/>
      <c r="N2090" s="8"/>
    </row>
    <row r="2091" spans="12:14" x14ac:dyDescent="0.25">
      <c r="L2091" s="8"/>
      <c r="M2091" s="8"/>
      <c r="N2091" s="8"/>
    </row>
    <row r="2092" spans="12:14" x14ac:dyDescent="0.25">
      <c r="L2092" s="8"/>
      <c r="M2092" s="8"/>
      <c r="N2092" s="8"/>
    </row>
    <row r="2093" spans="12:14" x14ac:dyDescent="0.25">
      <c r="L2093" s="8"/>
      <c r="M2093" s="8"/>
      <c r="N2093" s="8"/>
    </row>
    <row r="2094" spans="12:14" x14ac:dyDescent="0.25">
      <c r="L2094" s="8"/>
      <c r="M2094" s="8"/>
      <c r="N2094" s="8"/>
    </row>
    <row r="2095" spans="12:14" x14ac:dyDescent="0.25">
      <c r="L2095" s="8"/>
      <c r="M2095" s="8"/>
      <c r="N2095" s="8"/>
    </row>
    <row r="2096" spans="12:14" x14ac:dyDescent="0.25">
      <c r="L2096" s="8"/>
      <c r="M2096" s="8"/>
      <c r="N2096" s="8"/>
    </row>
    <row r="2097" spans="12:14" x14ac:dyDescent="0.25">
      <c r="L2097" s="8"/>
      <c r="M2097" s="8"/>
      <c r="N2097" s="8"/>
    </row>
    <row r="2098" spans="12:14" x14ac:dyDescent="0.25">
      <c r="L2098" s="8"/>
      <c r="M2098" s="8"/>
      <c r="N2098" s="8"/>
    </row>
    <row r="2099" spans="12:14" x14ac:dyDescent="0.25">
      <c r="L2099" s="8"/>
      <c r="M2099" s="8"/>
      <c r="N2099" s="8"/>
    </row>
    <row r="2100" spans="12:14" x14ac:dyDescent="0.25">
      <c r="L2100" s="8"/>
      <c r="M2100" s="8"/>
      <c r="N2100" s="8"/>
    </row>
    <row r="2101" spans="12:14" x14ac:dyDescent="0.25">
      <c r="L2101" s="8"/>
      <c r="M2101" s="8"/>
      <c r="N2101" s="8"/>
    </row>
    <row r="2102" spans="12:14" x14ac:dyDescent="0.25">
      <c r="L2102" s="8"/>
      <c r="M2102" s="8"/>
      <c r="N2102" s="8"/>
    </row>
    <row r="2103" spans="12:14" x14ac:dyDescent="0.25">
      <c r="L2103" s="8"/>
      <c r="M2103" s="8"/>
      <c r="N2103" s="8"/>
    </row>
    <row r="2104" spans="12:14" x14ac:dyDescent="0.25">
      <c r="L2104" s="8"/>
      <c r="M2104" s="8"/>
      <c r="N2104" s="8"/>
    </row>
    <row r="2105" spans="12:14" x14ac:dyDescent="0.25">
      <c r="L2105" s="8"/>
      <c r="M2105" s="8"/>
      <c r="N2105" s="8"/>
    </row>
    <row r="2106" spans="12:14" x14ac:dyDescent="0.25">
      <c r="L2106" s="8"/>
      <c r="M2106" s="8"/>
      <c r="N2106" s="8"/>
    </row>
    <row r="2107" spans="12:14" x14ac:dyDescent="0.25">
      <c r="L2107" s="8"/>
      <c r="M2107" s="8"/>
      <c r="N2107" s="8"/>
    </row>
    <row r="2108" spans="12:14" x14ac:dyDescent="0.25">
      <c r="L2108" s="8"/>
      <c r="M2108" s="8"/>
      <c r="N2108" s="8"/>
    </row>
    <row r="2109" spans="12:14" x14ac:dyDescent="0.25">
      <c r="L2109" s="8"/>
      <c r="M2109" s="8"/>
      <c r="N2109" s="8"/>
    </row>
    <row r="2110" spans="12:14" x14ac:dyDescent="0.25">
      <c r="L2110" s="8"/>
      <c r="M2110" s="8"/>
      <c r="N2110" s="8"/>
    </row>
    <row r="2111" spans="12:14" x14ac:dyDescent="0.25">
      <c r="L2111" s="8"/>
      <c r="M2111" s="8"/>
      <c r="N2111" s="8"/>
    </row>
    <row r="2112" spans="12:14" x14ac:dyDescent="0.25">
      <c r="L2112" s="8"/>
      <c r="M2112" s="8"/>
      <c r="N2112" s="8"/>
    </row>
    <row r="2113" spans="12:14" x14ac:dyDescent="0.25">
      <c r="L2113" s="8"/>
      <c r="M2113" s="8"/>
      <c r="N2113" s="8"/>
    </row>
    <row r="2114" spans="12:14" x14ac:dyDescent="0.25">
      <c r="L2114" s="8"/>
      <c r="M2114" s="8"/>
      <c r="N2114" s="8"/>
    </row>
    <row r="2115" spans="12:14" x14ac:dyDescent="0.25">
      <c r="L2115" s="8"/>
      <c r="M2115" s="8"/>
      <c r="N2115" s="8"/>
    </row>
    <row r="2116" spans="12:14" x14ac:dyDescent="0.25">
      <c r="L2116" s="8"/>
      <c r="M2116" s="8"/>
      <c r="N2116" s="8"/>
    </row>
    <row r="2117" spans="12:14" x14ac:dyDescent="0.25">
      <c r="L2117" s="8"/>
      <c r="M2117" s="8"/>
      <c r="N2117" s="8"/>
    </row>
    <row r="2118" spans="12:14" x14ac:dyDescent="0.25">
      <c r="L2118" s="8"/>
      <c r="M2118" s="8"/>
      <c r="N2118" s="8"/>
    </row>
    <row r="2119" spans="12:14" x14ac:dyDescent="0.25">
      <c r="L2119" s="8"/>
      <c r="M2119" s="8"/>
      <c r="N2119" s="8"/>
    </row>
    <row r="2120" spans="12:14" x14ac:dyDescent="0.25">
      <c r="L2120" s="8"/>
      <c r="M2120" s="8"/>
      <c r="N2120" s="8"/>
    </row>
    <row r="2121" spans="12:14" x14ac:dyDescent="0.25">
      <c r="L2121" s="8"/>
      <c r="M2121" s="8"/>
      <c r="N2121" s="8"/>
    </row>
    <row r="2122" spans="12:14" x14ac:dyDescent="0.25">
      <c r="L2122" s="8"/>
      <c r="M2122" s="8"/>
      <c r="N2122" s="8"/>
    </row>
    <row r="2123" spans="12:14" x14ac:dyDescent="0.25">
      <c r="L2123" s="8"/>
      <c r="M2123" s="8"/>
      <c r="N2123" s="8"/>
    </row>
    <row r="2124" spans="12:14" x14ac:dyDescent="0.25">
      <c r="L2124" s="8"/>
      <c r="M2124" s="8"/>
      <c r="N2124" s="8"/>
    </row>
    <row r="2125" spans="12:14" x14ac:dyDescent="0.25">
      <c r="L2125" s="8"/>
      <c r="M2125" s="8"/>
      <c r="N2125" s="8"/>
    </row>
    <row r="2126" spans="12:14" x14ac:dyDescent="0.25">
      <c r="L2126" s="8"/>
      <c r="M2126" s="8"/>
      <c r="N2126" s="8"/>
    </row>
    <row r="2127" spans="12:14" x14ac:dyDescent="0.25">
      <c r="L2127" s="8"/>
      <c r="M2127" s="8"/>
      <c r="N2127" s="8"/>
    </row>
    <row r="2128" spans="12:14" x14ac:dyDescent="0.25">
      <c r="L2128" s="8"/>
      <c r="M2128" s="8"/>
      <c r="N2128" s="8"/>
    </row>
    <row r="2129" spans="12:14" x14ac:dyDescent="0.25">
      <c r="L2129" s="8"/>
      <c r="M2129" s="8"/>
      <c r="N2129" s="8"/>
    </row>
    <row r="2130" spans="12:14" x14ac:dyDescent="0.25">
      <c r="L2130" s="8"/>
      <c r="M2130" s="8"/>
      <c r="N2130" s="8"/>
    </row>
    <row r="2131" spans="12:14" x14ac:dyDescent="0.25">
      <c r="L2131" s="8"/>
      <c r="M2131" s="8"/>
      <c r="N2131" s="8"/>
    </row>
    <row r="2132" spans="12:14" x14ac:dyDescent="0.25">
      <c r="L2132" s="8"/>
      <c r="M2132" s="8"/>
      <c r="N2132" s="8"/>
    </row>
    <row r="2133" spans="12:14" x14ac:dyDescent="0.25">
      <c r="L2133" s="8"/>
      <c r="M2133" s="8"/>
      <c r="N2133" s="8"/>
    </row>
    <row r="2134" spans="12:14" x14ac:dyDescent="0.25">
      <c r="L2134" s="8"/>
      <c r="M2134" s="8"/>
      <c r="N2134" s="8"/>
    </row>
    <row r="2135" spans="12:14" x14ac:dyDescent="0.25">
      <c r="L2135" s="8"/>
      <c r="M2135" s="8"/>
      <c r="N2135" s="8"/>
    </row>
    <row r="2136" spans="12:14" x14ac:dyDescent="0.25">
      <c r="L2136" s="8"/>
      <c r="M2136" s="8"/>
      <c r="N2136" s="8"/>
    </row>
    <row r="2137" spans="12:14" x14ac:dyDescent="0.25">
      <c r="L2137" s="8"/>
      <c r="M2137" s="8"/>
      <c r="N2137" s="8"/>
    </row>
    <row r="2138" spans="12:14" x14ac:dyDescent="0.25">
      <c r="L2138" s="8"/>
      <c r="M2138" s="8"/>
      <c r="N2138" s="8"/>
    </row>
    <row r="2139" spans="12:14" x14ac:dyDescent="0.25">
      <c r="L2139" s="8"/>
      <c r="M2139" s="8"/>
      <c r="N2139" s="8"/>
    </row>
    <row r="2140" spans="12:14" x14ac:dyDescent="0.25">
      <c r="L2140" s="8"/>
      <c r="M2140" s="8"/>
      <c r="N2140" s="8"/>
    </row>
    <row r="2141" spans="12:14" x14ac:dyDescent="0.25">
      <c r="L2141" s="8"/>
      <c r="M2141" s="8"/>
      <c r="N2141" s="8"/>
    </row>
    <row r="2142" spans="12:14" x14ac:dyDescent="0.25">
      <c r="L2142" s="8"/>
      <c r="M2142" s="8"/>
      <c r="N2142" s="8"/>
    </row>
    <row r="2143" spans="12:14" x14ac:dyDescent="0.25">
      <c r="L2143" s="8"/>
      <c r="M2143" s="8"/>
      <c r="N2143" s="8"/>
    </row>
    <row r="2144" spans="12:14" x14ac:dyDescent="0.25">
      <c r="L2144" s="8"/>
      <c r="M2144" s="8"/>
      <c r="N2144" s="8"/>
    </row>
    <row r="2145" spans="12:14" x14ac:dyDescent="0.25">
      <c r="L2145" s="8"/>
      <c r="M2145" s="8"/>
      <c r="N2145" s="8"/>
    </row>
    <row r="2146" spans="12:14" x14ac:dyDescent="0.25">
      <c r="L2146" s="8"/>
      <c r="M2146" s="8"/>
      <c r="N2146" s="8"/>
    </row>
    <row r="2147" spans="12:14" x14ac:dyDescent="0.25">
      <c r="L2147" s="8"/>
      <c r="M2147" s="8"/>
      <c r="N2147" s="8"/>
    </row>
    <row r="2148" spans="12:14" x14ac:dyDescent="0.25">
      <c r="L2148" s="8"/>
      <c r="M2148" s="8"/>
      <c r="N2148" s="8"/>
    </row>
    <row r="2149" spans="12:14" x14ac:dyDescent="0.25">
      <c r="L2149" s="8"/>
      <c r="M2149" s="8"/>
      <c r="N2149" s="8"/>
    </row>
    <row r="2150" spans="12:14" x14ac:dyDescent="0.25">
      <c r="L2150" s="8"/>
      <c r="M2150" s="8"/>
      <c r="N2150" s="8"/>
    </row>
    <row r="2151" spans="12:14" x14ac:dyDescent="0.25">
      <c r="L2151" s="8"/>
      <c r="M2151" s="8"/>
      <c r="N2151" s="8"/>
    </row>
    <row r="2152" spans="12:14" x14ac:dyDescent="0.25">
      <c r="L2152" s="8"/>
      <c r="M2152" s="8"/>
      <c r="N2152" s="8"/>
    </row>
    <row r="2153" spans="12:14" x14ac:dyDescent="0.25">
      <c r="L2153" s="8"/>
      <c r="M2153" s="8"/>
      <c r="N2153" s="8"/>
    </row>
    <row r="2154" spans="12:14" x14ac:dyDescent="0.25">
      <c r="L2154" s="8"/>
      <c r="M2154" s="8"/>
      <c r="N2154" s="8"/>
    </row>
    <row r="2155" spans="12:14" x14ac:dyDescent="0.25">
      <c r="L2155" s="8"/>
      <c r="M2155" s="8"/>
      <c r="N2155" s="8"/>
    </row>
    <row r="2156" spans="12:14" x14ac:dyDescent="0.25">
      <c r="L2156" s="8"/>
      <c r="M2156" s="8"/>
      <c r="N2156" s="8"/>
    </row>
    <row r="2157" spans="12:14" x14ac:dyDescent="0.25">
      <c r="L2157" s="8"/>
      <c r="M2157" s="8"/>
      <c r="N2157" s="8"/>
    </row>
    <row r="2158" spans="12:14" x14ac:dyDescent="0.25">
      <c r="L2158" s="8"/>
      <c r="M2158" s="8"/>
      <c r="N2158" s="8"/>
    </row>
    <row r="2159" spans="12:14" x14ac:dyDescent="0.25">
      <c r="L2159" s="8"/>
      <c r="M2159" s="8"/>
      <c r="N2159" s="8"/>
    </row>
    <row r="2160" spans="12:14" x14ac:dyDescent="0.25">
      <c r="L2160" s="8"/>
      <c r="M2160" s="8"/>
      <c r="N2160" s="8"/>
    </row>
    <row r="2161" spans="12:14" x14ac:dyDescent="0.25">
      <c r="L2161" s="8"/>
      <c r="M2161" s="8"/>
      <c r="N2161" s="8"/>
    </row>
    <row r="2162" spans="12:14" x14ac:dyDescent="0.25">
      <c r="L2162" s="8"/>
      <c r="M2162" s="8"/>
      <c r="N2162" s="8"/>
    </row>
    <row r="2163" spans="12:14" x14ac:dyDescent="0.25">
      <c r="L2163" s="8"/>
      <c r="M2163" s="8"/>
      <c r="N2163" s="8"/>
    </row>
    <row r="2164" spans="12:14" x14ac:dyDescent="0.25">
      <c r="L2164" s="8"/>
      <c r="M2164" s="8"/>
      <c r="N2164" s="8"/>
    </row>
    <row r="2165" spans="12:14" x14ac:dyDescent="0.25">
      <c r="L2165" s="8"/>
      <c r="M2165" s="8"/>
      <c r="N2165" s="8"/>
    </row>
    <row r="2166" spans="12:14" x14ac:dyDescent="0.25">
      <c r="L2166" s="8"/>
      <c r="M2166" s="8"/>
      <c r="N2166" s="8"/>
    </row>
    <row r="2167" spans="12:14" x14ac:dyDescent="0.25">
      <c r="L2167" s="8"/>
      <c r="M2167" s="8"/>
      <c r="N2167" s="8"/>
    </row>
    <row r="2168" spans="12:14" x14ac:dyDescent="0.25">
      <c r="L2168" s="8"/>
      <c r="M2168" s="8"/>
      <c r="N2168" s="8"/>
    </row>
    <row r="2169" spans="12:14" x14ac:dyDescent="0.25">
      <c r="L2169" s="8"/>
      <c r="M2169" s="8"/>
      <c r="N2169" s="8"/>
    </row>
    <row r="2170" spans="12:14" x14ac:dyDescent="0.25">
      <c r="L2170" s="8"/>
      <c r="M2170" s="8"/>
      <c r="N2170" s="8"/>
    </row>
    <row r="2171" spans="12:14" x14ac:dyDescent="0.25">
      <c r="L2171" s="8"/>
      <c r="M2171" s="8"/>
      <c r="N2171" s="8"/>
    </row>
    <row r="2172" spans="12:14" x14ac:dyDescent="0.25">
      <c r="L2172" s="8"/>
      <c r="M2172" s="8"/>
      <c r="N2172" s="8"/>
    </row>
    <row r="2173" spans="12:14" x14ac:dyDescent="0.25">
      <c r="L2173" s="8"/>
      <c r="M2173" s="8"/>
      <c r="N2173" s="8"/>
    </row>
    <row r="2174" spans="12:14" x14ac:dyDescent="0.25">
      <c r="L2174" s="8"/>
      <c r="M2174" s="8"/>
      <c r="N2174" s="8"/>
    </row>
    <row r="2175" spans="12:14" x14ac:dyDescent="0.25">
      <c r="L2175" s="8"/>
      <c r="M2175" s="8"/>
      <c r="N2175" s="8"/>
    </row>
    <row r="2176" spans="12:14" x14ac:dyDescent="0.25">
      <c r="L2176" s="8"/>
      <c r="M2176" s="8"/>
      <c r="N2176" s="8"/>
    </row>
    <row r="2177" spans="12:14" x14ac:dyDescent="0.25">
      <c r="L2177" s="8"/>
      <c r="M2177" s="8"/>
      <c r="N2177" s="8"/>
    </row>
    <row r="2178" spans="12:14" x14ac:dyDescent="0.25">
      <c r="L2178" s="8"/>
      <c r="M2178" s="8"/>
      <c r="N2178" s="8"/>
    </row>
    <row r="2179" spans="12:14" x14ac:dyDescent="0.25">
      <c r="L2179" s="8"/>
      <c r="M2179" s="8"/>
      <c r="N2179" s="8"/>
    </row>
    <row r="2180" spans="12:14" x14ac:dyDescent="0.25">
      <c r="L2180" s="8"/>
      <c r="M2180" s="8"/>
      <c r="N2180" s="8"/>
    </row>
    <row r="2181" spans="12:14" x14ac:dyDescent="0.25">
      <c r="L2181" s="8"/>
      <c r="M2181" s="8"/>
      <c r="N2181" s="8"/>
    </row>
    <row r="2182" spans="12:14" x14ac:dyDescent="0.25">
      <c r="L2182" s="8"/>
      <c r="M2182" s="8"/>
      <c r="N2182" s="8"/>
    </row>
    <row r="2183" spans="12:14" x14ac:dyDescent="0.25">
      <c r="L2183" s="8"/>
      <c r="M2183" s="8"/>
      <c r="N2183" s="8"/>
    </row>
    <row r="2184" spans="12:14" x14ac:dyDescent="0.25">
      <c r="L2184" s="8"/>
      <c r="M2184" s="8"/>
      <c r="N2184" s="8"/>
    </row>
    <row r="2185" spans="12:14" x14ac:dyDescent="0.25">
      <c r="L2185" s="8"/>
      <c r="M2185" s="8"/>
      <c r="N2185" s="8"/>
    </row>
    <row r="2186" spans="12:14" x14ac:dyDescent="0.25">
      <c r="L2186" s="8"/>
      <c r="M2186" s="8"/>
      <c r="N2186" s="8"/>
    </row>
    <row r="2187" spans="12:14" x14ac:dyDescent="0.25">
      <c r="L2187" s="8"/>
      <c r="M2187" s="8"/>
      <c r="N2187" s="8"/>
    </row>
    <row r="2188" spans="12:14" x14ac:dyDescent="0.25">
      <c r="L2188" s="8"/>
      <c r="M2188" s="8"/>
      <c r="N2188" s="8"/>
    </row>
    <row r="2189" spans="12:14" x14ac:dyDescent="0.25">
      <c r="L2189" s="8"/>
      <c r="M2189" s="8"/>
      <c r="N2189" s="8"/>
    </row>
    <row r="2190" spans="12:14" x14ac:dyDescent="0.25">
      <c r="L2190" s="8"/>
      <c r="M2190" s="8"/>
      <c r="N2190" s="8"/>
    </row>
    <row r="2191" spans="12:14" x14ac:dyDescent="0.25">
      <c r="L2191" s="8"/>
      <c r="M2191" s="8"/>
      <c r="N2191" s="8"/>
    </row>
    <row r="2192" spans="12:14" x14ac:dyDescent="0.25">
      <c r="L2192" s="8"/>
      <c r="M2192" s="8"/>
      <c r="N2192" s="8"/>
    </row>
    <row r="2193" spans="12:14" x14ac:dyDescent="0.25">
      <c r="L2193" s="8"/>
      <c r="M2193" s="8"/>
      <c r="N2193" s="8"/>
    </row>
    <row r="2194" spans="12:14" x14ac:dyDescent="0.25">
      <c r="L2194" s="8"/>
      <c r="M2194" s="8"/>
      <c r="N2194" s="8"/>
    </row>
    <row r="2195" spans="12:14" x14ac:dyDescent="0.25">
      <c r="L2195" s="8"/>
      <c r="M2195" s="8"/>
      <c r="N2195" s="8"/>
    </row>
    <row r="2196" spans="12:14" x14ac:dyDescent="0.25">
      <c r="L2196" s="8"/>
      <c r="M2196" s="8"/>
      <c r="N2196" s="8"/>
    </row>
    <row r="2197" spans="12:14" x14ac:dyDescent="0.25">
      <c r="L2197" s="8"/>
      <c r="M2197" s="8"/>
      <c r="N2197" s="8"/>
    </row>
    <row r="2198" spans="12:14" x14ac:dyDescent="0.25">
      <c r="L2198" s="8"/>
      <c r="M2198" s="8"/>
      <c r="N2198" s="8"/>
    </row>
    <row r="2199" spans="12:14" x14ac:dyDescent="0.25">
      <c r="L2199" s="8"/>
      <c r="M2199" s="8"/>
      <c r="N2199" s="8"/>
    </row>
    <row r="2200" spans="12:14" x14ac:dyDescent="0.25">
      <c r="L2200" s="8"/>
      <c r="M2200" s="8"/>
      <c r="N2200" s="8"/>
    </row>
    <row r="2201" spans="12:14" x14ac:dyDescent="0.25">
      <c r="L2201" s="8"/>
      <c r="M2201" s="8"/>
      <c r="N2201" s="8"/>
    </row>
    <row r="2202" spans="12:14" x14ac:dyDescent="0.25">
      <c r="L2202" s="8"/>
      <c r="M2202" s="8"/>
      <c r="N2202" s="8"/>
    </row>
    <row r="2203" spans="12:14" x14ac:dyDescent="0.25">
      <c r="L2203" s="8"/>
      <c r="M2203" s="8"/>
      <c r="N2203" s="8"/>
    </row>
    <row r="2204" spans="12:14" x14ac:dyDescent="0.25">
      <c r="L2204" s="8"/>
      <c r="M2204" s="8"/>
      <c r="N2204" s="8"/>
    </row>
    <row r="2205" spans="12:14" x14ac:dyDescent="0.25">
      <c r="L2205" s="8"/>
      <c r="M2205" s="8"/>
      <c r="N2205" s="8"/>
    </row>
    <row r="2206" spans="12:14" x14ac:dyDescent="0.25">
      <c r="L2206" s="8"/>
      <c r="M2206" s="8"/>
      <c r="N2206" s="8"/>
    </row>
    <row r="2207" spans="12:14" x14ac:dyDescent="0.25">
      <c r="L2207" s="8"/>
      <c r="M2207" s="8"/>
      <c r="N2207" s="8"/>
    </row>
    <row r="2208" spans="12:14" x14ac:dyDescent="0.25">
      <c r="L2208" s="8"/>
      <c r="M2208" s="8"/>
      <c r="N2208" s="8"/>
    </row>
    <row r="2209" spans="12:14" x14ac:dyDescent="0.25">
      <c r="L2209" s="8"/>
      <c r="M2209" s="8"/>
      <c r="N2209" s="8"/>
    </row>
    <row r="2210" spans="12:14" x14ac:dyDescent="0.25">
      <c r="L2210" s="8"/>
      <c r="M2210" s="8"/>
      <c r="N2210" s="8"/>
    </row>
    <row r="2211" spans="12:14" x14ac:dyDescent="0.25">
      <c r="L2211" s="8"/>
      <c r="M2211" s="8"/>
      <c r="N2211" s="8"/>
    </row>
    <row r="2212" spans="12:14" x14ac:dyDescent="0.25">
      <c r="L2212" s="8"/>
      <c r="M2212" s="8"/>
      <c r="N2212" s="8"/>
    </row>
    <row r="2213" spans="12:14" x14ac:dyDescent="0.25">
      <c r="L2213" s="8"/>
      <c r="M2213" s="8"/>
      <c r="N2213" s="8"/>
    </row>
    <row r="2214" spans="12:14" x14ac:dyDescent="0.25">
      <c r="L2214" s="8"/>
      <c r="M2214" s="8"/>
      <c r="N2214" s="8"/>
    </row>
    <row r="2215" spans="12:14" x14ac:dyDescent="0.25">
      <c r="L2215" s="8"/>
      <c r="M2215" s="8"/>
      <c r="N2215" s="8"/>
    </row>
    <row r="2216" spans="12:14" x14ac:dyDescent="0.25">
      <c r="L2216" s="8"/>
      <c r="M2216" s="8"/>
      <c r="N2216" s="8"/>
    </row>
    <row r="2217" spans="12:14" x14ac:dyDescent="0.25">
      <c r="L2217" s="8"/>
      <c r="M2217" s="8"/>
      <c r="N2217" s="8"/>
    </row>
    <row r="2218" spans="12:14" x14ac:dyDescent="0.25">
      <c r="L2218" s="8"/>
      <c r="M2218" s="8"/>
      <c r="N2218" s="8"/>
    </row>
    <row r="2219" spans="12:14" x14ac:dyDescent="0.25">
      <c r="L2219" s="8"/>
      <c r="M2219" s="8"/>
      <c r="N2219" s="8"/>
    </row>
    <row r="2220" spans="12:14" x14ac:dyDescent="0.25">
      <c r="L2220" s="8"/>
      <c r="M2220" s="8"/>
      <c r="N2220" s="8"/>
    </row>
    <row r="2221" spans="12:14" x14ac:dyDescent="0.25">
      <c r="L2221" s="8"/>
      <c r="M2221" s="8"/>
      <c r="N2221" s="8"/>
    </row>
    <row r="2222" spans="12:14" x14ac:dyDescent="0.25">
      <c r="L2222" s="8"/>
      <c r="M2222" s="8"/>
      <c r="N2222" s="8"/>
    </row>
    <row r="2223" spans="12:14" x14ac:dyDescent="0.25">
      <c r="L2223" s="8"/>
      <c r="M2223" s="8"/>
      <c r="N2223" s="8"/>
    </row>
    <row r="2224" spans="12:14" x14ac:dyDescent="0.25">
      <c r="L2224" s="8"/>
      <c r="M2224" s="8"/>
      <c r="N2224" s="8"/>
    </row>
    <row r="2225" spans="12:14" x14ac:dyDescent="0.25">
      <c r="L2225" s="8"/>
      <c r="M2225" s="8"/>
      <c r="N2225" s="8"/>
    </row>
    <row r="2226" spans="12:14" x14ac:dyDescent="0.25">
      <c r="L2226" s="8"/>
      <c r="M2226" s="8"/>
      <c r="N2226" s="8"/>
    </row>
    <row r="2227" spans="12:14" x14ac:dyDescent="0.25">
      <c r="L2227" s="8"/>
      <c r="M2227" s="8"/>
      <c r="N2227" s="8"/>
    </row>
    <row r="2228" spans="12:14" x14ac:dyDescent="0.25">
      <c r="L2228" s="8"/>
      <c r="M2228" s="8"/>
      <c r="N2228" s="8"/>
    </row>
    <row r="2229" spans="12:14" x14ac:dyDescent="0.25">
      <c r="L2229" s="8"/>
      <c r="M2229" s="8"/>
      <c r="N2229" s="8"/>
    </row>
    <row r="2230" spans="12:14" x14ac:dyDescent="0.25">
      <c r="L2230" s="8"/>
      <c r="M2230" s="8"/>
      <c r="N2230" s="8"/>
    </row>
    <row r="2231" spans="12:14" x14ac:dyDescent="0.25">
      <c r="L2231" s="8"/>
      <c r="M2231" s="8"/>
      <c r="N2231" s="8"/>
    </row>
    <row r="2232" spans="12:14" x14ac:dyDescent="0.25">
      <c r="L2232" s="8"/>
      <c r="M2232" s="8"/>
      <c r="N2232" s="8"/>
    </row>
    <row r="2233" spans="12:14" x14ac:dyDescent="0.25">
      <c r="L2233" s="8"/>
      <c r="M2233" s="8"/>
      <c r="N2233" s="8"/>
    </row>
    <row r="2234" spans="12:14" x14ac:dyDescent="0.25">
      <c r="L2234" s="8"/>
      <c r="M2234" s="8"/>
      <c r="N2234" s="8"/>
    </row>
    <row r="2235" spans="12:14" x14ac:dyDescent="0.25">
      <c r="L2235" s="8"/>
      <c r="M2235" s="8"/>
      <c r="N2235" s="8"/>
    </row>
    <row r="2236" spans="12:14" x14ac:dyDescent="0.25">
      <c r="L2236" s="8"/>
      <c r="M2236" s="8"/>
      <c r="N2236" s="8"/>
    </row>
    <row r="2237" spans="12:14" x14ac:dyDescent="0.25">
      <c r="L2237" s="8"/>
      <c r="M2237" s="8"/>
      <c r="N2237" s="8"/>
    </row>
    <row r="2238" spans="12:14" x14ac:dyDescent="0.25">
      <c r="L2238" s="8"/>
      <c r="M2238" s="8"/>
      <c r="N2238" s="8"/>
    </row>
    <row r="2239" spans="12:14" x14ac:dyDescent="0.25">
      <c r="L2239" s="8"/>
      <c r="M2239" s="8"/>
      <c r="N2239" s="8"/>
    </row>
    <row r="2240" spans="12:14" x14ac:dyDescent="0.25">
      <c r="L2240" s="8"/>
      <c r="M2240" s="8"/>
      <c r="N2240" s="8"/>
    </row>
    <row r="2241" spans="12:14" x14ac:dyDescent="0.25">
      <c r="L2241" s="8"/>
      <c r="M2241" s="8"/>
      <c r="N2241" s="8"/>
    </row>
    <row r="2242" spans="12:14" x14ac:dyDescent="0.25">
      <c r="L2242" s="8"/>
      <c r="M2242" s="8"/>
      <c r="N2242" s="8"/>
    </row>
    <row r="2243" spans="12:14" x14ac:dyDescent="0.25">
      <c r="L2243" s="8"/>
      <c r="M2243" s="8"/>
      <c r="N2243" s="8"/>
    </row>
    <row r="2244" spans="12:14" x14ac:dyDescent="0.25">
      <c r="L2244" s="8"/>
      <c r="M2244" s="8"/>
      <c r="N2244" s="8"/>
    </row>
    <row r="2245" spans="12:14" x14ac:dyDescent="0.25">
      <c r="L2245" s="8"/>
      <c r="M2245" s="8"/>
      <c r="N2245" s="8"/>
    </row>
    <row r="2246" spans="12:14" x14ac:dyDescent="0.25">
      <c r="L2246" s="8"/>
      <c r="M2246" s="8"/>
      <c r="N2246" s="8"/>
    </row>
    <row r="2247" spans="12:14" x14ac:dyDescent="0.25">
      <c r="L2247" s="8"/>
      <c r="M2247" s="8"/>
      <c r="N2247" s="8"/>
    </row>
    <row r="2248" spans="12:14" x14ac:dyDescent="0.25">
      <c r="L2248" s="8"/>
      <c r="M2248" s="8"/>
      <c r="N2248" s="8"/>
    </row>
    <row r="2249" spans="12:14" x14ac:dyDescent="0.25">
      <c r="L2249" s="8"/>
      <c r="M2249" s="8"/>
      <c r="N2249" s="8"/>
    </row>
    <row r="2250" spans="12:14" x14ac:dyDescent="0.25">
      <c r="L2250" s="8"/>
      <c r="M2250" s="8"/>
      <c r="N2250" s="8"/>
    </row>
    <row r="2251" spans="12:14" x14ac:dyDescent="0.25">
      <c r="L2251" s="8"/>
      <c r="M2251" s="8"/>
      <c r="N2251" s="8"/>
    </row>
    <row r="2252" spans="12:14" x14ac:dyDescent="0.25">
      <c r="L2252" s="8"/>
      <c r="M2252" s="8"/>
      <c r="N2252" s="8"/>
    </row>
    <row r="2253" spans="12:14" x14ac:dyDescent="0.25">
      <c r="L2253" s="8"/>
      <c r="M2253" s="8"/>
      <c r="N2253" s="8"/>
    </row>
    <row r="2254" spans="12:14" x14ac:dyDescent="0.25">
      <c r="L2254" s="8"/>
      <c r="M2254" s="8"/>
      <c r="N2254" s="8"/>
    </row>
    <row r="2255" spans="12:14" x14ac:dyDescent="0.25">
      <c r="L2255" s="8"/>
      <c r="M2255" s="8"/>
      <c r="N2255" s="8"/>
    </row>
    <row r="2256" spans="12:14" x14ac:dyDescent="0.25">
      <c r="L2256" s="8"/>
      <c r="M2256" s="8"/>
      <c r="N2256" s="8"/>
    </row>
    <row r="2257" spans="12:14" x14ac:dyDescent="0.25">
      <c r="L2257" s="8"/>
      <c r="M2257" s="8"/>
      <c r="N2257" s="8"/>
    </row>
    <row r="2258" spans="12:14" x14ac:dyDescent="0.25">
      <c r="L2258" s="8"/>
      <c r="M2258" s="8"/>
      <c r="N2258" s="8"/>
    </row>
    <row r="2259" spans="12:14" x14ac:dyDescent="0.25">
      <c r="L2259" s="8"/>
      <c r="M2259" s="8"/>
      <c r="N2259" s="8"/>
    </row>
    <row r="2260" spans="12:14" x14ac:dyDescent="0.25">
      <c r="L2260" s="8"/>
      <c r="M2260" s="8"/>
      <c r="N2260" s="8"/>
    </row>
    <row r="2261" spans="12:14" x14ac:dyDescent="0.25">
      <c r="L2261" s="8"/>
      <c r="M2261" s="8"/>
      <c r="N2261" s="8"/>
    </row>
    <row r="2262" spans="12:14" x14ac:dyDescent="0.25">
      <c r="L2262" s="8"/>
      <c r="M2262" s="8"/>
      <c r="N2262" s="8"/>
    </row>
    <row r="2263" spans="12:14" x14ac:dyDescent="0.25">
      <c r="L2263" s="8"/>
      <c r="M2263" s="8"/>
      <c r="N2263" s="8"/>
    </row>
    <row r="2264" spans="12:14" x14ac:dyDescent="0.25">
      <c r="L2264" s="8"/>
      <c r="M2264" s="8"/>
      <c r="N2264" s="8"/>
    </row>
    <row r="2265" spans="12:14" x14ac:dyDescent="0.25">
      <c r="L2265" s="8"/>
      <c r="M2265" s="8"/>
      <c r="N2265" s="8"/>
    </row>
    <row r="2266" spans="12:14" x14ac:dyDescent="0.25">
      <c r="L2266" s="8"/>
      <c r="M2266" s="8"/>
      <c r="N2266" s="8"/>
    </row>
    <row r="2267" spans="12:14" x14ac:dyDescent="0.25">
      <c r="L2267" s="8"/>
      <c r="M2267" s="8"/>
      <c r="N2267" s="8"/>
    </row>
    <row r="2268" spans="12:14" x14ac:dyDescent="0.25">
      <c r="L2268" s="8"/>
      <c r="M2268" s="8"/>
      <c r="N2268" s="8"/>
    </row>
    <row r="2269" spans="12:14" x14ac:dyDescent="0.25">
      <c r="L2269" s="8"/>
      <c r="M2269" s="8"/>
      <c r="N2269" s="8"/>
    </row>
    <row r="2270" spans="12:14" x14ac:dyDescent="0.25">
      <c r="L2270" s="8"/>
      <c r="M2270" s="8"/>
      <c r="N2270" s="8"/>
    </row>
    <row r="2271" spans="12:14" x14ac:dyDescent="0.25">
      <c r="L2271" s="8"/>
      <c r="M2271" s="8"/>
      <c r="N2271" s="8"/>
    </row>
    <row r="2272" spans="12:14" x14ac:dyDescent="0.25">
      <c r="L2272" s="8"/>
      <c r="M2272" s="8"/>
      <c r="N2272" s="8"/>
    </row>
    <row r="2273" spans="12:14" x14ac:dyDescent="0.25">
      <c r="L2273" s="8"/>
      <c r="M2273" s="8"/>
      <c r="N2273" s="8"/>
    </row>
    <row r="2274" spans="12:14" x14ac:dyDescent="0.25">
      <c r="L2274" s="8"/>
      <c r="M2274" s="8"/>
      <c r="N2274" s="8"/>
    </row>
    <row r="2275" spans="12:14" x14ac:dyDescent="0.25">
      <c r="L2275" s="8"/>
      <c r="M2275" s="8"/>
      <c r="N2275" s="8"/>
    </row>
    <row r="2276" spans="12:14" x14ac:dyDescent="0.25">
      <c r="L2276" s="8"/>
      <c r="M2276" s="8"/>
      <c r="N2276" s="8"/>
    </row>
    <row r="2277" spans="12:14" x14ac:dyDescent="0.25">
      <c r="L2277" s="8"/>
      <c r="M2277" s="8"/>
      <c r="N2277" s="8"/>
    </row>
    <row r="2278" spans="12:14" x14ac:dyDescent="0.25">
      <c r="L2278" s="8"/>
      <c r="M2278" s="8"/>
      <c r="N2278" s="8"/>
    </row>
    <row r="2279" spans="12:14" x14ac:dyDescent="0.25">
      <c r="L2279" s="8"/>
      <c r="M2279" s="8"/>
      <c r="N2279" s="8"/>
    </row>
    <row r="2280" spans="12:14" x14ac:dyDescent="0.25">
      <c r="L2280" s="8"/>
      <c r="M2280" s="8"/>
      <c r="N2280" s="8"/>
    </row>
    <row r="2281" spans="12:14" x14ac:dyDescent="0.25">
      <c r="L2281" s="8"/>
      <c r="M2281" s="8"/>
      <c r="N2281" s="8"/>
    </row>
    <row r="2282" spans="12:14" x14ac:dyDescent="0.25">
      <c r="L2282" s="8"/>
      <c r="M2282" s="8"/>
      <c r="N2282" s="8"/>
    </row>
    <row r="2283" spans="12:14" x14ac:dyDescent="0.25">
      <c r="L2283" s="8"/>
      <c r="M2283" s="8"/>
      <c r="N2283" s="8"/>
    </row>
    <row r="2284" spans="12:14" x14ac:dyDescent="0.25">
      <c r="L2284" s="8"/>
      <c r="M2284" s="8"/>
      <c r="N2284" s="8"/>
    </row>
    <row r="2285" spans="12:14" x14ac:dyDescent="0.25">
      <c r="L2285" s="8"/>
      <c r="M2285" s="8"/>
      <c r="N2285" s="8"/>
    </row>
    <row r="2286" spans="12:14" x14ac:dyDescent="0.25">
      <c r="L2286" s="8"/>
      <c r="M2286" s="8"/>
      <c r="N2286" s="8"/>
    </row>
    <row r="2287" spans="12:14" x14ac:dyDescent="0.25">
      <c r="L2287" s="8"/>
      <c r="M2287" s="8"/>
      <c r="N2287" s="8"/>
    </row>
    <row r="2288" spans="12:14" x14ac:dyDescent="0.25">
      <c r="L2288" s="8"/>
      <c r="M2288" s="8"/>
      <c r="N2288" s="8"/>
    </row>
    <row r="2289" spans="12:14" x14ac:dyDescent="0.25">
      <c r="L2289" s="8"/>
      <c r="M2289" s="8"/>
      <c r="N2289" s="8"/>
    </row>
    <row r="2290" spans="12:14" x14ac:dyDescent="0.25">
      <c r="L2290" s="8"/>
      <c r="M2290" s="8"/>
      <c r="N2290" s="8"/>
    </row>
    <row r="2291" spans="12:14" x14ac:dyDescent="0.25">
      <c r="L2291" s="8"/>
      <c r="M2291" s="8"/>
      <c r="N2291" s="8"/>
    </row>
    <row r="2292" spans="12:14" x14ac:dyDescent="0.25">
      <c r="L2292" s="8"/>
      <c r="M2292" s="8"/>
      <c r="N2292" s="8"/>
    </row>
    <row r="2293" spans="12:14" x14ac:dyDescent="0.25">
      <c r="L2293" s="8"/>
      <c r="M2293" s="8"/>
      <c r="N2293" s="8"/>
    </row>
    <row r="2294" spans="12:14" x14ac:dyDescent="0.25">
      <c r="L2294" s="8"/>
      <c r="M2294" s="8"/>
      <c r="N2294" s="8"/>
    </row>
    <row r="2295" spans="12:14" x14ac:dyDescent="0.25">
      <c r="L2295" s="8"/>
      <c r="M2295" s="8"/>
      <c r="N2295" s="8"/>
    </row>
    <row r="2296" spans="12:14" x14ac:dyDescent="0.25">
      <c r="L2296" s="8"/>
      <c r="M2296" s="8"/>
      <c r="N2296" s="8"/>
    </row>
    <row r="2297" spans="12:14" x14ac:dyDescent="0.25">
      <c r="L2297" s="8"/>
      <c r="M2297" s="8"/>
      <c r="N2297" s="8"/>
    </row>
    <row r="2298" spans="12:14" x14ac:dyDescent="0.25">
      <c r="L2298" s="8"/>
      <c r="M2298" s="8"/>
      <c r="N2298" s="8"/>
    </row>
    <row r="2299" spans="12:14" x14ac:dyDescent="0.25">
      <c r="L2299" s="8"/>
      <c r="M2299" s="8"/>
      <c r="N2299" s="8"/>
    </row>
    <row r="2300" spans="12:14" x14ac:dyDescent="0.25">
      <c r="L2300" s="8"/>
      <c r="M2300" s="8"/>
      <c r="N2300" s="8"/>
    </row>
    <row r="2301" spans="12:14" x14ac:dyDescent="0.25">
      <c r="L2301" s="8"/>
      <c r="M2301" s="8"/>
      <c r="N2301" s="8"/>
    </row>
    <row r="2302" spans="12:14" x14ac:dyDescent="0.25">
      <c r="L2302" s="8"/>
      <c r="M2302" s="8"/>
      <c r="N2302" s="8"/>
    </row>
    <row r="2303" spans="12:14" x14ac:dyDescent="0.25">
      <c r="L2303" s="8"/>
      <c r="M2303" s="8"/>
      <c r="N2303" s="8"/>
    </row>
    <row r="2304" spans="12:14" x14ac:dyDescent="0.25">
      <c r="L2304" s="8"/>
      <c r="M2304" s="8"/>
      <c r="N2304" s="8"/>
    </row>
    <row r="2305" spans="12:14" x14ac:dyDescent="0.25">
      <c r="L2305" s="8"/>
      <c r="M2305" s="8"/>
      <c r="N2305" s="8"/>
    </row>
    <row r="2306" spans="12:14" x14ac:dyDescent="0.25">
      <c r="L2306" s="8"/>
      <c r="M2306" s="8"/>
      <c r="N2306" s="8"/>
    </row>
    <row r="2307" spans="12:14" x14ac:dyDescent="0.25">
      <c r="L2307" s="8"/>
      <c r="M2307" s="8"/>
      <c r="N2307" s="8"/>
    </row>
    <row r="2308" spans="12:14" x14ac:dyDescent="0.25">
      <c r="L2308" s="8"/>
      <c r="M2308" s="8"/>
      <c r="N2308" s="8"/>
    </row>
    <row r="2309" spans="12:14" x14ac:dyDescent="0.25">
      <c r="L2309" s="8"/>
      <c r="M2309" s="8"/>
      <c r="N2309" s="8"/>
    </row>
    <row r="2310" spans="12:14" x14ac:dyDescent="0.25">
      <c r="L2310" s="8"/>
      <c r="M2310" s="8"/>
      <c r="N2310" s="8"/>
    </row>
    <row r="2311" spans="12:14" x14ac:dyDescent="0.25">
      <c r="L2311" s="8"/>
      <c r="M2311" s="8"/>
      <c r="N2311" s="8"/>
    </row>
    <row r="2312" spans="12:14" x14ac:dyDescent="0.25">
      <c r="L2312" s="8"/>
      <c r="M2312" s="8"/>
      <c r="N2312" s="8"/>
    </row>
    <row r="2313" spans="12:14" x14ac:dyDescent="0.25">
      <c r="L2313" s="8"/>
      <c r="M2313" s="8"/>
      <c r="N2313" s="8"/>
    </row>
    <row r="2314" spans="12:14" x14ac:dyDescent="0.25">
      <c r="L2314" s="8"/>
      <c r="M2314" s="8"/>
      <c r="N2314" s="8"/>
    </row>
    <row r="2315" spans="12:14" x14ac:dyDescent="0.25">
      <c r="L2315" s="8"/>
      <c r="M2315" s="8"/>
      <c r="N2315" s="8"/>
    </row>
    <row r="2316" spans="12:14" x14ac:dyDescent="0.25">
      <c r="L2316" s="8"/>
      <c r="M2316" s="8"/>
      <c r="N2316" s="8"/>
    </row>
    <row r="2317" spans="12:14" x14ac:dyDescent="0.25">
      <c r="L2317" s="8"/>
      <c r="M2317" s="8"/>
      <c r="N2317" s="8"/>
    </row>
    <row r="2318" spans="12:14" x14ac:dyDescent="0.25">
      <c r="L2318" s="8"/>
      <c r="M2318" s="8"/>
      <c r="N2318" s="8"/>
    </row>
    <row r="2319" spans="12:14" x14ac:dyDescent="0.25">
      <c r="L2319" s="8"/>
      <c r="M2319" s="8"/>
      <c r="N2319" s="8"/>
    </row>
    <row r="2320" spans="12:14" x14ac:dyDescent="0.25">
      <c r="L2320" s="8"/>
      <c r="M2320" s="8"/>
      <c r="N2320" s="8"/>
    </row>
    <row r="2321" spans="12:14" x14ac:dyDescent="0.25">
      <c r="L2321" s="8"/>
      <c r="M2321" s="8"/>
      <c r="N2321" s="8"/>
    </row>
    <row r="2322" spans="12:14" x14ac:dyDescent="0.25">
      <c r="L2322" s="8"/>
      <c r="M2322" s="8"/>
      <c r="N2322" s="8"/>
    </row>
    <row r="2323" spans="12:14" x14ac:dyDescent="0.25">
      <c r="L2323" s="8"/>
      <c r="M2323" s="8"/>
      <c r="N2323" s="8"/>
    </row>
    <row r="2324" spans="12:14" x14ac:dyDescent="0.25">
      <c r="L2324" s="8"/>
      <c r="M2324" s="8"/>
      <c r="N2324" s="8"/>
    </row>
    <row r="2325" spans="12:14" x14ac:dyDescent="0.25">
      <c r="L2325" s="8"/>
      <c r="M2325" s="8"/>
      <c r="N2325" s="8"/>
    </row>
    <row r="2326" spans="12:14" x14ac:dyDescent="0.25">
      <c r="L2326" s="8"/>
      <c r="M2326" s="8"/>
      <c r="N2326" s="8"/>
    </row>
    <row r="2327" spans="12:14" x14ac:dyDescent="0.25">
      <c r="L2327" s="8"/>
      <c r="M2327" s="8"/>
      <c r="N2327" s="8"/>
    </row>
    <row r="2328" spans="12:14" x14ac:dyDescent="0.25">
      <c r="L2328" s="8"/>
      <c r="M2328" s="8"/>
      <c r="N2328" s="8"/>
    </row>
    <row r="2329" spans="12:14" x14ac:dyDescent="0.25">
      <c r="L2329" s="8"/>
      <c r="M2329" s="8"/>
      <c r="N2329" s="8"/>
    </row>
    <row r="2330" spans="12:14" x14ac:dyDescent="0.25">
      <c r="L2330" s="8"/>
      <c r="M2330" s="8"/>
      <c r="N2330" s="8"/>
    </row>
    <row r="2331" spans="12:14" x14ac:dyDescent="0.25">
      <c r="L2331" s="8"/>
      <c r="M2331" s="8"/>
      <c r="N2331" s="8"/>
    </row>
    <row r="2332" spans="12:14" x14ac:dyDescent="0.25">
      <c r="L2332" s="8"/>
      <c r="M2332" s="8"/>
      <c r="N2332" s="8"/>
    </row>
    <row r="2333" spans="12:14" x14ac:dyDescent="0.25">
      <c r="L2333" s="8"/>
      <c r="M2333" s="8"/>
      <c r="N2333" s="8"/>
    </row>
    <row r="2334" spans="12:14" x14ac:dyDescent="0.25">
      <c r="L2334" s="8"/>
      <c r="M2334" s="8"/>
      <c r="N2334" s="8"/>
    </row>
    <row r="2335" spans="12:14" x14ac:dyDescent="0.25">
      <c r="L2335" s="8"/>
      <c r="M2335" s="8"/>
      <c r="N2335" s="8"/>
    </row>
    <row r="2336" spans="12:14" x14ac:dyDescent="0.25">
      <c r="L2336" s="8"/>
      <c r="M2336" s="8"/>
      <c r="N2336" s="8"/>
    </row>
    <row r="2337" spans="12:14" x14ac:dyDescent="0.25">
      <c r="L2337" s="8"/>
      <c r="M2337" s="8"/>
      <c r="N2337" s="8"/>
    </row>
    <row r="2338" spans="12:14" x14ac:dyDescent="0.25">
      <c r="L2338" s="8"/>
      <c r="M2338" s="8"/>
      <c r="N2338" s="8"/>
    </row>
    <row r="2339" spans="12:14" x14ac:dyDescent="0.25">
      <c r="L2339" s="8"/>
      <c r="M2339" s="8"/>
      <c r="N2339" s="8"/>
    </row>
    <row r="2340" spans="12:14" x14ac:dyDescent="0.25">
      <c r="L2340" s="8"/>
      <c r="M2340" s="8"/>
      <c r="N2340" s="8"/>
    </row>
    <row r="2341" spans="12:14" x14ac:dyDescent="0.25">
      <c r="L2341" s="8"/>
      <c r="M2341" s="8"/>
      <c r="N2341" s="8"/>
    </row>
    <row r="2342" spans="12:14" x14ac:dyDescent="0.25">
      <c r="L2342" s="8"/>
      <c r="M2342" s="8"/>
      <c r="N2342" s="8"/>
    </row>
    <row r="2343" spans="12:14" x14ac:dyDescent="0.25">
      <c r="L2343" s="8"/>
      <c r="M2343" s="8"/>
      <c r="N2343" s="8"/>
    </row>
    <row r="2344" spans="12:14" x14ac:dyDescent="0.25">
      <c r="L2344" s="8"/>
      <c r="M2344" s="8"/>
      <c r="N2344" s="8"/>
    </row>
    <row r="2345" spans="12:14" x14ac:dyDescent="0.25">
      <c r="L2345" s="8"/>
      <c r="M2345" s="8"/>
      <c r="N2345" s="8"/>
    </row>
    <row r="2346" spans="12:14" x14ac:dyDescent="0.25">
      <c r="L2346" s="8"/>
      <c r="M2346" s="8"/>
      <c r="N2346" s="8"/>
    </row>
    <row r="2347" spans="12:14" x14ac:dyDescent="0.25">
      <c r="L2347" s="8"/>
      <c r="M2347" s="8"/>
      <c r="N2347" s="8"/>
    </row>
    <row r="2348" spans="12:14" x14ac:dyDescent="0.25">
      <c r="L2348" s="8"/>
      <c r="M2348" s="8"/>
      <c r="N2348" s="8"/>
    </row>
    <row r="2349" spans="12:14" x14ac:dyDescent="0.25">
      <c r="L2349" s="8"/>
      <c r="M2349" s="8"/>
      <c r="N2349" s="8"/>
    </row>
    <row r="2350" spans="12:14" x14ac:dyDescent="0.25">
      <c r="L2350" s="8"/>
      <c r="M2350" s="8"/>
      <c r="N2350" s="8"/>
    </row>
    <row r="2351" spans="12:14" x14ac:dyDescent="0.25">
      <c r="L2351" s="8"/>
      <c r="M2351" s="8"/>
      <c r="N2351" s="8"/>
    </row>
    <row r="2352" spans="12:14" x14ac:dyDescent="0.25">
      <c r="L2352" s="8"/>
      <c r="M2352" s="8"/>
      <c r="N2352" s="8"/>
    </row>
    <row r="2353" spans="12:14" x14ac:dyDescent="0.25">
      <c r="L2353" s="8"/>
      <c r="M2353" s="8"/>
      <c r="N2353" s="8"/>
    </row>
    <row r="2354" spans="12:14" x14ac:dyDescent="0.25">
      <c r="L2354" s="8"/>
      <c r="M2354" s="8"/>
      <c r="N2354" s="8"/>
    </row>
    <row r="2355" spans="12:14" x14ac:dyDescent="0.25">
      <c r="L2355" s="8"/>
      <c r="M2355" s="8"/>
      <c r="N2355" s="8"/>
    </row>
    <row r="2356" spans="12:14" x14ac:dyDescent="0.25">
      <c r="L2356" s="8"/>
      <c r="M2356" s="8"/>
      <c r="N2356" s="8"/>
    </row>
    <row r="2357" spans="12:14" x14ac:dyDescent="0.25">
      <c r="L2357" s="8"/>
      <c r="M2357" s="8"/>
      <c r="N2357" s="8"/>
    </row>
    <row r="2358" spans="12:14" x14ac:dyDescent="0.25">
      <c r="L2358" s="8"/>
      <c r="M2358" s="8"/>
      <c r="N2358" s="8"/>
    </row>
    <row r="2359" spans="12:14" x14ac:dyDescent="0.25">
      <c r="L2359" s="8"/>
      <c r="M2359" s="8"/>
      <c r="N2359" s="8"/>
    </row>
    <row r="2360" spans="12:14" x14ac:dyDescent="0.25">
      <c r="L2360" s="8"/>
      <c r="M2360" s="8"/>
      <c r="N2360" s="8"/>
    </row>
    <row r="2361" spans="12:14" x14ac:dyDescent="0.25">
      <c r="L2361" s="8"/>
      <c r="M2361" s="8"/>
      <c r="N2361" s="8"/>
    </row>
    <row r="2362" spans="12:14" x14ac:dyDescent="0.25">
      <c r="L2362" s="8"/>
      <c r="M2362" s="8"/>
      <c r="N2362" s="8"/>
    </row>
    <row r="2363" spans="12:14" x14ac:dyDescent="0.25">
      <c r="L2363" s="8"/>
      <c r="M2363" s="8"/>
      <c r="N2363" s="8"/>
    </row>
    <row r="2364" spans="12:14" x14ac:dyDescent="0.25">
      <c r="L2364" s="8"/>
      <c r="M2364" s="8"/>
      <c r="N2364" s="8"/>
    </row>
    <row r="2365" spans="12:14" x14ac:dyDescent="0.25">
      <c r="L2365" s="8"/>
      <c r="M2365" s="8"/>
      <c r="N2365" s="8"/>
    </row>
    <row r="2366" spans="12:14" x14ac:dyDescent="0.25">
      <c r="L2366" s="8"/>
      <c r="M2366" s="8"/>
      <c r="N2366" s="8"/>
    </row>
    <row r="2367" spans="12:14" x14ac:dyDescent="0.25">
      <c r="L2367" s="8"/>
      <c r="M2367" s="8"/>
      <c r="N2367" s="8"/>
    </row>
    <row r="2368" spans="12:14" x14ac:dyDescent="0.25">
      <c r="L2368" s="8"/>
      <c r="M2368" s="8"/>
      <c r="N2368" s="8"/>
    </row>
    <row r="2369" spans="12:14" x14ac:dyDescent="0.25">
      <c r="L2369" s="8"/>
      <c r="M2369" s="8"/>
      <c r="N2369" s="8"/>
    </row>
    <row r="2370" spans="12:14" x14ac:dyDescent="0.25">
      <c r="L2370" s="8"/>
      <c r="M2370" s="8"/>
      <c r="N2370" s="8"/>
    </row>
    <row r="2371" spans="12:14" x14ac:dyDescent="0.25">
      <c r="L2371" s="8"/>
      <c r="M2371" s="8"/>
      <c r="N2371" s="8"/>
    </row>
    <row r="2372" spans="12:14" x14ac:dyDescent="0.25">
      <c r="L2372" s="8"/>
      <c r="M2372" s="8"/>
      <c r="N2372" s="8"/>
    </row>
    <row r="2373" spans="12:14" x14ac:dyDescent="0.25">
      <c r="L2373" s="8"/>
      <c r="M2373" s="8"/>
      <c r="N2373" s="8"/>
    </row>
    <row r="2374" spans="12:14" x14ac:dyDescent="0.25">
      <c r="L2374" s="8"/>
      <c r="M2374" s="8"/>
      <c r="N2374" s="8"/>
    </row>
    <row r="2375" spans="12:14" x14ac:dyDescent="0.25">
      <c r="L2375" s="8"/>
      <c r="M2375" s="8"/>
      <c r="N2375" s="8"/>
    </row>
    <row r="2376" spans="12:14" x14ac:dyDescent="0.25">
      <c r="L2376" s="8"/>
      <c r="M2376" s="8"/>
      <c r="N2376" s="8"/>
    </row>
    <row r="2377" spans="12:14" x14ac:dyDescent="0.25">
      <c r="L2377" s="8"/>
      <c r="M2377" s="8"/>
      <c r="N2377" s="8"/>
    </row>
    <row r="2378" spans="12:14" x14ac:dyDescent="0.25">
      <c r="L2378" s="8"/>
      <c r="M2378" s="8"/>
      <c r="N2378" s="8"/>
    </row>
    <row r="2379" spans="12:14" x14ac:dyDescent="0.25">
      <c r="L2379" s="8"/>
      <c r="M2379" s="8"/>
      <c r="N2379" s="8"/>
    </row>
    <row r="2380" spans="12:14" x14ac:dyDescent="0.25">
      <c r="L2380" s="8"/>
      <c r="M2380" s="8"/>
      <c r="N2380" s="8"/>
    </row>
    <row r="2381" spans="12:14" x14ac:dyDescent="0.25">
      <c r="L2381" s="8"/>
      <c r="M2381" s="8"/>
      <c r="N2381" s="8"/>
    </row>
    <row r="2382" spans="12:14" x14ac:dyDescent="0.25">
      <c r="L2382" s="8"/>
      <c r="M2382" s="8"/>
      <c r="N2382" s="8"/>
    </row>
    <row r="2383" spans="12:14" x14ac:dyDescent="0.25">
      <c r="L2383" s="8"/>
      <c r="M2383" s="8"/>
      <c r="N2383" s="8"/>
    </row>
    <row r="2384" spans="12:14" x14ac:dyDescent="0.25">
      <c r="L2384" s="8"/>
      <c r="M2384" s="8"/>
      <c r="N2384" s="8"/>
    </row>
    <row r="2385" spans="12:14" x14ac:dyDescent="0.25">
      <c r="L2385" s="8"/>
      <c r="M2385" s="8"/>
      <c r="N2385" s="8"/>
    </row>
    <row r="2386" spans="12:14" x14ac:dyDescent="0.25">
      <c r="L2386" s="8"/>
      <c r="M2386" s="8"/>
      <c r="N2386" s="8"/>
    </row>
    <row r="2387" spans="12:14" x14ac:dyDescent="0.25">
      <c r="L2387" s="8"/>
      <c r="M2387" s="8"/>
      <c r="N2387" s="8"/>
    </row>
    <row r="2388" spans="12:14" x14ac:dyDescent="0.25">
      <c r="L2388" s="8"/>
      <c r="M2388" s="8"/>
      <c r="N2388" s="8"/>
    </row>
    <row r="2389" spans="12:14" x14ac:dyDescent="0.25">
      <c r="L2389" s="8"/>
      <c r="M2389" s="8"/>
      <c r="N2389" s="8"/>
    </row>
    <row r="2390" spans="12:14" x14ac:dyDescent="0.25">
      <c r="L2390" s="8"/>
      <c r="M2390" s="8"/>
      <c r="N2390" s="8"/>
    </row>
    <row r="2391" spans="12:14" x14ac:dyDescent="0.25">
      <c r="L2391" s="8"/>
      <c r="M2391" s="8"/>
      <c r="N2391" s="8"/>
    </row>
    <row r="2392" spans="12:14" x14ac:dyDescent="0.25">
      <c r="L2392" s="8"/>
      <c r="M2392" s="8"/>
      <c r="N2392" s="8"/>
    </row>
    <row r="2393" spans="12:14" x14ac:dyDescent="0.25">
      <c r="L2393" s="8"/>
      <c r="M2393" s="8"/>
      <c r="N2393" s="8"/>
    </row>
    <row r="2394" spans="12:14" x14ac:dyDescent="0.25">
      <c r="L2394" s="8"/>
      <c r="M2394" s="8"/>
      <c r="N2394" s="8"/>
    </row>
    <row r="2395" spans="12:14" x14ac:dyDescent="0.25">
      <c r="L2395" s="8"/>
      <c r="M2395" s="8"/>
      <c r="N2395" s="8"/>
    </row>
    <row r="2396" spans="12:14" x14ac:dyDescent="0.25">
      <c r="L2396" s="8"/>
      <c r="M2396" s="8"/>
      <c r="N2396" s="8"/>
    </row>
    <row r="2397" spans="12:14" x14ac:dyDescent="0.25">
      <c r="L2397" s="8"/>
      <c r="M2397" s="8"/>
      <c r="N2397" s="8"/>
    </row>
    <row r="2398" spans="12:14" x14ac:dyDescent="0.25">
      <c r="L2398" s="8"/>
      <c r="M2398" s="8"/>
      <c r="N2398" s="8"/>
    </row>
    <row r="2399" spans="12:14" x14ac:dyDescent="0.25">
      <c r="L2399" s="8"/>
      <c r="M2399" s="8"/>
      <c r="N2399" s="8"/>
    </row>
    <row r="2400" spans="12:14" x14ac:dyDescent="0.25">
      <c r="L2400" s="8"/>
      <c r="M2400" s="8"/>
      <c r="N2400" s="8"/>
    </row>
    <row r="2401" spans="12:14" x14ac:dyDescent="0.25">
      <c r="L2401" s="8"/>
      <c r="M2401" s="8"/>
      <c r="N2401" s="8"/>
    </row>
    <row r="2402" spans="12:14" x14ac:dyDescent="0.25">
      <c r="L2402" s="8"/>
      <c r="M2402" s="8"/>
      <c r="N2402" s="8"/>
    </row>
    <row r="2403" spans="12:14" x14ac:dyDescent="0.25">
      <c r="L2403" s="8"/>
      <c r="M2403" s="8"/>
      <c r="N2403" s="8"/>
    </row>
    <row r="2404" spans="12:14" x14ac:dyDescent="0.25">
      <c r="L2404" s="8"/>
      <c r="M2404" s="8"/>
      <c r="N2404" s="8"/>
    </row>
    <row r="2405" spans="12:14" x14ac:dyDescent="0.25">
      <c r="L2405" s="8"/>
      <c r="M2405" s="8"/>
      <c r="N2405" s="8"/>
    </row>
    <row r="2406" spans="12:14" x14ac:dyDescent="0.25">
      <c r="L2406" s="8"/>
      <c r="M2406" s="8"/>
      <c r="N2406" s="8"/>
    </row>
    <row r="2407" spans="12:14" x14ac:dyDescent="0.25">
      <c r="L2407" s="8"/>
      <c r="M2407" s="8"/>
      <c r="N2407" s="8"/>
    </row>
    <row r="2408" spans="12:14" x14ac:dyDescent="0.25">
      <c r="L2408" s="8"/>
      <c r="M2408" s="8"/>
      <c r="N2408" s="8"/>
    </row>
    <row r="2409" spans="12:14" x14ac:dyDescent="0.25">
      <c r="L2409" s="8"/>
      <c r="M2409" s="8"/>
      <c r="N2409" s="8"/>
    </row>
    <row r="2410" spans="12:14" x14ac:dyDescent="0.25">
      <c r="L2410" s="8"/>
      <c r="M2410" s="8"/>
      <c r="N2410" s="8"/>
    </row>
    <row r="2411" spans="12:14" x14ac:dyDescent="0.25">
      <c r="L2411" s="8"/>
      <c r="M2411" s="8"/>
      <c r="N2411" s="8"/>
    </row>
    <row r="2412" spans="12:14" x14ac:dyDescent="0.25">
      <c r="L2412" s="8"/>
      <c r="M2412" s="8"/>
      <c r="N2412" s="8"/>
    </row>
    <row r="2413" spans="12:14" x14ac:dyDescent="0.25">
      <c r="L2413" s="8"/>
      <c r="M2413" s="8"/>
      <c r="N2413" s="8"/>
    </row>
    <row r="2414" spans="12:14" x14ac:dyDescent="0.25">
      <c r="L2414" s="8"/>
      <c r="M2414" s="8"/>
      <c r="N2414" s="8"/>
    </row>
    <row r="2415" spans="12:14" x14ac:dyDescent="0.25">
      <c r="L2415" s="8"/>
      <c r="M2415" s="8"/>
      <c r="N2415" s="8"/>
    </row>
    <row r="2416" spans="12:14" x14ac:dyDescent="0.25">
      <c r="L2416" s="8"/>
      <c r="M2416" s="8"/>
      <c r="N2416" s="8"/>
    </row>
    <row r="2417" spans="12:14" x14ac:dyDescent="0.25">
      <c r="L2417" s="8"/>
      <c r="M2417" s="8"/>
      <c r="N2417" s="8"/>
    </row>
    <row r="2418" spans="12:14" x14ac:dyDescent="0.25">
      <c r="L2418" s="8"/>
      <c r="M2418" s="8"/>
      <c r="N2418" s="8"/>
    </row>
    <row r="2419" spans="12:14" x14ac:dyDescent="0.25">
      <c r="L2419" s="8"/>
      <c r="M2419" s="8"/>
      <c r="N2419" s="8"/>
    </row>
    <row r="2420" spans="12:14" x14ac:dyDescent="0.25">
      <c r="L2420" s="8"/>
      <c r="M2420" s="8"/>
      <c r="N2420" s="8"/>
    </row>
    <row r="2421" spans="12:14" x14ac:dyDescent="0.25">
      <c r="L2421" s="8"/>
      <c r="M2421" s="8"/>
      <c r="N2421" s="8"/>
    </row>
    <row r="2422" spans="12:14" x14ac:dyDescent="0.25">
      <c r="L2422" s="8"/>
      <c r="M2422" s="8"/>
      <c r="N2422" s="8"/>
    </row>
    <row r="2423" spans="12:14" x14ac:dyDescent="0.25">
      <c r="L2423" s="8"/>
      <c r="M2423" s="8"/>
      <c r="N2423" s="8"/>
    </row>
    <row r="2424" spans="12:14" x14ac:dyDescent="0.25">
      <c r="L2424" s="8"/>
      <c r="M2424" s="8"/>
      <c r="N2424" s="8"/>
    </row>
    <row r="2425" spans="12:14" x14ac:dyDescent="0.25">
      <c r="L2425" s="8"/>
      <c r="M2425" s="8"/>
      <c r="N2425" s="8"/>
    </row>
    <row r="2426" spans="12:14" x14ac:dyDescent="0.25">
      <c r="L2426" s="8"/>
      <c r="M2426" s="8"/>
      <c r="N2426" s="8"/>
    </row>
    <row r="2427" spans="12:14" x14ac:dyDescent="0.25">
      <c r="L2427" s="8"/>
      <c r="M2427" s="8"/>
      <c r="N2427" s="8"/>
    </row>
    <row r="2428" spans="12:14" x14ac:dyDescent="0.25">
      <c r="L2428" s="8"/>
      <c r="M2428" s="8"/>
      <c r="N2428" s="8"/>
    </row>
    <row r="2429" spans="12:14" x14ac:dyDescent="0.25">
      <c r="L2429" s="8"/>
      <c r="M2429" s="8"/>
      <c r="N2429" s="8"/>
    </row>
    <row r="2430" spans="12:14" x14ac:dyDescent="0.25">
      <c r="L2430" s="8"/>
      <c r="M2430" s="8"/>
      <c r="N2430" s="8"/>
    </row>
    <row r="2431" spans="12:14" x14ac:dyDescent="0.25">
      <c r="L2431" s="8"/>
      <c r="M2431" s="8"/>
      <c r="N2431" s="8"/>
    </row>
    <row r="2432" spans="12:14" x14ac:dyDescent="0.25">
      <c r="L2432" s="8"/>
      <c r="M2432" s="8"/>
      <c r="N2432" s="8"/>
    </row>
    <row r="2433" spans="12:14" x14ac:dyDescent="0.25">
      <c r="L2433" s="8"/>
      <c r="M2433" s="8"/>
      <c r="N2433" s="8"/>
    </row>
    <row r="2434" spans="12:14" x14ac:dyDescent="0.25">
      <c r="L2434" s="8"/>
      <c r="M2434" s="8"/>
      <c r="N2434" s="8"/>
    </row>
    <row r="2435" spans="12:14" x14ac:dyDescent="0.25">
      <c r="L2435" s="8"/>
      <c r="M2435" s="8"/>
      <c r="N2435" s="8"/>
    </row>
    <row r="2436" spans="12:14" x14ac:dyDescent="0.25">
      <c r="L2436" s="8"/>
      <c r="M2436" s="8"/>
      <c r="N2436" s="8"/>
    </row>
    <row r="2437" spans="12:14" x14ac:dyDescent="0.25">
      <c r="L2437" s="8"/>
      <c r="M2437" s="8"/>
      <c r="N2437" s="8"/>
    </row>
    <row r="2438" spans="12:14" x14ac:dyDescent="0.25">
      <c r="L2438" s="8"/>
      <c r="M2438" s="8"/>
      <c r="N2438" s="8"/>
    </row>
    <row r="2439" spans="12:14" x14ac:dyDescent="0.25">
      <c r="L2439" s="8"/>
      <c r="M2439" s="8"/>
      <c r="N2439" s="8"/>
    </row>
    <row r="2440" spans="12:14" x14ac:dyDescent="0.25">
      <c r="L2440" s="8"/>
      <c r="M2440" s="8"/>
      <c r="N2440" s="8"/>
    </row>
    <row r="2441" spans="12:14" x14ac:dyDescent="0.25">
      <c r="L2441" s="8"/>
      <c r="M2441" s="8"/>
      <c r="N2441" s="8"/>
    </row>
    <row r="2442" spans="12:14" x14ac:dyDescent="0.25">
      <c r="L2442" s="8"/>
      <c r="M2442" s="8"/>
      <c r="N2442" s="8"/>
    </row>
    <row r="2443" spans="12:14" x14ac:dyDescent="0.25">
      <c r="L2443" s="8"/>
      <c r="M2443" s="8"/>
      <c r="N2443" s="8"/>
    </row>
    <row r="2444" spans="12:14" x14ac:dyDescent="0.25">
      <c r="L2444" s="8"/>
      <c r="M2444" s="8"/>
      <c r="N2444" s="8"/>
    </row>
    <row r="2445" spans="12:14" x14ac:dyDescent="0.25">
      <c r="L2445" s="8"/>
      <c r="M2445" s="8"/>
      <c r="N2445" s="8"/>
    </row>
    <row r="2446" spans="12:14" x14ac:dyDescent="0.25">
      <c r="L2446" s="8"/>
      <c r="M2446" s="8"/>
      <c r="N2446" s="8"/>
    </row>
    <row r="2447" spans="12:14" x14ac:dyDescent="0.25">
      <c r="L2447" s="8"/>
      <c r="M2447" s="8"/>
      <c r="N2447" s="8"/>
    </row>
    <row r="2448" spans="12:14" x14ac:dyDescent="0.25">
      <c r="L2448" s="8"/>
      <c r="M2448" s="8"/>
      <c r="N2448" s="8"/>
    </row>
    <row r="2449" spans="12:14" x14ac:dyDescent="0.25">
      <c r="L2449" s="8"/>
      <c r="M2449" s="8"/>
      <c r="N2449" s="8"/>
    </row>
    <row r="2450" spans="12:14" x14ac:dyDescent="0.25">
      <c r="L2450" s="8"/>
      <c r="M2450" s="8"/>
      <c r="N2450" s="8"/>
    </row>
    <row r="2451" spans="12:14" x14ac:dyDescent="0.25">
      <c r="L2451" s="8"/>
      <c r="M2451" s="8"/>
      <c r="N2451" s="8"/>
    </row>
    <row r="2452" spans="12:14" x14ac:dyDescent="0.25">
      <c r="L2452" s="8"/>
      <c r="M2452" s="8"/>
      <c r="N2452" s="8"/>
    </row>
    <row r="2453" spans="12:14" x14ac:dyDescent="0.25">
      <c r="L2453" s="8"/>
      <c r="M2453" s="8"/>
      <c r="N2453" s="8"/>
    </row>
    <row r="2454" spans="12:14" x14ac:dyDescent="0.25">
      <c r="L2454" s="8"/>
      <c r="M2454" s="8"/>
      <c r="N2454" s="8"/>
    </row>
    <row r="2455" spans="12:14" x14ac:dyDescent="0.25">
      <c r="L2455" s="8"/>
      <c r="M2455" s="8"/>
      <c r="N2455" s="8"/>
    </row>
    <row r="2456" spans="12:14" x14ac:dyDescent="0.25">
      <c r="L2456" s="8"/>
      <c r="M2456" s="8"/>
      <c r="N2456" s="8"/>
    </row>
    <row r="2457" spans="12:14" x14ac:dyDescent="0.25">
      <c r="L2457" s="8"/>
      <c r="M2457" s="8"/>
      <c r="N2457" s="8"/>
    </row>
    <row r="2458" spans="12:14" x14ac:dyDescent="0.25">
      <c r="L2458" s="8"/>
      <c r="M2458" s="8"/>
      <c r="N2458" s="8"/>
    </row>
    <row r="2459" spans="12:14" x14ac:dyDescent="0.25">
      <c r="L2459" s="8"/>
      <c r="M2459" s="8"/>
      <c r="N2459" s="8"/>
    </row>
    <row r="2460" spans="12:14" x14ac:dyDescent="0.25">
      <c r="L2460" s="8"/>
      <c r="M2460" s="8"/>
      <c r="N2460" s="8"/>
    </row>
    <row r="2461" spans="12:14" x14ac:dyDescent="0.25">
      <c r="L2461" s="8"/>
      <c r="M2461" s="8"/>
      <c r="N2461" s="8"/>
    </row>
    <row r="2462" spans="12:14" x14ac:dyDescent="0.25">
      <c r="L2462" s="8"/>
      <c r="M2462" s="8"/>
      <c r="N2462" s="8"/>
    </row>
    <row r="2463" spans="12:14" x14ac:dyDescent="0.25">
      <c r="L2463" s="8"/>
      <c r="M2463" s="8"/>
      <c r="N2463" s="8"/>
    </row>
    <row r="2464" spans="12:14" x14ac:dyDescent="0.25">
      <c r="L2464" s="8"/>
      <c r="M2464" s="8"/>
      <c r="N2464" s="8"/>
    </row>
    <row r="2465" spans="12:14" x14ac:dyDescent="0.25">
      <c r="L2465" s="8"/>
      <c r="M2465" s="8"/>
      <c r="N2465" s="8"/>
    </row>
    <row r="2466" spans="12:14" x14ac:dyDescent="0.25">
      <c r="L2466" s="8"/>
      <c r="M2466" s="8"/>
      <c r="N2466" s="8"/>
    </row>
    <row r="2467" spans="12:14" x14ac:dyDescent="0.25">
      <c r="L2467" s="8"/>
      <c r="M2467" s="8"/>
      <c r="N2467" s="8"/>
    </row>
    <row r="2468" spans="12:14" x14ac:dyDescent="0.25">
      <c r="L2468" s="8"/>
      <c r="M2468" s="8"/>
      <c r="N2468" s="8"/>
    </row>
    <row r="2469" spans="12:14" x14ac:dyDescent="0.25">
      <c r="L2469" s="8"/>
      <c r="M2469" s="8"/>
      <c r="N2469" s="8"/>
    </row>
    <row r="2470" spans="12:14" x14ac:dyDescent="0.25">
      <c r="L2470" s="8"/>
      <c r="M2470" s="8"/>
      <c r="N2470" s="8"/>
    </row>
    <row r="2471" spans="12:14" x14ac:dyDescent="0.25">
      <c r="L2471" s="8"/>
      <c r="M2471" s="8"/>
      <c r="N2471" s="8"/>
    </row>
    <row r="2472" spans="12:14" x14ac:dyDescent="0.25">
      <c r="L2472" s="8"/>
      <c r="M2472" s="8"/>
      <c r="N2472" s="8"/>
    </row>
    <row r="2473" spans="12:14" x14ac:dyDescent="0.25">
      <c r="L2473" s="8"/>
      <c r="M2473" s="8"/>
      <c r="N2473" s="8"/>
    </row>
    <row r="2474" spans="12:14" x14ac:dyDescent="0.25">
      <c r="L2474" s="8"/>
      <c r="M2474" s="8"/>
      <c r="N2474" s="8"/>
    </row>
    <row r="2475" spans="12:14" x14ac:dyDescent="0.25">
      <c r="L2475" s="8"/>
      <c r="M2475" s="8"/>
      <c r="N2475" s="8"/>
    </row>
    <row r="2476" spans="12:14" x14ac:dyDescent="0.25">
      <c r="L2476" s="8"/>
      <c r="M2476" s="8"/>
      <c r="N2476" s="8"/>
    </row>
    <row r="2477" spans="12:14" x14ac:dyDescent="0.25">
      <c r="L2477" s="8"/>
      <c r="M2477" s="8"/>
      <c r="N2477" s="8"/>
    </row>
    <row r="2478" spans="12:14" x14ac:dyDescent="0.25">
      <c r="L2478" s="8"/>
      <c r="M2478" s="8"/>
      <c r="N2478" s="8"/>
    </row>
    <row r="2479" spans="12:14" x14ac:dyDescent="0.25">
      <c r="L2479" s="8"/>
      <c r="M2479" s="8"/>
      <c r="N2479" s="8"/>
    </row>
    <row r="2480" spans="12:14" x14ac:dyDescent="0.25">
      <c r="L2480" s="8"/>
      <c r="M2480" s="8"/>
      <c r="N2480" s="8"/>
    </row>
    <row r="2481" spans="12:14" x14ac:dyDescent="0.25">
      <c r="L2481" s="8"/>
      <c r="M2481" s="8"/>
      <c r="N2481" s="8"/>
    </row>
    <row r="2482" spans="12:14" x14ac:dyDescent="0.25">
      <c r="L2482" s="8"/>
      <c r="M2482" s="8"/>
      <c r="N2482" s="8"/>
    </row>
    <row r="2483" spans="12:14" x14ac:dyDescent="0.25">
      <c r="L2483" s="8"/>
      <c r="M2483" s="8"/>
      <c r="N2483" s="8"/>
    </row>
    <row r="2484" spans="12:14" x14ac:dyDescent="0.25">
      <c r="L2484" s="8"/>
      <c r="M2484" s="8"/>
      <c r="N2484" s="8"/>
    </row>
    <row r="2485" spans="12:14" x14ac:dyDescent="0.25">
      <c r="L2485" s="8"/>
      <c r="M2485" s="8"/>
      <c r="N2485" s="8"/>
    </row>
    <row r="2486" spans="12:14" x14ac:dyDescent="0.25">
      <c r="L2486" s="8"/>
      <c r="M2486" s="8"/>
      <c r="N2486" s="8"/>
    </row>
    <row r="2487" spans="12:14" x14ac:dyDescent="0.25">
      <c r="L2487" s="8"/>
      <c r="M2487" s="8"/>
      <c r="N2487" s="8"/>
    </row>
    <row r="2488" spans="12:14" x14ac:dyDescent="0.25">
      <c r="L2488" s="8"/>
      <c r="M2488" s="8"/>
      <c r="N2488" s="8"/>
    </row>
    <row r="2489" spans="12:14" x14ac:dyDescent="0.25">
      <c r="L2489" s="8"/>
      <c r="M2489" s="8"/>
      <c r="N2489" s="8"/>
    </row>
    <row r="2490" spans="12:14" x14ac:dyDescent="0.25">
      <c r="L2490" s="8"/>
      <c r="M2490" s="8"/>
      <c r="N2490" s="8"/>
    </row>
    <row r="2491" spans="12:14" x14ac:dyDescent="0.25">
      <c r="L2491" s="8"/>
      <c r="M2491" s="8"/>
      <c r="N2491" s="8"/>
    </row>
    <row r="2492" spans="12:14" x14ac:dyDescent="0.25">
      <c r="L2492" s="8"/>
      <c r="M2492" s="8"/>
      <c r="N2492" s="8"/>
    </row>
    <row r="2493" spans="12:14" x14ac:dyDescent="0.25">
      <c r="L2493" s="8"/>
      <c r="M2493" s="8"/>
      <c r="N2493" s="8"/>
    </row>
    <row r="2494" spans="12:14" x14ac:dyDescent="0.25">
      <c r="L2494" s="8"/>
      <c r="M2494" s="8"/>
      <c r="N2494" s="8"/>
    </row>
    <row r="2495" spans="12:14" x14ac:dyDescent="0.25">
      <c r="L2495" s="8"/>
      <c r="M2495" s="8"/>
      <c r="N2495" s="8"/>
    </row>
    <row r="2496" spans="12:14" x14ac:dyDescent="0.25">
      <c r="L2496" s="8"/>
      <c r="M2496" s="8"/>
      <c r="N2496" s="8"/>
    </row>
    <row r="2497" spans="12:14" x14ac:dyDescent="0.25">
      <c r="L2497" s="8"/>
      <c r="M2497" s="8"/>
      <c r="N2497" s="8"/>
    </row>
    <row r="2498" spans="12:14" x14ac:dyDescent="0.25">
      <c r="L2498" s="8"/>
      <c r="M2498" s="8"/>
      <c r="N2498" s="8"/>
    </row>
    <row r="2499" spans="12:14" x14ac:dyDescent="0.25">
      <c r="L2499" s="8"/>
      <c r="M2499" s="8"/>
      <c r="N2499" s="8"/>
    </row>
    <row r="2500" spans="12:14" x14ac:dyDescent="0.25">
      <c r="L2500" s="8"/>
      <c r="M2500" s="8"/>
      <c r="N2500" s="8"/>
    </row>
    <row r="2501" spans="12:14" x14ac:dyDescent="0.25">
      <c r="L2501" s="8"/>
      <c r="M2501" s="8"/>
      <c r="N2501" s="8"/>
    </row>
    <row r="2502" spans="12:14" x14ac:dyDescent="0.25">
      <c r="L2502" s="8"/>
      <c r="M2502" s="8"/>
      <c r="N2502" s="8"/>
    </row>
    <row r="2503" spans="12:14" x14ac:dyDescent="0.25">
      <c r="L2503" s="8"/>
      <c r="M2503" s="8"/>
      <c r="N2503" s="8"/>
    </row>
    <row r="2504" spans="12:14" x14ac:dyDescent="0.25">
      <c r="L2504" s="8"/>
      <c r="M2504" s="8"/>
      <c r="N2504" s="8"/>
    </row>
    <row r="2505" spans="12:14" x14ac:dyDescent="0.25">
      <c r="L2505" s="8"/>
      <c r="M2505" s="8"/>
      <c r="N2505" s="8"/>
    </row>
    <row r="2506" spans="12:14" x14ac:dyDescent="0.25">
      <c r="L2506" s="8"/>
      <c r="M2506" s="8"/>
      <c r="N2506" s="8"/>
    </row>
    <row r="2507" spans="12:14" x14ac:dyDescent="0.25">
      <c r="L2507" s="8"/>
      <c r="M2507" s="8"/>
      <c r="N2507" s="8"/>
    </row>
    <row r="2508" spans="12:14" x14ac:dyDescent="0.25">
      <c r="L2508" s="8"/>
      <c r="M2508" s="8"/>
      <c r="N2508" s="8"/>
    </row>
    <row r="2509" spans="12:14" x14ac:dyDescent="0.25">
      <c r="L2509" s="8"/>
      <c r="M2509" s="8"/>
      <c r="N2509" s="8"/>
    </row>
    <row r="2510" spans="12:14" x14ac:dyDescent="0.25">
      <c r="L2510" s="8"/>
      <c r="M2510" s="8"/>
      <c r="N2510" s="8"/>
    </row>
    <row r="2511" spans="12:14" x14ac:dyDescent="0.25">
      <c r="L2511" s="8"/>
      <c r="M2511" s="8"/>
      <c r="N2511" s="8"/>
    </row>
    <row r="2512" spans="12:14" x14ac:dyDescent="0.25">
      <c r="L2512" s="8"/>
      <c r="M2512" s="8"/>
      <c r="N2512" s="8"/>
    </row>
    <row r="2513" spans="12:14" x14ac:dyDescent="0.25">
      <c r="L2513" s="8"/>
      <c r="M2513" s="8"/>
      <c r="N2513" s="8"/>
    </row>
    <row r="2514" spans="12:14" x14ac:dyDescent="0.25">
      <c r="L2514" s="8"/>
      <c r="M2514" s="8"/>
      <c r="N2514" s="8"/>
    </row>
    <row r="2515" spans="12:14" x14ac:dyDescent="0.25">
      <c r="L2515" s="8"/>
      <c r="M2515" s="8"/>
      <c r="N2515" s="8"/>
    </row>
    <row r="2516" spans="12:14" x14ac:dyDescent="0.25">
      <c r="L2516" s="8"/>
      <c r="M2516" s="8"/>
      <c r="N2516" s="8"/>
    </row>
    <row r="2517" spans="12:14" x14ac:dyDescent="0.25">
      <c r="L2517" s="8"/>
      <c r="M2517" s="8"/>
      <c r="N2517" s="8"/>
    </row>
    <row r="2518" spans="12:14" x14ac:dyDescent="0.25">
      <c r="L2518" s="8"/>
      <c r="M2518" s="8"/>
      <c r="N2518" s="8"/>
    </row>
    <row r="2519" spans="12:14" x14ac:dyDescent="0.25">
      <c r="L2519" s="8"/>
      <c r="M2519" s="8"/>
      <c r="N2519" s="8"/>
    </row>
    <row r="2520" spans="12:14" x14ac:dyDescent="0.25">
      <c r="L2520" s="8"/>
      <c r="M2520" s="8"/>
      <c r="N2520" s="8"/>
    </row>
    <row r="2521" spans="12:14" x14ac:dyDescent="0.25">
      <c r="L2521" s="8"/>
      <c r="M2521" s="8"/>
      <c r="N2521" s="8"/>
    </row>
    <row r="2522" spans="12:14" x14ac:dyDescent="0.25">
      <c r="L2522" s="8"/>
      <c r="M2522" s="8"/>
      <c r="N2522" s="8"/>
    </row>
    <row r="2523" spans="12:14" x14ac:dyDescent="0.25">
      <c r="L2523" s="8"/>
      <c r="M2523" s="8"/>
      <c r="N2523" s="8"/>
    </row>
    <row r="2524" spans="12:14" x14ac:dyDescent="0.25">
      <c r="L2524" s="8"/>
      <c r="M2524" s="8"/>
      <c r="N2524" s="8"/>
    </row>
    <row r="2525" spans="12:14" x14ac:dyDescent="0.25">
      <c r="L2525" s="8"/>
      <c r="M2525" s="8"/>
      <c r="N2525" s="8"/>
    </row>
    <row r="2526" spans="12:14" x14ac:dyDescent="0.25">
      <c r="L2526" s="8"/>
      <c r="M2526" s="8"/>
      <c r="N2526" s="8"/>
    </row>
    <row r="2527" spans="12:14" x14ac:dyDescent="0.25">
      <c r="L2527" s="8"/>
      <c r="M2527" s="8"/>
      <c r="N2527" s="8"/>
    </row>
    <row r="2528" spans="12:14" x14ac:dyDescent="0.25">
      <c r="L2528" s="8"/>
      <c r="M2528" s="8"/>
      <c r="N2528" s="8"/>
    </row>
    <row r="2529" spans="12:14" x14ac:dyDescent="0.25">
      <c r="L2529" s="8"/>
      <c r="M2529" s="8"/>
      <c r="N2529" s="8"/>
    </row>
    <row r="2530" spans="12:14" x14ac:dyDescent="0.25">
      <c r="L2530" s="8"/>
      <c r="M2530" s="8"/>
      <c r="N2530" s="8"/>
    </row>
    <row r="2531" spans="12:14" x14ac:dyDescent="0.25">
      <c r="L2531" s="8"/>
      <c r="M2531" s="8"/>
      <c r="N2531" s="8"/>
    </row>
    <row r="2532" spans="12:14" x14ac:dyDescent="0.25">
      <c r="L2532" s="8"/>
      <c r="M2532" s="8"/>
      <c r="N2532" s="8"/>
    </row>
    <row r="2533" spans="12:14" x14ac:dyDescent="0.25">
      <c r="L2533" s="8"/>
      <c r="M2533" s="8"/>
      <c r="N2533" s="8"/>
    </row>
    <row r="2534" spans="12:14" x14ac:dyDescent="0.25">
      <c r="L2534" s="8"/>
      <c r="M2534" s="8"/>
      <c r="N2534" s="8"/>
    </row>
    <row r="2535" spans="12:14" x14ac:dyDescent="0.25">
      <c r="L2535" s="8"/>
      <c r="M2535" s="8"/>
      <c r="N2535" s="8"/>
    </row>
    <row r="2536" spans="12:14" x14ac:dyDescent="0.25">
      <c r="L2536" s="8"/>
      <c r="M2536" s="8"/>
      <c r="N2536" s="8"/>
    </row>
    <row r="2537" spans="12:14" x14ac:dyDescent="0.25">
      <c r="L2537" s="8"/>
      <c r="M2537" s="8"/>
      <c r="N2537" s="8"/>
    </row>
    <row r="2538" spans="12:14" x14ac:dyDescent="0.25">
      <c r="L2538" s="8"/>
      <c r="M2538" s="8"/>
      <c r="N2538" s="8"/>
    </row>
    <row r="2539" spans="12:14" x14ac:dyDescent="0.25">
      <c r="L2539" s="8"/>
      <c r="M2539" s="8"/>
      <c r="N2539" s="8"/>
    </row>
    <row r="2540" spans="12:14" x14ac:dyDescent="0.25">
      <c r="L2540" s="8"/>
      <c r="M2540" s="8"/>
      <c r="N2540" s="8"/>
    </row>
    <row r="2541" spans="12:14" x14ac:dyDescent="0.25">
      <c r="L2541" s="8"/>
      <c r="M2541" s="8"/>
      <c r="N2541" s="8"/>
    </row>
    <row r="2542" spans="12:14" x14ac:dyDescent="0.25">
      <c r="L2542" s="8"/>
      <c r="M2542" s="8"/>
      <c r="N2542" s="8"/>
    </row>
    <row r="2543" spans="12:14" x14ac:dyDescent="0.25">
      <c r="L2543" s="8"/>
      <c r="M2543" s="8"/>
      <c r="N2543" s="8"/>
    </row>
    <row r="2544" spans="12:14" x14ac:dyDescent="0.25">
      <c r="L2544" s="8"/>
      <c r="M2544" s="8"/>
      <c r="N2544" s="8"/>
    </row>
    <row r="2545" spans="12:14" x14ac:dyDescent="0.25">
      <c r="L2545" s="8"/>
      <c r="M2545" s="8"/>
      <c r="N2545" s="8"/>
    </row>
    <row r="2546" spans="12:14" x14ac:dyDescent="0.25">
      <c r="L2546" s="8"/>
      <c r="M2546" s="8"/>
      <c r="N2546" s="8"/>
    </row>
    <row r="2547" spans="12:14" x14ac:dyDescent="0.25">
      <c r="L2547" s="8"/>
      <c r="M2547" s="8"/>
      <c r="N2547" s="8"/>
    </row>
    <row r="2548" spans="12:14" x14ac:dyDescent="0.25">
      <c r="L2548" s="8"/>
      <c r="M2548" s="8"/>
      <c r="N2548" s="8"/>
    </row>
    <row r="2549" spans="12:14" x14ac:dyDescent="0.25">
      <c r="L2549" s="8"/>
      <c r="M2549" s="8"/>
      <c r="N2549" s="8"/>
    </row>
    <row r="2550" spans="12:14" x14ac:dyDescent="0.25">
      <c r="L2550" s="8"/>
      <c r="M2550" s="8"/>
      <c r="N2550" s="8"/>
    </row>
    <row r="2551" spans="12:14" x14ac:dyDescent="0.25">
      <c r="L2551" s="8"/>
      <c r="M2551" s="8"/>
      <c r="N2551" s="8"/>
    </row>
    <row r="2552" spans="12:14" x14ac:dyDescent="0.25">
      <c r="L2552" s="8"/>
      <c r="M2552" s="8"/>
      <c r="N2552" s="8"/>
    </row>
    <row r="2553" spans="12:14" x14ac:dyDescent="0.25">
      <c r="L2553" s="8"/>
      <c r="M2553" s="8"/>
      <c r="N2553" s="8"/>
    </row>
    <row r="2554" spans="12:14" x14ac:dyDescent="0.25">
      <c r="L2554" s="8"/>
      <c r="M2554" s="8"/>
      <c r="N2554" s="8"/>
    </row>
    <row r="2555" spans="12:14" x14ac:dyDescent="0.25">
      <c r="L2555" s="8"/>
      <c r="M2555" s="8"/>
      <c r="N2555" s="8"/>
    </row>
    <row r="2556" spans="12:14" x14ac:dyDescent="0.25">
      <c r="L2556" s="8"/>
      <c r="M2556" s="8"/>
      <c r="N2556" s="8"/>
    </row>
    <row r="2557" spans="12:14" x14ac:dyDescent="0.25">
      <c r="L2557" s="8"/>
      <c r="M2557" s="8"/>
      <c r="N2557" s="8"/>
    </row>
    <row r="2558" spans="12:14" x14ac:dyDescent="0.25">
      <c r="L2558" s="8"/>
      <c r="M2558" s="8"/>
      <c r="N2558" s="8"/>
    </row>
    <row r="2559" spans="12:14" x14ac:dyDescent="0.25">
      <c r="L2559" s="8"/>
      <c r="M2559" s="8"/>
      <c r="N2559" s="8"/>
    </row>
    <row r="2560" spans="12:14" x14ac:dyDescent="0.25">
      <c r="L2560" s="8"/>
      <c r="M2560" s="8"/>
      <c r="N2560" s="8"/>
    </row>
    <row r="2561" spans="12:14" x14ac:dyDescent="0.25">
      <c r="L2561" s="8"/>
      <c r="M2561" s="8"/>
      <c r="N2561" s="8"/>
    </row>
    <row r="2562" spans="12:14" x14ac:dyDescent="0.25">
      <c r="L2562" s="8"/>
      <c r="M2562" s="8"/>
      <c r="N2562" s="8"/>
    </row>
    <row r="2563" spans="12:14" x14ac:dyDescent="0.25">
      <c r="L2563" s="8"/>
      <c r="M2563" s="8"/>
      <c r="N2563" s="8"/>
    </row>
    <row r="2564" spans="12:14" x14ac:dyDescent="0.25">
      <c r="L2564" s="8"/>
      <c r="M2564" s="8"/>
      <c r="N2564" s="8"/>
    </row>
    <row r="2565" spans="12:14" x14ac:dyDescent="0.25">
      <c r="L2565" s="8"/>
      <c r="M2565" s="8"/>
      <c r="N2565" s="8"/>
    </row>
    <row r="2566" spans="12:14" x14ac:dyDescent="0.25">
      <c r="L2566" s="8"/>
      <c r="M2566" s="8"/>
      <c r="N2566" s="8"/>
    </row>
    <row r="2567" spans="12:14" x14ac:dyDescent="0.25">
      <c r="L2567" s="8"/>
      <c r="M2567" s="8"/>
      <c r="N2567" s="8"/>
    </row>
    <row r="2568" spans="12:14" x14ac:dyDescent="0.25">
      <c r="L2568" s="8"/>
      <c r="M2568" s="8"/>
      <c r="N2568" s="8"/>
    </row>
    <row r="2569" spans="12:14" x14ac:dyDescent="0.25">
      <c r="L2569" s="8"/>
      <c r="M2569" s="8"/>
      <c r="N2569" s="8"/>
    </row>
    <row r="2570" spans="12:14" x14ac:dyDescent="0.25">
      <c r="L2570" s="8"/>
      <c r="M2570" s="8"/>
      <c r="N2570" s="8"/>
    </row>
    <row r="2571" spans="12:14" x14ac:dyDescent="0.25">
      <c r="L2571" s="8"/>
      <c r="M2571" s="8"/>
      <c r="N2571" s="8"/>
    </row>
    <row r="2572" spans="12:14" x14ac:dyDescent="0.25">
      <c r="L2572" s="8"/>
      <c r="M2572" s="8"/>
      <c r="N2572" s="8"/>
    </row>
    <row r="2573" spans="12:14" x14ac:dyDescent="0.25">
      <c r="L2573" s="8"/>
      <c r="M2573" s="8"/>
      <c r="N2573" s="8"/>
    </row>
    <row r="2574" spans="12:14" x14ac:dyDescent="0.25">
      <c r="L2574" s="8"/>
      <c r="M2574" s="8"/>
      <c r="N2574" s="8"/>
    </row>
    <row r="2575" spans="12:14" x14ac:dyDescent="0.25">
      <c r="L2575" s="8"/>
      <c r="M2575" s="8"/>
      <c r="N2575" s="8"/>
    </row>
    <row r="2576" spans="12:14" x14ac:dyDescent="0.25">
      <c r="L2576" s="8"/>
      <c r="M2576" s="8"/>
      <c r="N2576" s="8"/>
    </row>
    <row r="2577" spans="12:14" x14ac:dyDescent="0.25">
      <c r="L2577" s="8"/>
      <c r="M2577" s="8"/>
      <c r="N2577" s="8"/>
    </row>
    <row r="2578" spans="12:14" x14ac:dyDescent="0.25">
      <c r="L2578" s="8"/>
      <c r="M2578" s="8"/>
      <c r="N2578" s="8"/>
    </row>
    <row r="2579" spans="12:14" x14ac:dyDescent="0.25">
      <c r="L2579" s="8"/>
      <c r="M2579" s="8"/>
      <c r="N2579" s="8"/>
    </row>
    <row r="2580" spans="12:14" x14ac:dyDescent="0.25">
      <c r="L2580" s="8"/>
      <c r="M2580" s="8"/>
      <c r="N2580" s="8"/>
    </row>
    <row r="2581" spans="12:14" x14ac:dyDescent="0.25">
      <c r="L2581" s="8"/>
      <c r="M2581" s="8"/>
      <c r="N2581" s="8"/>
    </row>
    <row r="2582" spans="12:14" x14ac:dyDescent="0.25">
      <c r="L2582" s="8"/>
      <c r="M2582" s="8"/>
      <c r="N2582" s="8"/>
    </row>
    <row r="2583" spans="12:14" x14ac:dyDescent="0.25">
      <c r="L2583" s="8"/>
      <c r="M2583" s="8"/>
      <c r="N2583" s="8"/>
    </row>
    <row r="2584" spans="12:14" x14ac:dyDescent="0.25">
      <c r="L2584" s="8"/>
      <c r="M2584" s="8"/>
      <c r="N2584" s="8"/>
    </row>
    <row r="2585" spans="12:14" x14ac:dyDescent="0.25">
      <c r="L2585" s="8"/>
      <c r="M2585" s="8"/>
      <c r="N2585" s="8"/>
    </row>
    <row r="2586" spans="12:14" x14ac:dyDescent="0.25">
      <c r="L2586" s="8"/>
      <c r="M2586" s="8"/>
      <c r="N2586" s="8"/>
    </row>
    <row r="2587" spans="12:14" x14ac:dyDescent="0.25">
      <c r="L2587" s="8"/>
      <c r="M2587" s="8"/>
      <c r="N2587" s="8"/>
    </row>
    <row r="2588" spans="12:14" x14ac:dyDescent="0.25">
      <c r="L2588" s="8"/>
      <c r="M2588" s="8"/>
      <c r="N2588" s="8"/>
    </row>
    <row r="2589" spans="12:14" x14ac:dyDescent="0.25">
      <c r="L2589" s="8"/>
      <c r="M2589" s="8"/>
      <c r="N2589" s="8"/>
    </row>
    <row r="2590" spans="12:14" x14ac:dyDescent="0.25">
      <c r="L2590" s="8"/>
      <c r="M2590" s="8"/>
      <c r="N2590" s="8"/>
    </row>
    <row r="2591" spans="12:14" x14ac:dyDescent="0.25">
      <c r="L2591" s="8"/>
      <c r="M2591" s="8"/>
      <c r="N2591" s="8"/>
    </row>
    <row r="2592" spans="12:14" x14ac:dyDescent="0.25">
      <c r="L2592" s="8"/>
      <c r="M2592" s="8"/>
      <c r="N2592" s="8"/>
    </row>
    <row r="2593" spans="12:14" x14ac:dyDescent="0.25">
      <c r="L2593" s="8"/>
      <c r="M2593" s="8"/>
      <c r="N2593" s="8"/>
    </row>
    <row r="2594" spans="12:14" x14ac:dyDescent="0.25">
      <c r="L2594" s="8"/>
      <c r="M2594" s="8"/>
      <c r="N2594" s="8"/>
    </row>
    <row r="2595" spans="12:14" x14ac:dyDescent="0.25">
      <c r="L2595" s="8"/>
      <c r="M2595" s="8"/>
      <c r="N2595" s="8"/>
    </row>
    <row r="2596" spans="12:14" x14ac:dyDescent="0.25">
      <c r="L2596" s="8"/>
      <c r="M2596" s="8"/>
      <c r="N2596" s="8"/>
    </row>
    <row r="2597" spans="12:14" x14ac:dyDescent="0.25">
      <c r="L2597" s="8"/>
      <c r="M2597" s="8"/>
      <c r="N2597" s="8"/>
    </row>
    <row r="2598" spans="12:14" x14ac:dyDescent="0.25">
      <c r="L2598" s="8"/>
      <c r="M2598" s="8"/>
      <c r="N2598" s="8"/>
    </row>
    <row r="2599" spans="12:14" x14ac:dyDescent="0.25">
      <c r="L2599" s="8"/>
      <c r="M2599" s="8"/>
      <c r="N2599" s="8"/>
    </row>
    <row r="2600" spans="12:14" x14ac:dyDescent="0.25">
      <c r="L2600" s="8"/>
      <c r="M2600" s="8"/>
      <c r="N2600" s="8"/>
    </row>
    <row r="2601" spans="12:14" x14ac:dyDescent="0.25">
      <c r="L2601" s="8"/>
      <c r="M2601" s="8"/>
      <c r="N2601" s="8"/>
    </row>
    <row r="2602" spans="12:14" x14ac:dyDescent="0.25">
      <c r="L2602" s="8"/>
      <c r="M2602" s="8"/>
      <c r="N2602" s="8"/>
    </row>
    <row r="2603" spans="12:14" x14ac:dyDescent="0.25">
      <c r="L2603" s="8"/>
      <c r="M2603" s="8"/>
      <c r="N2603" s="8"/>
    </row>
    <row r="2604" spans="12:14" x14ac:dyDescent="0.25">
      <c r="L2604" s="8"/>
      <c r="M2604" s="8"/>
      <c r="N2604" s="8"/>
    </row>
    <row r="2605" spans="12:14" x14ac:dyDescent="0.25">
      <c r="L2605" s="8"/>
      <c r="M2605" s="8"/>
      <c r="N2605" s="8"/>
    </row>
    <row r="2606" spans="12:14" x14ac:dyDescent="0.25">
      <c r="L2606" s="8"/>
      <c r="M2606" s="8"/>
      <c r="N2606" s="8"/>
    </row>
    <row r="2607" spans="12:14" x14ac:dyDescent="0.25">
      <c r="L2607" s="8"/>
      <c r="M2607" s="8"/>
      <c r="N2607" s="8"/>
    </row>
    <row r="2608" spans="12:14" x14ac:dyDescent="0.25">
      <c r="L2608" s="8"/>
      <c r="M2608" s="8"/>
      <c r="N2608" s="8"/>
    </row>
    <row r="2609" spans="12:14" x14ac:dyDescent="0.25">
      <c r="L2609" s="8"/>
      <c r="M2609" s="8"/>
      <c r="N2609" s="8"/>
    </row>
    <row r="2610" spans="12:14" x14ac:dyDescent="0.25">
      <c r="L2610" s="8"/>
      <c r="M2610" s="8"/>
      <c r="N2610" s="8"/>
    </row>
    <row r="2611" spans="12:14" x14ac:dyDescent="0.25">
      <c r="L2611" s="8"/>
      <c r="M2611" s="8"/>
      <c r="N2611" s="8"/>
    </row>
    <row r="2612" spans="12:14" x14ac:dyDescent="0.25">
      <c r="L2612" s="8"/>
      <c r="M2612" s="8"/>
      <c r="N2612" s="8"/>
    </row>
    <row r="2613" spans="12:14" x14ac:dyDescent="0.25">
      <c r="L2613" s="8"/>
      <c r="M2613" s="8"/>
      <c r="N2613" s="8"/>
    </row>
    <row r="2614" spans="12:14" x14ac:dyDescent="0.25">
      <c r="L2614" s="8"/>
      <c r="M2614" s="8"/>
      <c r="N2614" s="8"/>
    </row>
    <row r="2615" spans="12:14" x14ac:dyDescent="0.25">
      <c r="L2615" s="8"/>
      <c r="M2615" s="8"/>
      <c r="N2615" s="8"/>
    </row>
    <row r="2616" spans="12:14" x14ac:dyDescent="0.25">
      <c r="L2616" s="8"/>
      <c r="M2616" s="8"/>
      <c r="N2616" s="8"/>
    </row>
    <row r="2617" spans="12:14" x14ac:dyDescent="0.25">
      <c r="L2617" s="8"/>
      <c r="M2617" s="8"/>
      <c r="N2617" s="8"/>
    </row>
    <row r="2618" spans="12:14" x14ac:dyDescent="0.25">
      <c r="L2618" s="8"/>
      <c r="M2618" s="8"/>
      <c r="N2618" s="8"/>
    </row>
    <row r="2619" spans="12:14" x14ac:dyDescent="0.25">
      <c r="L2619" s="8"/>
      <c r="M2619" s="8"/>
      <c r="N2619" s="8"/>
    </row>
    <row r="2620" spans="12:14" x14ac:dyDescent="0.25">
      <c r="L2620" s="8"/>
      <c r="M2620" s="8"/>
      <c r="N2620" s="8"/>
    </row>
    <row r="2621" spans="12:14" x14ac:dyDescent="0.25">
      <c r="L2621" s="8"/>
      <c r="M2621" s="8"/>
      <c r="N2621" s="8"/>
    </row>
    <row r="2622" spans="12:14" x14ac:dyDescent="0.25">
      <c r="L2622" s="8"/>
      <c r="M2622" s="8"/>
      <c r="N2622" s="8"/>
    </row>
    <row r="2623" spans="12:14" x14ac:dyDescent="0.25">
      <c r="L2623" s="8"/>
      <c r="M2623" s="8"/>
      <c r="N2623" s="8"/>
    </row>
    <row r="2624" spans="12:14" x14ac:dyDescent="0.25">
      <c r="L2624" s="8"/>
      <c r="M2624" s="8"/>
      <c r="N2624" s="8"/>
    </row>
    <row r="2625" spans="12:14" x14ac:dyDescent="0.25">
      <c r="L2625" s="8"/>
      <c r="M2625" s="8"/>
      <c r="N2625" s="8"/>
    </row>
    <row r="2626" spans="12:14" x14ac:dyDescent="0.25">
      <c r="L2626" s="8"/>
      <c r="M2626" s="8"/>
      <c r="N2626" s="8"/>
    </row>
    <row r="2627" spans="12:14" x14ac:dyDescent="0.25">
      <c r="L2627" s="8"/>
      <c r="M2627" s="8"/>
      <c r="N2627" s="8"/>
    </row>
    <row r="2628" spans="12:14" x14ac:dyDescent="0.25">
      <c r="L2628" s="8"/>
      <c r="M2628" s="8"/>
      <c r="N2628" s="8"/>
    </row>
    <row r="2629" spans="12:14" x14ac:dyDescent="0.25">
      <c r="L2629" s="8"/>
      <c r="M2629" s="8"/>
      <c r="N2629" s="8"/>
    </row>
    <row r="2630" spans="12:14" x14ac:dyDescent="0.25">
      <c r="L2630" s="8"/>
      <c r="M2630" s="8"/>
      <c r="N2630" s="8"/>
    </row>
    <row r="2631" spans="12:14" x14ac:dyDescent="0.25">
      <c r="L2631" s="8"/>
      <c r="M2631" s="8"/>
      <c r="N2631" s="8"/>
    </row>
    <row r="2632" spans="12:14" x14ac:dyDescent="0.25">
      <c r="L2632" s="8"/>
      <c r="M2632" s="8"/>
      <c r="N2632" s="8"/>
    </row>
    <row r="2633" spans="12:14" x14ac:dyDescent="0.25">
      <c r="L2633" s="8"/>
      <c r="M2633" s="8"/>
      <c r="N2633" s="8"/>
    </row>
    <row r="2634" spans="12:14" x14ac:dyDescent="0.25">
      <c r="L2634" s="8"/>
      <c r="M2634" s="8"/>
      <c r="N2634" s="8"/>
    </row>
    <row r="2635" spans="12:14" x14ac:dyDescent="0.25">
      <c r="L2635" s="8"/>
      <c r="M2635" s="8"/>
      <c r="N2635" s="8"/>
    </row>
    <row r="2636" spans="12:14" x14ac:dyDescent="0.25">
      <c r="L2636" s="8"/>
      <c r="M2636" s="8"/>
      <c r="N2636" s="8"/>
    </row>
    <row r="2637" spans="12:14" x14ac:dyDescent="0.25">
      <c r="L2637" s="8"/>
      <c r="M2637" s="8"/>
      <c r="N2637" s="8"/>
    </row>
    <row r="2638" spans="12:14" x14ac:dyDescent="0.25">
      <c r="L2638" s="8"/>
      <c r="M2638" s="8"/>
      <c r="N2638" s="8"/>
    </row>
    <row r="2639" spans="12:14" x14ac:dyDescent="0.25">
      <c r="L2639" s="8"/>
      <c r="M2639" s="8"/>
      <c r="N2639" s="8"/>
    </row>
    <row r="2640" spans="12:14" x14ac:dyDescent="0.25">
      <c r="L2640" s="8"/>
      <c r="M2640" s="8"/>
      <c r="N2640" s="8"/>
    </row>
    <row r="2641" spans="12:14" x14ac:dyDescent="0.25">
      <c r="L2641" s="8"/>
      <c r="M2641" s="8"/>
      <c r="N2641" s="8"/>
    </row>
    <row r="2642" spans="12:14" x14ac:dyDescent="0.25">
      <c r="L2642" s="8"/>
      <c r="M2642" s="8"/>
      <c r="N2642" s="8"/>
    </row>
    <row r="2643" spans="12:14" x14ac:dyDescent="0.25">
      <c r="L2643" s="8"/>
      <c r="M2643" s="8"/>
      <c r="N2643" s="8"/>
    </row>
    <row r="2644" spans="12:14" x14ac:dyDescent="0.25">
      <c r="L2644" s="8"/>
      <c r="M2644" s="8"/>
      <c r="N2644" s="8"/>
    </row>
    <row r="2645" spans="12:14" x14ac:dyDescent="0.25">
      <c r="L2645" s="8"/>
      <c r="M2645" s="8"/>
      <c r="N2645" s="8"/>
    </row>
    <row r="2646" spans="12:14" x14ac:dyDescent="0.25">
      <c r="L2646" s="8"/>
      <c r="M2646" s="8"/>
      <c r="N2646" s="8"/>
    </row>
    <row r="2647" spans="12:14" x14ac:dyDescent="0.25">
      <c r="L2647" s="8"/>
      <c r="M2647" s="8"/>
      <c r="N2647" s="8"/>
    </row>
    <row r="2648" spans="12:14" x14ac:dyDescent="0.25">
      <c r="L2648" s="8"/>
      <c r="M2648" s="8"/>
      <c r="N2648" s="8"/>
    </row>
    <row r="2649" spans="12:14" x14ac:dyDescent="0.25">
      <c r="L2649" s="8"/>
      <c r="M2649" s="8"/>
      <c r="N2649" s="8"/>
    </row>
    <row r="2650" spans="12:14" x14ac:dyDescent="0.25">
      <c r="L2650" s="8"/>
      <c r="M2650" s="8"/>
      <c r="N2650" s="8"/>
    </row>
    <row r="2651" spans="12:14" x14ac:dyDescent="0.25">
      <c r="L2651" s="8"/>
      <c r="M2651" s="8"/>
      <c r="N2651" s="8"/>
    </row>
    <row r="2652" spans="12:14" x14ac:dyDescent="0.25">
      <c r="L2652" s="8"/>
      <c r="M2652" s="8"/>
      <c r="N2652" s="8"/>
    </row>
    <row r="2653" spans="12:14" x14ac:dyDescent="0.25">
      <c r="L2653" s="8"/>
      <c r="M2653" s="8"/>
      <c r="N2653" s="8"/>
    </row>
    <row r="2654" spans="12:14" x14ac:dyDescent="0.25">
      <c r="L2654" s="8"/>
      <c r="M2654" s="8"/>
      <c r="N2654" s="8"/>
    </row>
    <row r="2655" spans="12:14" x14ac:dyDescent="0.25">
      <c r="L2655" s="8"/>
      <c r="M2655" s="8"/>
      <c r="N2655" s="8"/>
    </row>
    <row r="2656" spans="12:14" x14ac:dyDescent="0.25">
      <c r="L2656" s="8"/>
      <c r="M2656" s="8"/>
      <c r="N2656" s="8"/>
    </row>
    <row r="2657" spans="12:14" x14ac:dyDescent="0.25">
      <c r="L2657" s="8"/>
      <c r="M2657" s="8"/>
      <c r="N2657" s="8"/>
    </row>
    <row r="2658" spans="12:14" x14ac:dyDescent="0.25">
      <c r="L2658" s="8"/>
      <c r="M2658" s="8"/>
      <c r="N2658" s="8"/>
    </row>
    <row r="2659" spans="12:14" x14ac:dyDescent="0.25">
      <c r="L2659" s="8"/>
      <c r="M2659" s="8"/>
      <c r="N2659" s="8"/>
    </row>
    <row r="2660" spans="12:14" x14ac:dyDescent="0.25">
      <c r="L2660" s="8"/>
      <c r="M2660" s="8"/>
      <c r="N2660" s="8"/>
    </row>
    <row r="2661" spans="12:14" x14ac:dyDescent="0.25">
      <c r="L2661" s="8"/>
      <c r="M2661" s="8"/>
      <c r="N2661" s="8"/>
    </row>
    <row r="2662" spans="12:14" x14ac:dyDescent="0.25">
      <c r="L2662" s="8"/>
      <c r="M2662" s="8"/>
      <c r="N2662" s="8"/>
    </row>
    <row r="2663" spans="12:14" x14ac:dyDescent="0.25">
      <c r="L2663" s="8"/>
      <c r="M2663" s="8"/>
      <c r="N2663" s="8"/>
    </row>
    <row r="2664" spans="12:14" x14ac:dyDescent="0.25">
      <c r="L2664" s="8"/>
      <c r="M2664" s="8"/>
      <c r="N2664" s="8"/>
    </row>
    <row r="2665" spans="12:14" x14ac:dyDescent="0.25">
      <c r="L2665" s="8"/>
      <c r="M2665" s="8"/>
      <c r="N2665" s="8"/>
    </row>
    <row r="2666" spans="12:14" x14ac:dyDescent="0.25">
      <c r="L2666" s="8"/>
      <c r="M2666" s="8"/>
      <c r="N2666" s="8"/>
    </row>
    <row r="2667" spans="12:14" x14ac:dyDescent="0.25">
      <c r="L2667" s="8"/>
      <c r="M2667" s="8"/>
      <c r="N2667" s="8"/>
    </row>
    <row r="2668" spans="12:14" x14ac:dyDescent="0.25">
      <c r="L2668" s="8"/>
      <c r="M2668" s="8"/>
      <c r="N2668" s="8"/>
    </row>
    <row r="2669" spans="12:14" x14ac:dyDescent="0.25">
      <c r="L2669" s="8"/>
      <c r="M2669" s="8"/>
      <c r="N2669" s="8"/>
    </row>
    <row r="2670" spans="12:14" x14ac:dyDescent="0.25">
      <c r="L2670" s="8"/>
      <c r="M2670" s="8"/>
      <c r="N2670" s="8"/>
    </row>
    <row r="2671" spans="12:14" x14ac:dyDescent="0.25">
      <c r="L2671" s="8"/>
      <c r="M2671" s="8"/>
      <c r="N2671" s="8"/>
    </row>
    <row r="2672" spans="12:14" x14ac:dyDescent="0.25">
      <c r="L2672" s="8"/>
      <c r="M2672" s="8"/>
      <c r="N2672" s="8"/>
    </row>
    <row r="2673" spans="12:14" x14ac:dyDescent="0.25">
      <c r="L2673" s="8"/>
      <c r="M2673" s="8"/>
      <c r="N2673" s="8"/>
    </row>
    <row r="2674" spans="12:14" x14ac:dyDescent="0.25">
      <c r="L2674" s="8"/>
      <c r="M2674" s="8"/>
      <c r="N2674" s="8"/>
    </row>
    <row r="2675" spans="12:14" x14ac:dyDescent="0.25">
      <c r="L2675" s="8"/>
      <c r="M2675" s="8"/>
      <c r="N2675" s="8"/>
    </row>
    <row r="2676" spans="12:14" x14ac:dyDescent="0.25">
      <c r="L2676" s="8"/>
      <c r="M2676" s="8"/>
      <c r="N2676" s="8"/>
    </row>
    <row r="2677" spans="12:14" x14ac:dyDescent="0.25">
      <c r="L2677" s="8"/>
      <c r="M2677" s="8"/>
      <c r="N2677" s="8"/>
    </row>
    <row r="2678" spans="12:14" x14ac:dyDescent="0.25">
      <c r="L2678" s="8"/>
      <c r="M2678" s="8"/>
      <c r="N2678" s="8"/>
    </row>
    <row r="2679" spans="12:14" x14ac:dyDescent="0.25">
      <c r="L2679" s="8"/>
      <c r="M2679" s="8"/>
      <c r="N2679" s="8"/>
    </row>
    <row r="2680" spans="12:14" x14ac:dyDescent="0.25">
      <c r="L2680" s="8"/>
      <c r="M2680" s="8"/>
      <c r="N2680" s="8"/>
    </row>
    <row r="2681" spans="12:14" x14ac:dyDescent="0.25">
      <c r="L2681" s="8"/>
      <c r="M2681" s="8"/>
      <c r="N2681" s="8"/>
    </row>
    <row r="2682" spans="12:14" x14ac:dyDescent="0.25">
      <c r="L2682" s="8"/>
      <c r="M2682" s="8"/>
      <c r="N2682" s="8"/>
    </row>
    <row r="2683" spans="12:14" x14ac:dyDescent="0.25">
      <c r="L2683" s="8"/>
      <c r="M2683" s="8"/>
      <c r="N2683" s="8"/>
    </row>
    <row r="2684" spans="12:14" x14ac:dyDescent="0.25">
      <c r="L2684" s="8"/>
      <c r="M2684" s="8"/>
      <c r="N2684" s="8"/>
    </row>
    <row r="2685" spans="12:14" x14ac:dyDescent="0.25">
      <c r="L2685" s="8"/>
      <c r="M2685" s="8"/>
      <c r="N2685" s="8"/>
    </row>
    <row r="2686" spans="12:14" x14ac:dyDescent="0.25">
      <c r="L2686" s="8"/>
      <c r="M2686" s="8"/>
      <c r="N2686" s="8"/>
    </row>
    <row r="2687" spans="12:14" x14ac:dyDescent="0.25">
      <c r="L2687" s="8"/>
      <c r="M2687" s="8"/>
      <c r="N2687" s="8"/>
    </row>
    <row r="2688" spans="12:14" x14ac:dyDescent="0.25">
      <c r="L2688" s="8"/>
      <c r="M2688" s="8"/>
      <c r="N2688" s="8"/>
    </row>
    <row r="2689" spans="12:14" x14ac:dyDescent="0.25">
      <c r="L2689" s="8"/>
      <c r="M2689" s="8"/>
      <c r="N2689" s="8"/>
    </row>
    <row r="2690" spans="12:14" x14ac:dyDescent="0.25">
      <c r="L2690" s="8"/>
      <c r="M2690" s="8"/>
      <c r="N2690" s="8"/>
    </row>
    <row r="2691" spans="12:14" x14ac:dyDescent="0.25">
      <c r="L2691" s="8"/>
      <c r="M2691" s="8"/>
      <c r="N2691" s="8"/>
    </row>
    <row r="2692" spans="12:14" x14ac:dyDescent="0.25">
      <c r="L2692" s="8"/>
      <c r="M2692" s="8"/>
      <c r="N2692" s="8"/>
    </row>
    <row r="2693" spans="12:14" x14ac:dyDescent="0.25">
      <c r="L2693" s="8"/>
      <c r="M2693" s="8"/>
      <c r="N2693" s="8"/>
    </row>
    <row r="2694" spans="12:14" x14ac:dyDescent="0.25">
      <c r="L2694" s="8"/>
      <c r="M2694" s="8"/>
      <c r="N2694" s="8"/>
    </row>
    <row r="2695" spans="12:14" x14ac:dyDescent="0.25">
      <c r="L2695" s="8"/>
      <c r="M2695" s="8"/>
      <c r="N2695" s="8"/>
    </row>
    <row r="2696" spans="12:14" x14ac:dyDescent="0.25">
      <c r="L2696" s="8"/>
      <c r="M2696" s="8"/>
      <c r="N2696" s="8"/>
    </row>
    <row r="2697" spans="12:14" x14ac:dyDescent="0.25">
      <c r="L2697" s="8"/>
      <c r="M2697" s="8"/>
      <c r="N2697" s="8"/>
    </row>
    <row r="2698" spans="12:14" x14ac:dyDescent="0.25">
      <c r="L2698" s="8"/>
      <c r="M2698" s="8"/>
      <c r="N2698" s="8"/>
    </row>
    <row r="2699" spans="12:14" x14ac:dyDescent="0.25">
      <c r="L2699" s="8"/>
      <c r="M2699" s="8"/>
      <c r="N2699" s="8"/>
    </row>
    <row r="2700" spans="12:14" x14ac:dyDescent="0.25">
      <c r="L2700" s="8"/>
      <c r="M2700" s="8"/>
      <c r="N2700" s="8"/>
    </row>
    <row r="2701" spans="12:14" x14ac:dyDescent="0.25">
      <c r="L2701" s="8"/>
      <c r="M2701" s="8"/>
      <c r="N2701" s="8"/>
    </row>
    <row r="2702" spans="12:14" x14ac:dyDescent="0.25">
      <c r="L2702" s="8"/>
      <c r="M2702" s="8"/>
      <c r="N2702" s="8"/>
    </row>
    <row r="2703" spans="12:14" x14ac:dyDescent="0.25">
      <c r="L2703" s="8"/>
      <c r="M2703" s="8"/>
      <c r="N2703" s="8"/>
    </row>
    <row r="2704" spans="12:14" x14ac:dyDescent="0.25">
      <c r="L2704" s="8"/>
      <c r="M2704" s="8"/>
      <c r="N2704" s="8"/>
    </row>
    <row r="2705" spans="12:14" x14ac:dyDescent="0.25">
      <c r="L2705" s="8"/>
      <c r="M2705" s="8"/>
      <c r="N2705" s="8"/>
    </row>
    <row r="2706" spans="12:14" x14ac:dyDescent="0.25">
      <c r="L2706" s="8"/>
      <c r="M2706" s="8"/>
      <c r="N2706" s="8"/>
    </row>
    <row r="2707" spans="12:14" x14ac:dyDescent="0.25">
      <c r="L2707" s="8"/>
      <c r="M2707" s="8"/>
      <c r="N2707" s="8"/>
    </row>
    <row r="2708" spans="12:14" x14ac:dyDescent="0.25">
      <c r="L2708" s="8"/>
      <c r="M2708" s="8"/>
      <c r="N2708" s="8"/>
    </row>
    <row r="2709" spans="12:14" x14ac:dyDescent="0.25">
      <c r="L2709" s="8"/>
      <c r="M2709" s="8"/>
      <c r="N2709" s="8"/>
    </row>
    <row r="2710" spans="12:14" x14ac:dyDescent="0.25">
      <c r="L2710" s="8"/>
      <c r="M2710" s="8"/>
      <c r="N2710" s="8"/>
    </row>
    <row r="2711" spans="12:14" x14ac:dyDescent="0.25">
      <c r="L2711" s="8"/>
      <c r="M2711" s="8"/>
      <c r="N2711" s="8"/>
    </row>
    <row r="2712" spans="12:14" x14ac:dyDescent="0.25">
      <c r="L2712" s="8"/>
      <c r="M2712" s="8"/>
      <c r="N2712" s="8"/>
    </row>
    <row r="2713" spans="12:14" x14ac:dyDescent="0.25">
      <c r="L2713" s="8"/>
      <c r="M2713" s="8"/>
      <c r="N2713" s="8"/>
    </row>
    <row r="2714" spans="12:14" x14ac:dyDescent="0.25">
      <c r="L2714" s="8"/>
      <c r="M2714" s="8"/>
      <c r="N2714" s="8"/>
    </row>
    <row r="2715" spans="12:14" x14ac:dyDescent="0.25">
      <c r="L2715" s="8"/>
      <c r="M2715" s="8"/>
      <c r="N2715" s="8"/>
    </row>
    <row r="2716" spans="12:14" x14ac:dyDescent="0.25">
      <c r="L2716" s="8"/>
      <c r="M2716" s="8"/>
      <c r="N2716" s="8"/>
    </row>
    <row r="2717" spans="12:14" x14ac:dyDescent="0.25">
      <c r="L2717" s="8"/>
      <c r="M2717" s="8"/>
      <c r="N2717" s="8"/>
    </row>
    <row r="2718" spans="12:14" x14ac:dyDescent="0.25">
      <c r="L2718" s="8"/>
      <c r="M2718" s="8"/>
      <c r="N2718" s="8"/>
    </row>
    <row r="2719" spans="12:14" x14ac:dyDescent="0.25">
      <c r="L2719" s="8"/>
      <c r="M2719" s="8"/>
      <c r="N2719" s="8"/>
    </row>
    <row r="2720" spans="12:14" x14ac:dyDescent="0.25">
      <c r="L2720" s="8"/>
      <c r="M2720" s="8"/>
      <c r="N2720" s="8"/>
    </row>
    <row r="2721" spans="12:14" x14ac:dyDescent="0.25">
      <c r="L2721" s="8"/>
      <c r="M2721" s="8"/>
      <c r="N2721" s="8"/>
    </row>
    <row r="2722" spans="12:14" x14ac:dyDescent="0.25">
      <c r="L2722" s="8"/>
      <c r="M2722" s="8"/>
      <c r="N2722" s="8"/>
    </row>
    <row r="2723" spans="12:14" x14ac:dyDescent="0.25">
      <c r="L2723" s="8"/>
      <c r="M2723" s="8"/>
      <c r="N2723" s="8"/>
    </row>
    <row r="2724" spans="12:14" x14ac:dyDescent="0.25">
      <c r="L2724" s="8"/>
      <c r="M2724" s="8"/>
      <c r="N2724" s="8"/>
    </row>
    <row r="2725" spans="12:14" x14ac:dyDescent="0.25">
      <c r="L2725" s="8"/>
      <c r="M2725" s="8"/>
      <c r="N2725" s="8"/>
    </row>
    <row r="2726" spans="12:14" x14ac:dyDescent="0.25">
      <c r="L2726" s="8"/>
      <c r="M2726" s="8"/>
      <c r="N2726" s="8"/>
    </row>
    <row r="2727" spans="12:14" x14ac:dyDescent="0.25">
      <c r="L2727" s="8"/>
      <c r="M2727" s="8"/>
      <c r="N2727" s="8"/>
    </row>
    <row r="2728" spans="12:14" x14ac:dyDescent="0.25">
      <c r="L2728" s="8"/>
      <c r="M2728" s="8"/>
      <c r="N2728" s="8"/>
    </row>
    <row r="2729" spans="12:14" x14ac:dyDescent="0.25">
      <c r="L2729" s="8"/>
      <c r="M2729" s="8"/>
      <c r="N2729" s="8"/>
    </row>
    <row r="2730" spans="12:14" x14ac:dyDescent="0.25">
      <c r="L2730" s="8"/>
      <c r="M2730" s="8"/>
      <c r="N2730" s="8"/>
    </row>
    <row r="2731" spans="12:14" x14ac:dyDescent="0.25">
      <c r="L2731" s="8"/>
      <c r="M2731" s="8"/>
      <c r="N2731" s="8"/>
    </row>
    <row r="2732" spans="12:14" x14ac:dyDescent="0.25">
      <c r="L2732" s="8"/>
      <c r="M2732" s="8"/>
      <c r="N2732" s="8"/>
    </row>
    <row r="2733" spans="12:14" x14ac:dyDescent="0.25">
      <c r="L2733" s="8"/>
      <c r="M2733" s="8"/>
      <c r="N2733" s="8"/>
    </row>
    <row r="2734" spans="12:14" x14ac:dyDescent="0.25">
      <c r="L2734" s="8"/>
      <c r="M2734" s="8"/>
      <c r="N2734" s="8"/>
    </row>
    <row r="2735" spans="12:14" x14ac:dyDescent="0.25">
      <c r="L2735" s="8"/>
      <c r="M2735" s="8"/>
      <c r="N2735" s="8"/>
    </row>
    <row r="2736" spans="12:14" x14ac:dyDescent="0.25">
      <c r="L2736" s="8"/>
      <c r="M2736" s="8"/>
      <c r="N2736" s="8"/>
    </row>
    <row r="2737" spans="12:14" x14ac:dyDescent="0.25">
      <c r="L2737" s="8"/>
      <c r="M2737" s="8"/>
      <c r="N2737" s="8"/>
    </row>
    <row r="2738" spans="12:14" x14ac:dyDescent="0.25">
      <c r="L2738" s="8"/>
      <c r="M2738" s="8"/>
      <c r="N2738" s="8"/>
    </row>
    <row r="2739" spans="12:14" x14ac:dyDescent="0.25">
      <c r="L2739" s="8"/>
      <c r="M2739" s="8"/>
      <c r="N2739" s="8"/>
    </row>
    <row r="2740" spans="12:14" x14ac:dyDescent="0.25">
      <c r="L2740" s="8"/>
      <c r="M2740" s="8"/>
      <c r="N2740" s="8"/>
    </row>
    <row r="2741" spans="12:14" x14ac:dyDescent="0.25">
      <c r="L2741" s="8"/>
      <c r="M2741" s="8"/>
      <c r="N2741" s="8"/>
    </row>
    <row r="2742" spans="12:14" x14ac:dyDescent="0.25">
      <c r="L2742" s="8"/>
      <c r="M2742" s="8"/>
      <c r="N2742" s="8"/>
    </row>
    <row r="2743" spans="12:14" x14ac:dyDescent="0.25">
      <c r="L2743" s="8"/>
      <c r="M2743" s="8"/>
      <c r="N2743" s="8"/>
    </row>
    <row r="2744" spans="12:14" x14ac:dyDescent="0.25">
      <c r="L2744" s="8"/>
      <c r="M2744" s="8"/>
      <c r="N2744" s="8"/>
    </row>
    <row r="2745" spans="12:14" x14ac:dyDescent="0.25">
      <c r="L2745" s="8"/>
      <c r="M2745" s="8"/>
      <c r="N2745" s="8"/>
    </row>
    <row r="2746" spans="12:14" x14ac:dyDescent="0.25">
      <c r="L2746" s="8"/>
      <c r="M2746" s="8"/>
      <c r="N2746" s="8"/>
    </row>
    <row r="2747" spans="12:14" x14ac:dyDescent="0.25">
      <c r="L2747" s="8"/>
      <c r="M2747" s="8"/>
      <c r="N2747" s="8"/>
    </row>
    <row r="2748" spans="12:14" x14ac:dyDescent="0.25">
      <c r="L2748" s="8"/>
      <c r="M2748" s="8"/>
      <c r="N2748" s="8"/>
    </row>
    <row r="2749" spans="12:14" x14ac:dyDescent="0.25">
      <c r="L2749" s="8"/>
      <c r="M2749" s="8"/>
      <c r="N2749" s="8"/>
    </row>
    <row r="2750" spans="12:14" x14ac:dyDescent="0.25">
      <c r="L2750" s="8"/>
      <c r="M2750" s="8"/>
      <c r="N2750" s="8"/>
    </row>
    <row r="2751" spans="12:14" x14ac:dyDescent="0.25">
      <c r="L2751" s="8"/>
      <c r="M2751" s="8"/>
      <c r="N2751" s="8"/>
    </row>
    <row r="2752" spans="12:14" x14ac:dyDescent="0.25">
      <c r="L2752" s="8"/>
      <c r="M2752" s="8"/>
      <c r="N2752" s="8"/>
    </row>
    <row r="2753" spans="12:14" x14ac:dyDescent="0.25">
      <c r="L2753" s="8"/>
      <c r="M2753" s="8"/>
      <c r="N2753" s="8"/>
    </row>
    <row r="2754" spans="12:14" x14ac:dyDescent="0.25">
      <c r="L2754" s="8"/>
      <c r="M2754" s="8"/>
      <c r="N2754" s="8"/>
    </row>
    <row r="2755" spans="12:14" x14ac:dyDescent="0.25">
      <c r="L2755" s="8"/>
      <c r="M2755" s="8"/>
      <c r="N2755" s="8"/>
    </row>
    <row r="2756" spans="12:14" x14ac:dyDescent="0.25">
      <c r="L2756" s="8"/>
      <c r="M2756" s="8"/>
      <c r="N2756" s="8"/>
    </row>
    <row r="2757" spans="12:14" x14ac:dyDescent="0.25">
      <c r="L2757" s="8"/>
      <c r="M2757" s="8"/>
      <c r="N2757" s="8"/>
    </row>
    <row r="2758" spans="12:14" x14ac:dyDescent="0.25">
      <c r="L2758" s="8"/>
      <c r="M2758" s="8"/>
      <c r="N2758" s="8"/>
    </row>
    <row r="2759" spans="12:14" x14ac:dyDescent="0.25">
      <c r="L2759" s="8"/>
      <c r="M2759" s="8"/>
      <c r="N2759" s="8"/>
    </row>
    <row r="2760" spans="12:14" x14ac:dyDescent="0.25">
      <c r="L2760" s="8"/>
      <c r="M2760" s="8"/>
      <c r="N2760" s="8"/>
    </row>
    <row r="2761" spans="12:14" x14ac:dyDescent="0.25">
      <c r="L2761" s="8"/>
      <c r="M2761" s="8"/>
      <c r="N2761" s="8"/>
    </row>
    <row r="2762" spans="12:14" x14ac:dyDescent="0.25">
      <c r="L2762" s="8"/>
      <c r="M2762" s="8"/>
      <c r="N2762" s="8"/>
    </row>
    <row r="2763" spans="12:14" x14ac:dyDescent="0.25">
      <c r="L2763" s="8"/>
      <c r="M2763" s="8"/>
      <c r="N2763" s="8"/>
    </row>
    <row r="2764" spans="12:14" x14ac:dyDescent="0.25">
      <c r="L2764" s="8"/>
      <c r="M2764" s="8"/>
      <c r="N2764" s="8"/>
    </row>
    <row r="2765" spans="12:14" x14ac:dyDescent="0.25">
      <c r="L2765" s="8"/>
      <c r="M2765" s="8"/>
      <c r="N2765" s="8"/>
    </row>
    <row r="2766" spans="12:14" x14ac:dyDescent="0.25">
      <c r="L2766" s="8"/>
      <c r="M2766" s="8"/>
      <c r="N2766" s="8"/>
    </row>
    <row r="2767" spans="12:14" x14ac:dyDescent="0.25">
      <c r="L2767" s="8"/>
      <c r="M2767" s="8"/>
      <c r="N2767" s="8"/>
    </row>
    <row r="2768" spans="12:14" x14ac:dyDescent="0.25">
      <c r="L2768" s="8"/>
      <c r="M2768" s="8"/>
      <c r="N2768" s="8"/>
    </row>
    <row r="2769" spans="12:14" x14ac:dyDescent="0.25">
      <c r="L2769" s="8"/>
      <c r="M2769" s="8"/>
      <c r="N2769" s="8"/>
    </row>
    <row r="2770" spans="12:14" x14ac:dyDescent="0.25">
      <c r="L2770" s="8"/>
      <c r="M2770" s="8"/>
      <c r="N2770" s="8"/>
    </row>
    <row r="2771" spans="12:14" x14ac:dyDescent="0.25">
      <c r="L2771" s="8"/>
      <c r="M2771" s="8"/>
      <c r="N2771" s="8"/>
    </row>
    <row r="2772" spans="12:14" x14ac:dyDescent="0.25">
      <c r="L2772" s="8"/>
      <c r="M2772" s="8"/>
      <c r="N2772" s="8"/>
    </row>
    <row r="2773" spans="12:14" x14ac:dyDescent="0.25">
      <c r="L2773" s="8"/>
      <c r="M2773" s="8"/>
      <c r="N2773" s="8"/>
    </row>
    <row r="2774" spans="12:14" x14ac:dyDescent="0.25">
      <c r="L2774" s="8"/>
      <c r="M2774" s="8"/>
      <c r="N2774" s="8"/>
    </row>
    <row r="2775" spans="12:14" x14ac:dyDescent="0.25">
      <c r="L2775" s="8"/>
      <c r="M2775" s="8"/>
      <c r="N2775" s="8"/>
    </row>
    <row r="2776" spans="12:14" x14ac:dyDescent="0.25">
      <c r="L2776" s="8"/>
      <c r="M2776" s="8"/>
      <c r="N2776" s="8"/>
    </row>
    <row r="2777" spans="12:14" x14ac:dyDescent="0.25">
      <c r="L2777" s="8"/>
      <c r="M2777" s="8"/>
      <c r="N2777" s="8"/>
    </row>
    <row r="2778" spans="12:14" x14ac:dyDescent="0.25">
      <c r="L2778" s="8"/>
      <c r="M2778" s="8"/>
      <c r="N2778" s="8"/>
    </row>
    <row r="2779" spans="12:14" x14ac:dyDescent="0.25">
      <c r="L2779" s="8"/>
      <c r="M2779" s="8"/>
      <c r="N2779" s="8"/>
    </row>
    <row r="2780" spans="12:14" x14ac:dyDescent="0.25">
      <c r="L2780" s="8"/>
      <c r="M2780" s="8"/>
      <c r="N2780" s="8"/>
    </row>
    <row r="2781" spans="12:14" x14ac:dyDescent="0.25">
      <c r="L2781" s="8"/>
      <c r="M2781" s="8"/>
      <c r="N2781" s="8"/>
    </row>
    <row r="2782" spans="12:14" x14ac:dyDescent="0.25">
      <c r="L2782" s="8"/>
      <c r="M2782" s="8"/>
      <c r="N2782" s="8"/>
    </row>
    <row r="2783" spans="12:14" x14ac:dyDescent="0.25">
      <c r="L2783" s="8"/>
      <c r="M2783" s="8"/>
      <c r="N2783" s="8"/>
    </row>
    <row r="2784" spans="12:14" x14ac:dyDescent="0.25">
      <c r="L2784" s="8"/>
      <c r="M2784" s="8"/>
      <c r="N2784" s="8"/>
    </row>
    <row r="2785" spans="12:14" x14ac:dyDescent="0.25">
      <c r="L2785" s="8"/>
      <c r="M2785" s="8"/>
      <c r="N2785" s="8"/>
    </row>
    <row r="2786" spans="12:14" x14ac:dyDescent="0.25">
      <c r="L2786" s="8"/>
      <c r="M2786" s="8"/>
      <c r="N2786" s="8"/>
    </row>
    <row r="2787" spans="12:14" x14ac:dyDescent="0.25">
      <c r="L2787" s="8"/>
      <c r="M2787" s="8"/>
      <c r="N2787" s="8"/>
    </row>
    <row r="2788" spans="12:14" x14ac:dyDescent="0.25">
      <c r="L2788" s="8"/>
      <c r="M2788" s="8"/>
      <c r="N2788" s="8"/>
    </row>
    <row r="2789" spans="12:14" x14ac:dyDescent="0.25">
      <c r="L2789" s="8"/>
      <c r="M2789" s="8"/>
      <c r="N2789" s="8"/>
    </row>
    <row r="2790" spans="12:14" x14ac:dyDescent="0.25">
      <c r="L2790" s="8"/>
      <c r="M2790" s="8"/>
      <c r="N2790" s="8"/>
    </row>
    <row r="2791" spans="12:14" x14ac:dyDescent="0.25">
      <c r="L2791" s="8"/>
      <c r="M2791" s="8"/>
      <c r="N2791" s="8"/>
    </row>
    <row r="2792" spans="12:14" x14ac:dyDescent="0.25">
      <c r="L2792" s="8"/>
      <c r="M2792" s="8"/>
      <c r="N2792" s="8"/>
    </row>
    <row r="2793" spans="12:14" x14ac:dyDescent="0.25">
      <c r="L2793" s="8"/>
      <c r="M2793" s="8"/>
      <c r="N2793" s="8"/>
    </row>
    <row r="2794" spans="12:14" x14ac:dyDescent="0.25">
      <c r="L2794" s="8"/>
      <c r="M2794" s="8"/>
      <c r="N2794" s="8"/>
    </row>
    <row r="2795" spans="12:14" x14ac:dyDescent="0.25">
      <c r="L2795" s="8"/>
      <c r="M2795" s="8"/>
      <c r="N2795" s="8"/>
    </row>
    <row r="2796" spans="12:14" x14ac:dyDescent="0.25">
      <c r="L2796" s="8"/>
      <c r="M2796" s="8"/>
      <c r="N2796" s="8"/>
    </row>
    <row r="2797" spans="12:14" x14ac:dyDescent="0.25">
      <c r="L2797" s="8"/>
      <c r="M2797" s="8"/>
      <c r="N2797" s="8"/>
    </row>
    <row r="2798" spans="12:14" x14ac:dyDescent="0.25">
      <c r="L2798" s="8"/>
      <c r="M2798" s="8"/>
      <c r="N2798" s="8"/>
    </row>
    <row r="2799" spans="12:14" x14ac:dyDescent="0.25">
      <c r="L2799" s="8"/>
      <c r="M2799" s="8"/>
      <c r="N2799" s="8"/>
    </row>
    <row r="2800" spans="12:14" x14ac:dyDescent="0.25">
      <c r="L2800" s="8"/>
      <c r="M2800" s="8"/>
      <c r="N2800" s="8"/>
    </row>
    <row r="2801" spans="12:14" x14ac:dyDescent="0.25">
      <c r="L2801" s="8"/>
      <c r="M2801" s="8"/>
      <c r="N2801" s="8"/>
    </row>
    <row r="2802" spans="12:14" x14ac:dyDescent="0.25">
      <c r="L2802" s="8"/>
      <c r="M2802" s="8"/>
      <c r="N2802" s="8"/>
    </row>
    <row r="2803" spans="12:14" x14ac:dyDescent="0.25">
      <c r="L2803" s="8"/>
      <c r="M2803" s="8"/>
      <c r="N2803" s="8"/>
    </row>
    <row r="2804" spans="12:14" x14ac:dyDescent="0.25">
      <c r="L2804" s="8"/>
      <c r="M2804" s="8"/>
      <c r="N2804" s="8"/>
    </row>
    <row r="2805" spans="12:14" x14ac:dyDescent="0.25">
      <c r="L2805" s="8"/>
      <c r="M2805" s="8"/>
      <c r="N2805" s="8"/>
    </row>
    <row r="2806" spans="12:14" x14ac:dyDescent="0.25">
      <c r="L2806" s="8"/>
      <c r="M2806" s="8"/>
      <c r="N2806" s="8"/>
    </row>
    <row r="2807" spans="12:14" x14ac:dyDescent="0.25">
      <c r="L2807" s="8"/>
      <c r="M2807" s="8"/>
      <c r="N2807" s="8"/>
    </row>
    <row r="2808" spans="12:14" x14ac:dyDescent="0.25">
      <c r="L2808" s="8"/>
      <c r="M2808" s="8"/>
      <c r="N2808" s="8"/>
    </row>
    <row r="2809" spans="12:14" x14ac:dyDescent="0.25">
      <c r="L2809" s="8"/>
      <c r="M2809" s="8"/>
      <c r="N2809" s="8"/>
    </row>
    <row r="2810" spans="12:14" x14ac:dyDescent="0.25">
      <c r="L2810" s="8"/>
      <c r="M2810" s="8"/>
      <c r="N2810" s="8"/>
    </row>
    <row r="2811" spans="12:14" x14ac:dyDescent="0.25">
      <c r="L2811" s="8"/>
      <c r="M2811" s="8"/>
      <c r="N2811" s="8"/>
    </row>
    <row r="2812" spans="12:14" x14ac:dyDescent="0.25">
      <c r="L2812" s="8"/>
      <c r="M2812" s="8"/>
      <c r="N2812" s="8"/>
    </row>
    <row r="2813" spans="12:14" x14ac:dyDescent="0.25">
      <c r="L2813" s="8"/>
      <c r="M2813" s="8"/>
      <c r="N2813" s="8"/>
    </row>
    <row r="2814" spans="12:14" x14ac:dyDescent="0.25">
      <c r="L2814" s="8"/>
      <c r="M2814" s="8"/>
      <c r="N2814" s="8"/>
    </row>
    <row r="2815" spans="12:14" x14ac:dyDescent="0.25">
      <c r="L2815" s="8"/>
      <c r="M2815" s="8"/>
      <c r="N2815" s="8"/>
    </row>
    <row r="2816" spans="12:14" x14ac:dyDescent="0.25">
      <c r="L2816" s="8"/>
      <c r="M2816" s="8"/>
      <c r="N2816" s="8"/>
    </row>
    <row r="2817" spans="12:14" x14ac:dyDescent="0.25">
      <c r="L2817" s="8"/>
      <c r="M2817" s="8"/>
      <c r="N2817" s="8"/>
    </row>
    <row r="2818" spans="12:14" x14ac:dyDescent="0.25">
      <c r="L2818" s="8"/>
      <c r="M2818" s="8"/>
      <c r="N2818" s="8"/>
    </row>
    <row r="2819" spans="12:14" x14ac:dyDescent="0.25">
      <c r="L2819" s="8"/>
      <c r="M2819" s="8"/>
      <c r="N2819" s="8"/>
    </row>
    <row r="2820" spans="12:14" x14ac:dyDescent="0.25">
      <c r="L2820" s="8"/>
      <c r="M2820" s="8"/>
      <c r="N2820" s="8"/>
    </row>
    <row r="2821" spans="12:14" x14ac:dyDescent="0.25">
      <c r="L2821" s="8"/>
      <c r="M2821" s="8"/>
      <c r="N2821" s="8"/>
    </row>
    <row r="2822" spans="12:14" x14ac:dyDescent="0.25">
      <c r="L2822" s="8"/>
      <c r="M2822" s="8"/>
      <c r="N2822" s="8"/>
    </row>
    <row r="2823" spans="12:14" x14ac:dyDescent="0.25">
      <c r="L2823" s="8"/>
      <c r="M2823" s="8"/>
      <c r="N2823" s="8"/>
    </row>
    <row r="2824" spans="12:14" x14ac:dyDescent="0.25">
      <c r="L2824" s="8"/>
      <c r="M2824" s="8"/>
      <c r="N2824" s="8"/>
    </row>
    <row r="2825" spans="12:14" x14ac:dyDescent="0.25">
      <c r="L2825" s="8"/>
      <c r="M2825" s="8"/>
      <c r="N2825" s="8"/>
    </row>
    <row r="2826" spans="12:14" x14ac:dyDescent="0.25">
      <c r="L2826" s="8"/>
      <c r="M2826" s="8"/>
      <c r="N2826" s="8"/>
    </row>
    <row r="2827" spans="12:14" x14ac:dyDescent="0.25">
      <c r="L2827" s="8"/>
      <c r="M2827" s="8"/>
      <c r="N2827" s="8"/>
    </row>
    <row r="2828" spans="12:14" x14ac:dyDescent="0.25">
      <c r="L2828" s="8"/>
      <c r="M2828" s="8"/>
      <c r="N2828" s="8"/>
    </row>
    <row r="2829" spans="12:14" x14ac:dyDescent="0.25">
      <c r="L2829" s="8"/>
      <c r="M2829" s="8"/>
      <c r="N2829" s="8"/>
    </row>
    <row r="2830" spans="12:14" x14ac:dyDescent="0.25">
      <c r="L2830" s="8"/>
      <c r="M2830" s="8"/>
      <c r="N2830" s="8"/>
    </row>
    <row r="2831" spans="12:14" x14ac:dyDescent="0.25">
      <c r="L2831" s="8"/>
      <c r="M2831" s="8"/>
      <c r="N2831" s="8"/>
    </row>
    <row r="2832" spans="12:14" x14ac:dyDescent="0.25">
      <c r="L2832" s="8"/>
      <c r="M2832" s="8"/>
      <c r="N2832" s="8"/>
    </row>
    <row r="2833" spans="12:14" x14ac:dyDescent="0.25">
      <c r="L2833" s="8"/>
      <c r="M2833" s="8"/>
      <c r="N2833" s="8"/>
    </row>
    <row r="2834" spans="12:14" x14ac:dyDescent="0.25">
      <c r="L2834" s="8"/>
      <c r="M2834" s="8"/>
      <c r="N2834" s="8"/>
    </row>
    <row r="2835" spans="12:14" x14ac:dyDescent="0.25">
      <c r="L2835" s="8"/>
      <c r="M2835" s="8"/>
      <c r="N2835" s="8"/>
    </row>
    <row r="2836" spans="12:14" x14ac:dyDescent="0.25">
      <c r="L2836" s="8"/>
      <c r="M2836" s="8"/>
      <c r="N2836" s="8"/>
    </row>
    <row r="2837" spans="12:14" x14ac:dyDescent="0.25">
      <c r="L2837" s="8"/>
      <c r="M2837" s="8"/>
      <c r="N2837" s="8"/>
    </row>
    <row r="2838" spans="12:14" x14ac:dyDescent="0.25">
      <c r="L2838" s="8"/>
      <c r="M2838" s="8"/>
      <c r="N2838" s="8"/>
    </row>
    <row r="2839" spans="12:14" x14ac:dyDescent="0.25">
      <c r="L2839" s="8"/>
      <c r="M2839" s="8"/>
      <c r="N2839" s="8"/>
    </row>
    <row r="2840" spans="12:14" x14ac:dyDescent="0.25">
      <c r="L2840" s="8"/>
      <c r="M2840" s="8"/>
      <c r="N2840" s="8"/>
    </row>
    <row r="2841" spans="12:14" x14ac:dyDescent="0.25">
      <c r="L2841" s="8"/>
      <c r="M2841" s="8"/>
      <c r="N2841" s="8"/>
    </row>
    <row r="2842" spans="12:14" x14ac:dyDescent="0.25">
      <c r="L2842" s="8"/>
      <c r="M2842" s="8"/>
      <c r="N2842" s="8"/>
    </row>
    <row r="2843" spans="12:14" x14ac:dyDescent="0.25">
      <c r="L2843" s="8"/>
      <c r="M2843" s="8"/>
      <c r="N2843" s="8"/>
    </row>
    <row r="2844" spans="12:14" x14ac:dyDescent="0.25">
      <c r="L2844" s="8"/>
      <c r="M2844" s="8"/>
      <c r="N2844" s="8"/>
    </row>
    <row r="2845" spans="12:14" x14ac:dyDescent="0.25">
      <c r="L2845" s="8"/>
      <c r="M2845" s="8"/>
      <c r="N2845" s="8"/>
    </row>
    <row r="2846" spans="12:14" x14ac:dyDescent="0.25">
      <c r="L2846" s="8"/>
      <c r="M2846" s="8"/>
      <c r="N2846" s="8"/>
    </row>
    <row r="2847" spans="12:14" x14ac:dyDescent="0.25">
      <c r="L2847" s="8"/>
      <c r="M2847" s="8"/>
      <c r="N2847" s="8"/>
    </row>
    <row r="2848" spans="12:14" x14ac:dyDescent="0.25">
      <c r="L2848" s="8"/>
      <c r="M2848" s="8"/>
      <c r="N2848" s="8"/>
    </row>
    <row r="2849" spans="12:14" x14ac:dyDescent="0.25">
      <c r="L2849" s="8"/>
      <c r="M2849" s="8"/>
      <c r="N2849" s="8"/>
    </row>
    <row r="2850" spans="12:14" x14ac:dyDescent="0.25">
      <c r="L2850" s="8"/>
      <c r="M2850" s="8"/>
      <c r="N2850" s="8"/>
    </row>
    <row r="2851" spans="12:14" x14ac:dyDescent="0.25">
      <c r="L2851" s="8"/>
      <c r="M2851" s="8"/>
      <c r="N2851" s="8"/>
    </row>
    <row r="2852" spans="12:14" x14ac:dyDescent="0.25">
      <c r="L2852" s="8"/>
      <c r="M2852" s="8"/>
      <c r="N2852" s="8"/>
    </row>
    <row r="2853" spans="12:14" x14ac:dyDescent="0.25">
      <c r="L2853" s="8"/>
      <c r="M2853" s="8"/>
      <c r="N2853" s="8"/>
    </row>
    <row r="2854" spans="12:14" x14ac:dyDescent="0.25">
      <c r="L2854" s="8"/>
      <c r="M2854" s="8"/>
      <c r="N2854" s="8"/>
    </row>
    <row r="2855" spans="12:14" x14ac:dyDescent="0.25">
      <c r="L2855" s="8"/>
      <c r="M2855" s="8"/>
      <c r="N2855" s="8"/>
    </row>
    <row r="2856" spans="12:14" x14ac:dyDescent="0.25">
      <c r="L2856" s="8"/>
      <c r="M2856" s="8"/>
      <c r="N2856" s="8"/>
    </row>
    <row r="2857" spans="12:14" x14ac:dyDescent="0.25">
      <c r="L2857" s="8"/>
      <c r="M2857" s="8"/>
      <c r="N2857" s="8"/>
    </row>
    <row r="2858" spans="12:14" x14ac:dyDescent="0.25">
      <c r="L2858" s="8"/>
      <c r="M2858" s="8"/>
      <c r="N2858" s="8"/>
    </row>
    <row r="2859" spans="12:14" x14ac:dyDescent="0.25">
      <c r="L2859" s="8"/>
      <c r="M2859" s="8"/>
      <c r="N2859" s="8"/>
    </row>
    <row r="2860" spans="12:14" x14ac:dyDescent="0.25">
      <c r="L2860" s="8"/>
      <c r="M2860" s="8"/>
      <c r="N2860" s="8"/>
    </row>
    <row r="2861" spans="12:14" x14ac:dyDescent="0.25">
      <c r="L2861" s="8"/>
      <c r="M2861" s="8"/>
      <c r="N2861" s="8"/>
    </row>
    <row r="2862" spans="12:14" x14ac:dyDescent="0.25">
      <c r="L2862" s="8"/>
      <c r="M2862" s="8"/>
      <c r="N2862" s="8"/>
    </row>
    <row r="2863" spans="12:14" x14ac:dyDescent="0.25">
      <c r="L2863" s="8"/>
      <c r="M2863" s="8"/>
      <c r="N2863" s="8"/>
    </row>
    <row r="2864" spans="12:14" x14ac:dyDescent="0.25">
      <c r="L2864" s="8"/>
      <c r="M2864" s="8"/>
      <c r="N2864" s="8"/>
    </row>
    <row r="2865" spans="12:14" x14ac:dyDescent="0.25">
      <c r="L2865" s="8"/>
      <c r="M2865" s="8"/>
      <c r="N2865" s="8"/>
    </row>
    <row r="2866" spans="12:14" x14ac:dyDescent="0.25">
      <c r="L2866" s="8"/>
      <c r="M2866" s="8"/>
      <c r="N2866" s="8"/>
    </row>
    <row r="2867" spans="12:14" x14ac:dyDescent="0.25">
      <c r="L2867" s="8"/>
      <c r="M2867" s="8"/>
      <c r="N2867" s="8"/>
    </row>
    <row r="2868" spans="12:14" x14ac:dyDescent="0.25">
      <c r="L2868" s="8"/>
      <c r="M2868" s="8"/>
      <c r="N2868" s="8"/>
    </row>
    <row r="2869" spans="12:14" x14ac:dyDescent="0.25">
      <c r="L2869" s="8"/>
      <c r="M2869" s="8"/>
      <c r="N2869" s="8"/>
    </row>
    <row r="2870" spans="12:14" x14ac:dyDescent="0.25">
      <c r="L2870" s="8"/>
      <c r="M2870" s="8"/>
      <c r="N2870" s="8"/>
    </row>
    <row r="2871" spans="12:14" x14ac:dyDescent="0.25">
      <c r="L2871" s="8"/>
      <c r="M2871" s="8"/>
      <c r="N2871" s="8"/>
    </row>
    <row r="2872" spans="12:14" x14ac:dyDescent="0.25">
      <c r="L2872" s="8"/>
      <c r="M2872" s="8"/>
      <c r="N2872" s="8"/>
    </row>
    <row r="2873" spans="12:14" x14ac:dyDescent="0.25">
      <c r="L2873" s="8"/>
      <c r="M2873" s="8"/>
      <c r="N2873" s="8"/>
    </row>
    <row r="2874" spans="12:14" x14ac:dyDescent="0.25">
      <c r="L2874" s="8"/>
      <c r="M2874" s="8"/>
      <c r="N2874" s="8"/>
    </row>
    <row r="2875" spans="12:14" x14ac:dyDescent="0.25">
      <c r="L2875" s="8"/>
      <c r="M2875" s="8"/>
      <c r="N2875" s="8"/>
    </row>
    <row r="2876" spans="12:14" x14ac:dyDescent="0.25">
      <c r="L2876" s="8"/>
      <c r="M2876" s="8"/>
      <c r="N2876" s="8"/>
    </row>
    <row r="2877" spans="12:14" x14ac:dyDescent="0.25">
      <c r="L2877" s="8"/>
      <c r="M2877" s="8"/>
      <c r="N2877" s="8"/>
    </row>
    <row r="2878" spans="12:14" x14ac:dyDescent="0.25">
      <c r="L2878" s="8"/>
      <c r="M2878" s="8"/>
      <c r="N2878" s="8"/>
    </row>
    <row r="2879" spans="12:14" x14ac:dyDescent="0.25">
      <c r="L2879" s="8"/>
      <c r="M2879" s="8"/>
      <c r="N2879" s="8"/>
    </row>
    <row r="2880" spans="12:14" x14ac:dyDescent="0.25">
      <c r="L2880" s="8"/>
      <c r="M2880" s="8"/>
      <c r="N2880" s="8"/>
    </row>
    <row r="2881" spans="12:14" x14ac:dyDescent="0.25">
      <c r="L2881" s="8"/>
      <c r="M2881" s="8"/>
      <c r="N2881" s="8"/>
    </row>
    <row r="2882" spans="12:14" x14ac:dyDescent="0.25">
      <c r="L2882" s="8"/>
      <c r="M2882" s="8"/>
      <c r="N2882" s="8"/>
    </row>
    <row r="2883" spans="12:14" x14ac:dyDescent="0.25">
      <c r="L2883" s="8"/>
      <c r="M2883" s="8"/>
      <c r="N2883" s="8"/>
    </row>
    <row r="2884" spans="12:14" x14ac:dyDescent="0.25">
      <c r="L2884" s="8"/>
      <c r="M2884" s="8"/>
      <c r="N2884" s="8"/>
    </row>
    <row r="2885" spans="12:14" x14ac:dyDescent="0.25">
      <c r="L2885" s="8"/>
      <c r="M2885" s="8"/>
      <c r="N2885" s="8"/>
    </row>
    <row r="2886" spans="12:14" x14ac:dyDescent="0.25">
      <c r="L2886" s="8"/>
      <c r="M2886" s="8"/>
      <c r="N2886" s="8"/>
    </row>
    <row r="2887" spans="12:14" x14ac:dyDescent="0.25">
      <c r="L2887" s="8"/>
      <c r="M2887" s="8"/>
      <c r="N2887" s="8"/>
    </row>
    <row r="2888" spans="12:14" x14ac:dyDescent="0.25">
      <c r="L2888" s="8"/>
      <c r="M2888" s="8"/>
      <c r="N2888" s="8"/>
    </row>
    <row r="2889" spans="12:14" x14ac:dyDescent="0.25">
      <c r="L2889" s="8"/>
      <c r="M2889" s="8"/>
      <c r="N2889" s="8"/>
    </row>
    <row r="2890" spans="12:14" x14ac:dyDescent="0.25">
      <c r="L2890" s="8"/>
      <c r="M2890" s="8"/>
      <c r="N2890" s="8"/>
    </row>
    <row r="2891" spans="12:14" x14ac:dyDescent="0.25">
      <c r="L2891" s="8"/>
      <c r="M2891" s="8"/>
      <c r="N2891" s="8"/>
    </row>
    <row r="2892" spans="12:14" x14ac:dyDescent="0.25">
      <c r="L2892" s="8"/>
      <c r="M2892" s="8"/>
      <c r="N2892" s="8"/>
    </row>
    <row r="2893" spans="12:14" x14ac:dyDescent="0.25">
      <c r="L2893" s="8"/>
      <c r="M2893" s="8"/>
      <c r="N2893" s="8"/>
    </row>
    <row r="2894" spans="12:14" x14ac:dyDescent="0.25">
      <c r="L2894" s="8"/>
      <c r="M2894" s="8"/>
      <c r="N2894" s="8"/>
    </row>
    <row r="2895" spans="12:14" x14ac:dyDescent="0.25">
      <c r="L2895" s="8"/>
      <c r="M2895" s="8"/>
      <c r="N2895" s="8"/>
    </row>
    <row r="2896" spans="12:14" x14ac:dyDescent="0.25">
      <c r="L2896" s="8"/>
      <c r="M2896" s="8"/>
      <c r="N2896" s="8"/>
    </row>
    <row r="2897" spans="12:14" x14ac:dyDescent="0.25">
      <c r="L2897" s="8"/>
      <c r="M2897" s="8"/>
      <c r="N2897" s="8"/>
    </row>
    <row r="2898" spans="12:14" x14ac:dyDescent="0.25">
      <c r="L2898" s="8"/>
      <c r="M2898" s="8"/>
      <c r="N2898" s="8"/>
    </row>
    <row r="2899" spans="12:14" x14ac:dyDescent="0.25">
      <c r="L2899" s="8"/>
      <c r="M2899" s="8"/>
      <c r="N2899" s="8"/>
    </row>
    <row r="2900" spans="12:14" x14ac:dyDescent="0.25">
      <c r="L2900" s="8"/>
      <c r="M2900" s="8"/>
      <c r="N2900" s="8"/>
    </row>
    <row r="2901" spans="12:14" x14ac:dyDescent="0.25">
      <c r="L2901" s="8"/>
      <c r="M2901" s="8"/>
      <c r="N2901" s="8"/>
    </row>
    <row r="2902" spans="12:14" x14ac:dyDescent="0.25">
      <c r="L2902" s="8"/>
      <c r="M2902" s="8"/>
      <c r="N2902" s="8"/>
    </row>
    <row r="2903" spans="12:14" x14ac:dyDescent="0.25">
      <c r="L2903" s="8"/>
      <c r="M2903" s="8"/>
      <c r="N2903" s="8"/>
    </row>
    <row r="2904" spans="12:14" x14ac:dyDescent="0.25">
      <c r="L2904" s="8"/>
      <c r="M2904" s="8"/>
      <c r="N2904" s="8"/>
    </row>
    <row r="2905" spans="12:14" x14ac:dyDescent="0.25">
      <c r="L2905" s="8"/>
      <c r="M2905" s="8"/>
      <c r="N2905" s="8"/>
    </row>
    <row r="2906" spans="12:14" x14ac:dyDescent="0.25">
      <c r="L2906" s="8"/>
      <c r="M2906" s="8"/>
      <c r="N2906" s="8"/>
    </row>
    <row r="2907" spans="12:14" x14ac:dyDescent="0.25">
      <c r="L2907" s="8"/>
      <c r="M2907" s="8"/>
      <c r="N2907" s="8"/>
    </row>
    <row r="2908" spans="12:14" x14ac:dyDescent="0.25">
      <c r="L2908" s="8"/>
      <c r="M2908" s="8"/>
      <c r="N2908" s="8"/>
    </row>
    <row r="2909" spans="12:14" x14ac:dyDescent="0.25">
      <c r="L2909" s="8"/>
      <c r="M2909" s="8"/>
      <c r="N2909" s="8"/>
    </row>
    <row r="2910" spans="12:14" x14ac:dyDescent="0.25">
      <c r="L2910" s="8"/>
      <c r="M2910" s="8"/>
      <c r="N2910" s="8"/>
    </row>
    <row r="2911" spans="12:14" x14ac:dyDescent="0.25">
      <c r="L2911" s="8"/>
      <c r="M2911" s="8"/>
      <c r="N2911" s="8"/>
    </row>
    <row r="2912" spans="12:14" x14ac:dyDescent="0.25">
      <c r="L2912" s="8"/>
      <c r="M2912" s="8"/>
      <c r="N2912" s="8"/>
    </row>
    <row r="2913" spans="12:14" x14ac:dyDescent="0.25">
      <c r="L2913" s="8"/>
      <c r="M2913" s="8"/>
      <c r="N2913" s="8"/>
    </row>
    <row r="2914" spans="12:14" x14ac:dyDescent="0.25">
      <c r="L2914" s="8"/>
      <c r="M2914" s="8"/>
      <c r="N2914" s="8"/>
    </row>
    <row r="2915" spans="12:14" x14ac:dyDescent="0.25">
      <c r="L2915" s="8"/>
      <c r="M2915" s="8"/>
      <c r="N2915" s="8"/>
    </row>
    <row r="2916" spans="12:14" x14ac:dyDescent="0.25">
      <c r="L2916" s="8"/>
      <c r="M2916" s="8"/>
      <c r="N2916" s="8"/>
    </row>
    <row r="2917" spans="12:14" x14ac:dyDescent="0.25">
      <c r="L2917" s="8"/>
      <c r="M2917" s="8"/>
      <c r="N2917" s="8"/>
    </row>
    <row r="2918" spans="12:14" x14ac:dyDescent="0.25">
      <c r="L2918" s="8"/>
      <c r="M2918" s="8"/>
      <c r="N2918" s="8"/>
    </row>
    <row r="2919" spans="12:14" x14ac:dyDescent="0.25">
      <c r="L2919" s="8"/>
      <c r="M2919" s="8"/>
      <c r="N2919" s="8"/>
    </row>
    <row r="2920" spans="12:14" x14ac:dyDescent="0.25">
      <c r="L2920" s="8"/>
      <c r="M2920" s="8"/>
      <c r="N2920" s="8"/>
    </row>
    <row r="2921" spans="12:14" x14ac:dyDescent="0.25">
      <c r="L2921" s="8"/>
      <c r="M2921" s="8"/>
      <c r="N2921" s="8"/>
    </row>
    <row r="2922" spans="12:14" x14ac:dyDescent="0.25">
      <c r="L2922" s="8"/>
      <c r="M2922" s="8"/>
      <c r="N2922" s="8"/>
    </row>
    <row r="2923" spans="12:14" x14ac:dyDescent="0.25">
      <c r="L2923" s="8"/>
      <c r="M2923" s="8"/>
      <c r="N2923" s="8"/>
    </row>
    <row r="2924" spans="12:14" x14ac:dyDescent="0.25">
      <c r="L2924" s="8"/>
      <c r="M2924" s="8"/>
      <c r="N2924" s="8"/>
    </row>
    <row r="2925" spans="12:14" x14ac:dyDescent="0.25">
      <c r="L2925" s="8"/>
      <c r="M2925" s="8"/>
      <c r="N2925" s="8"/>
    </row>
    <row r="2926" spans="12:14" x14ac:dyDescent="0.25">
      <c r="L2926" s="8"/>
      <c r="M2926" s="8"/>
      <c r="N2926" s="8"/>
    </row>
    <row r="2927" spans="12:14" x14ac:dyDescent="0.25">
      <c r="L2927" s="8"/>
      <c r="M2927" s="8"/>
      <c r="N2927" s="8"/>
    </row>
    <row r="2928" spans="12:14" x14ac:dyDescent="0.25">
      <c r="L2928" s="8"/>
      <c r="M2928" s="8"/>
      <c r="N2928" s="8"/>
    </row>
    <row r="2929" spans="12:14" x14ac:dyDescent="0.25">
      <c r="L2929" s="8"/>
      <c r="M2929" s="8"/>
      <c r="N2929" s="8"/>
    </row>
    <row r="2930" spans="12:14" x14ac:dyDescent="0.25">
      <c r="L2930" s="8"/>
      <c r="M2930" s="8"/>
      <c r="N2930" s="8"/>
    </row>
    <row r="2931" spans="12:14" x14ac:dyDescent="0.25">
      <c r="L2931" s="8"/>
      <c r="M2931" s="8"/>
      <c r="N2931" s="8"/>
    </row>
    <row r="2932" spans="12:14" x14ac:dyDescent="0.25">
      <c r="L2932" s="8"/>
      <c r="M2932" s="8"/>
      <c r="N2932" s="8"/>
    </row>
    <row r="2933" spans="12:14" x14ac:dyDescent="0.25">
      <c r="L2933" s="8"/>
      <c r="M2933" s="8"/>
      <c r="N2933" s="8"/>
    </row>
    <row r="2934" spans="12:14" x14ac:dyDescent="0.25">
      <c r="L2934" s="8"/>
      <c r="M2934" s="8"/>
      <c r="N2934" s="8"/>
    </row>
    <row r="2935" spans="12:14" x14ac:dyDescent="0.25">
      <c r="L2935" s="8"/>
      <c r="M2935" s="8"/>
      <c r="N2935" s="8"/>
    </row>
    <row r="2936" spans="12:14" x14ac:dyDescent="0.25">
      <c r="L2936" s="8"/>
      <c r="M2936" s="8"/>
      <c r="N2936" s="8"/>
    </row>
    <row r="2937" spans="12:14" x14ac:dyDescent="0.25">
      <c r="L2937" s="8"/>
      <c r="M2937" s="8"/>
      <c r="N2937" s="8"/>
    </row>
    <row r="2938" spans="12:14" x14ac:dyDescent="0.25">
      <c r="L2938" s="8"/>
      <c r="M2938" s="8"/>
      <c r="N2938" s="8"/>
    </row>
    <row r="2939" spans="12:14" x14ac:dyDescent="0.25">
      <c r="L2939" s="8"/>
      <c r="M2939" s="8"/>
      <c r="N2939" s="8"/>
    </row>
    <row r="2940" spans="12:14" x14ac:dyDescent="0.25">
      <c r="L2940" s="8"/>
      <c r="M2940" s="8"/>
      <c r="N2940" s="8"/>
    </row>
    <row r="2941" spans="12:14" x14ac:dyDescent="0.25">
      <c r="L2941" s="8"/>
      <c r="M2941" s="8"/>
      <c r="N2941" s="8"/>
    </row>
    <row r="2942" spans="12:14" x14ac:dyDescent="0.25">
      <c r="L2942" s="8"/>
      <c r="M2942" s="8"/>
      <c r="N2942" s="8"/>
    </row>
    <row r="2943" spans="12:14" x14ac:dyDescent="0.25">
      <c r="L2943" s="8"/>
      <c r="M2943" s="8"/>
      <c r="N2943" s="8"/>
    </row>
    <row r="2944" spans="12:14" x14ac:dyDescent="0.25">
      <c r="L2944" s="8"/>
      <c r="M2944" s="8"/>
      <c r="N2944" s="8"/>
    </row>
    <row r="2945" spans="12:14" x14ac:dyDescent="0.25">
      <c r="L2945" s="8"/>
      <c r="M2945" s="8"/>
      <c r="N2945" s="8"/>
    </row>
    <row r="2946" spans="12:14" x14ac:dyDescent="0.25">
      <c r="L2946" s="8"/>
      <c r="M2946" s="8"/>
      <c r="N2946" s="8"/>
    </row>
    <row r="2947" spans="12:14" x14ac:dyDescent="0.25">
      <c r="L2947" s="8"/>
      <c r="M2947" s="8"/>
      <c r="N2947" s="8"/>
    </row>
    <row r="2948" spans="12:14" x14ac:dyDescent="0.25">
      <c r="L2948" s="8"/>
      <c r="M2948" s="8"/>
      <c r="N2948" s="8"/>
    </row>
    <row r="2949" spans="12:14" x14ac:dyDescent="0.25">
      <c r="L2949" s="8"/>
      <c r="M2949" s="8"/>
      <c r="N2949" s="8"/>
    </row>
    <row r="2950" spans="12:14" x14ac:dyDescent="0.25">
      <c r="L2950" s="8"/>
      <c r="M2950" s="8"/>
      <c r="N2950" s="8"/>
    </row>
    <row r="2951" spans="12:14" x14ac:dyDescent="0.25">
      <c r="L2951" s="8"/>
      <c r="M2951" s="8"/>
      <c r="N2951" s="8"/>
    </row>
    <row r="2952" spans="12:14" x14ac:dyDescent="0.25">
      <c r="L2952" s="8"/>
      <c r="M2952" s="8"/>
      <c r="N2952" s="8"/>
    </row>
    <row r="2953" spans="12:14" x14ac:dyDescent="0.25">
      <c r="L2953" s="8"/>
      <c r="M2953" s="8"/>
      <c r="N2953" s="8"/>
    </row>
    <row r="2954" spans="12:14" x14ac:dyDescent="0.25">
      <c r="L2954" s="8"/>
      <c r="M2954" s="8"/>
      <c r="N2954" s="8"/>
    </row>
    <row r="2955" spans="12:14" x14ac:dyDescent="0.25">
      <c r="L2955" s="8"/>
      <c r="M2955" s="8"/>
      <c r="N2955" s="8"/>
    </row>
    <row r="2956" spans="12:14" x14ac:dyDescent="0.25">
      <c r="L2956" s="8"/>
      <c r="M2956" s="8"/>
      <c r="N2956" s="8"/>
    </row>
    <row r="2957" spans="12:14" x14ac:dyDescent="0.25">
      <c r="L2957" s="8"/>
      <c r="M2957" s="8"/>
      <c r="N2957" s="8"/>
    </row>
    <row r="2958" spans="12:14" x14ac:dyDescent="0.25">
      <c r="L2958" s="8"/>
      <c r="M2958" s="8"/>
      <c r="N2958" s="8"/>
    </row>
    <row r="2959" spans="12:14" x14ac:dyDescent="0.25">
      <c r="L2959" s="8"/>
      <c r="M2959" s="8"/>
      <c r="N2959" s="8"/>
    </row>
    <row r="2960" spans="12:14" x14ac:dyDescent="0.25">
      <c r="L2960" s="8"/>
      <c r="M2960" s="8"/>
      <c r="N2960" s="8"/>
    </row>
    <row r="2961" spans="12:14" x14ac:dyDescent="0.25">
      <c r="L2961" s="8"/>
      <c r="M2961" s="8"/>
      <c r="N2961" s="8"/>
    </row>
    <row r="2962" spans="12:14" x14ac:dyDescent="0.25">
      <c r="L2962" s="8"/>
      <c r="M2962" s="8"/>
      <c r="N2962" s="8"/>
    </row>
    <row r="2963" spans="12:14" x14ac:dyDescent="0.25">
      <c r="L2963" s="8"/>
      <c r="M2963" s="8"/>
      <c r="N2963" s="8"/>
    </row>
    <row r="2964" spans="12:14" x14ac:dyDescent="0.25">
      <c r="L2964" s="8"/>
      <c r="M2964" s="8"/>
      <c r="N2964" s="8"/>
    </row>
    <row r="2965" spans="12:14" x14ac:dyDescent="0.25">
      <c r="L2965" s="8"/>
      <c r="M2965" s="8"/>
      <c r="N2965" s="8"/>
    </row>
    <row r="2966" spans="12:14" x14ac:dyDescent="0.25">
      <c r="L2966" s="8"/>
      <c r="M2966" s="8"/>
      <c r="N2966" s="8"/>
    </row>
    <row r="2967" spans="12:14" x14ac:dyDescent="0.25">
      <c r="L2967" s="8"/>
      <c r="M2967" s="8"/>
      <c r="N2967" s="8"/>
    </row>
    <row r="2968" spans="12:14" x14ac:dyDescent="0.25">
      <c r="L2968" s="8"/>
      <c r="M2968" s="8"/>
      <c r="N2968" s="8"/>
    </row>
    <row r="2969" spans="12:14" x14ac:dyDescent="0.25">
      <c r="L2969" s="8"/>
      <c r="M2969" s="8"/>
      <c r="N2969" s="8"/>
    </row>
    <row r="2970" spans="12:14" x14ac:dyDescent="0.25">
      <c r="L2970" s="8"/>
      <c r="M2970" s="8"/>
      <c r="N2970" s="8"/>
    </row>
    <row r="2971" spans="12:14" x14ac:dyDescent="0.25">
      <c r="L2971" s="8"/>
      <c r="M2971" s="8"/>
      <c r="N2971" s="8"/>
    </row>
    <row r="2972" spans="12:14" x14ac:dyDescent="0.25">
      <c r="L2972" s="8"/>
      <c r="M2972" s="8"/>
      <c r="N2972" s="8"/>
    </row>
    <row r="2973" spans="12:14" x14ac:dyDescent="0.25">
      <c r="L2973" s="8"/>
      <c r="M2973" s="8"/>
      <c r="N2973" s="8"/>
    </row>
    <row r="2974" spans="12:14" x14ac:dyDescent="0.25">
      <c r="L2974" s="8"/>
      <c r="M2974" s="8"/>
      <c r="N2974" s="8"/>
    </row>
    <row r="2975" spans="12:14" x14ac:dyDescent="0.25">
      <c r="L2975" s="8"/>
      <c r="M2975" s="8"/>
      <c r="N2975" s="8"/>
    </row>
    <row r="2976" spans="12:14" x14ac:dyDescent="0.25">
      <c r="L2976" s="8"/>
      <c r="M2976" s="8"/>
      <c r="N2976" s="8"/>
    </row>
    <row r="2977" spans="12:14" x14ac:dyDescent="0.25">
      <c r="L2977" s="8"/>
      <c r="M2977" s="8"/>
      <c r="N2977" s="8"/>
    </row>
    <row r="2978" spans="12:14" x14ac:dyDescent="0.25">
      <c r="L2978" s="8"/>
      <c r="M2978" s="8"/>
      <c r="N2978" s="8"/>
    </row>
    <row r="2979" spans="12:14" x14ac:dyDescent="0.25">
      <c r="L2979" s="8"/>
      <c r="M2979" s="8"/>
      <c r="N2979" s="8"/>
    </row>
    <row r="2980" spans="12:14" x14ac:dyDescent="0.25">
      <c r="L2980" s="8"/>
      <c r="M2980" s="8"/>
      <c r="N2980" s="8"/>
    </row>
    <row r="2981" spans="12:14" x14ac:dyDescent="0.25">
      <c r="L2981" s="8"/>
      <c r="M2981" s="8"/>
      <c r="N2981" s="8"/>
    </row>
    <row r="2982" spans="12:14" x14ac:dyDescent="0.25">
      <c r="L2982" s="8"/>
      <c r="M2982" s="8"/>
      <c r="N2982" s="8"/>
    </row>
    <row r="2983" spans="12:14" x14ac:dyDescent="0.25">
      <c r="L2983" s="8"/>
      <c r="M2983" s="8"/>
      <c r="N2983" s="8"/>
    </row>
    <row r="2984" spans="12:14" x14ac:dyDescent="0.25">
      <c r="L2984" s="8"/>
      <c r="M2984" s="8"/>
      <c r="N2984" s="8"/>
    </row>
  </sheetData>
  <mergeCells count="2">
    <mergeCell ref="J1:K1"/>
    <mergeCell ref="L1:P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K95"/>
  <sheetViews>
    <sheetView workbookViewId="0">
      <selection activeCell="B1" sqref="B1:BI1048576"/>
    </sheetView>
  </sheetViews>
  <sheetFormatPr defaultColWidth="9.140625" defaultRowHeight="0" customHeight="1" zeroHeight="1" x14ac:dyDescent="0.25"/>
  <cols>
    <col min="1" max="1" width="51.42578125" style="61" customWidth="1"/>
    <col min="2" max="13" width="11.85546875" style="243" bestFit="1" customWidth="1"/>
    <col min="14" max="14" width="11.85546875" style="251" bestFit="1" customWidth="1"/>
    <col min="15" max="17" width="11.85546875" style="243" bestFit="1" customWidth="1"/>
    <col min="18" max="18" width="11.85546875" style="252" bestFit="1" customWidth="1"/>
    <col min="19" max="46" width="11.85546875" style="243" bestFit="1" customWidth="1"/>
    <col min="47" max="61" width="10.7109375" style="243" bestFit="1" customWidth="1"/>
    <col min="62" max="62" width="14.7109375" style="61" customWidth="1"/>
    <col min="63" max="16384" width="9.140625" style="61"/>
  </cols>
  <sheetData>
    <row r="1" spans="1:63" s="129" customFormat="1" ht="84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382" t="s">
        <v>129</v>
      </c>
      <c r="M1" s="382"/>
      <c r="N1" s="382"/>
      <c r="O1" s="382"/>
      <c r="P1" s="382"/>
      <c r="R1" s="244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245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61"/>
      <c r="BB1" s="61"/>
    </row>
    <row r="2" spans="1:63" s="246" customFormat="1" ht="30" x14ac:dyDescent="0.25">
      <c r="A2" s="235" t="s">
        <v>539</v>
      </c>
      <c r="B2" s="253">
        <v>45992</v>
      </c>
      <c r="C2" s="253">
        <v>45901</v>
      </c>
      <c r="D2" s="253">
        <v>45809</v>
      </c>
      <c r="E2" s="253">
        <v>45717</v>
      </c>
      <c r="F2" s="253">
        <v>45627</v>
      </c>
      <c r="G2" s="253">
        <v>45536</v>
      </c>
      <c r="H2" s="253">
        <v>45444</v>
      </c>
      <c r="I2" s="253">
        <v>45352</v>
      </c>
      <c r="J2" s="253">
        <v>45261</v>
      </c>
      <c r="K2" s="253">
        <v>45170</v>
      </c>
      <c r="L2" s="253">
        <v>45078</v>
      </c>
      <c r="M2" s="253">
        <v>44986</v>
      </c>
      <c r="N2" s="253">
        <v>44896</v>
      </c>
      <c r="O2" s="253">
        <v>44805</v>
      </c>
      <c r="P2" s="253">
        <v>44713</v>
      </c>
      <c r="Q2" s="253">
        <v>44621</v>
      </c>
      <c r="R2" s="253">
        <v>44531</v>
      </c>
      <c r="S2" s="253">
        <v>44440</v>
      </c>
      <c r="T2" s="253">
        <v>44348</v>
      </c>
      <c r="U2" s="253">
        <v>44256</v>
      </c>
      <c r="V2" s="253">
        <v>44166</v>
      </c>
      <c r="W2" s="253">
        <v>44075</v>
      </c>
      <c r="X2" s="253">
        <v>43983</v>
      </c>
      <c r="Y2" s="253">
        <v>43891</v>
      </c>
      <c r="Z2" s="253">
        <v>43800</v>
      </c>
      <c r="AA2" s="253">
        <v>43709</v>
      </c>
      <c r="AB2" s="253">
        <v>43617</v>
      </c>
      <c r="AC2" s="253">
        <v>43525</v>
      </c>
      <c r="AD2" s="253">
        <v>43435</v>
      </c>
      <c r="AE2" s="253">
        <v>43344</v>
      </c>
      <c r="AF2" s="253">
        <v>43252</v>
      </c>
      <c r="AG2" s="253">
        <v>43160</v>
      </c>
      <c r="AH2" s="253">
        <v>43070</v>
      </c>
      <c r="AI2" s="253">
        <v>42979</v>
      </c>
      <c r="AJ2" s="253">
        <v>42887</v>
      </c>
      <c r="AK2" s="253">
        <v>42795</v>
      </c>
      <c r="AL2" s="253">
        <v>42705</v>
      </c>
      <c r="AM2" s="253">
        <v>42614</v>
      </c>
      <c r="AN2" s="253">
        <v>42522</v>
      </c>
      <c r="AO2" s="253">
        <v>42430</v>
      </c>
      <c r="AP2" s="253">
        <v>42339</v>
      </c>
      <c r="AQ2" s="253">
        <v>42248</v>
      </c>
      <c r="AR2" s="253">
        <v>42156</v>
      </c>
      <c r="AS2" s="253">
        <v>42064</v>
      </c>
      <c r="AT2" s="253">
        <v>41974</v>
      </c>
      <c r="AU2" s="253">
        <v>41883</v>
      </c>
      <c r="AV2" s="253">
        <v>41791</v>
      </c>
      <c r="AW2" s="253">
        <v>41699</v>
      </c>
      <c r="AX2" s="253">
        <v>41609</v>
      </c>
      <c r="AY2" s="253">
        <v>41518</v>
      </c>
      <c r="AZ2" s="253">
        <v>41426</v>
      </c>
      <c r="BA2" s="253">
        <v>41334</v>
      </c>
      <c r="BB2" s="253">
        <v>41244</v>
      </c>
      <c r="BC2" s="253">
        <v>41153</v>
      </c>
      <c r="BD2" s="253">
        <v>41061</v>
      </c>
      <c r="BE2" s="253">
        <v>40969</v>
      </c>
      <c r="BF2" s="253">
        <v>40878</v>
      </c>
      <c r="BG2" s="253">
        <v>40787</v>
      </c>
      <c r="BH2" s="253">
        <v>40695</v>
      </c>
      <c r="BI2" s="253">
        <v>40603</v>
      </c>
      <c r="BJ2" s="128"/>
      <c r="BK2" s="128"/>
    </row>
    <row r="3" spans="1:63" s="246" customFormat="1" ht="15.75" x14ac:dyDescent="0.25">
      <c r="A3" s="130" t="s">
        <v>544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28"/>
      <c r="BK3" s="128"/>
    </row>
    <row r="4" spans="1:63" s="246" customFormat="1" ht="15.75" x14ac:dyDescent="0.25">
      <c r="A4" s="133" t="s">
        <v>130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28"/>
      <c r="BK4" s="128"/>
    </row>
    <row r="5" spans="1:63" s="246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128"/>
      <c r="BK5" s="128"/>
    </row>
    <row r="6" spans="1:63" s="246" customFormat="1" ht="13.5" customHeight="1" x14ac:dyDescent="0.25">
      <c r="A6" s="128" t="s">
        <v>415</v>
      </c>
      <c r="B6" s="247">
        <v>768271</v>
      </c>
      <c r="C6" s="247">
        <v>572843</v>
      </c>
      <c r="D6" s="247">
        <v>994467</v>
      </c>
      <c r="E6" s="247">
        <v>666036</v>
      </c>
      <c r="F6" s="247">
        <v>792704</v>
      </c>
      <c r="G6" s="247">
        <v>1047402</v>
      </c>
      <c r="H6" s="247">
        <v>510675</v>
      </c>
      <c r="I6" s="247">
        <v>737963.88887999998</v>
      </c>
      <c r="J6" s="247">
        <v>994581</v>
      </c>
      <c r="K6" s="247">
        <v>1203526</v>
      </c>
      <c r="L6" s="247">
        <v>740563</v>
      </c>
      <c r="M6" s="247">
        <v>1044323</v>
      </c>
      <c r="N6" s="23">
        <v>1091080</v>
      </c>
      <c r="O6" s="23">
        <v>356342</v>
      </c>
      <c r="P6" s="23">
        <v>756351</v>
      </c>
      <c r="Q6" s="23">
        <v>783005</v>
      </c>
      <c r="R6" s="23">
        <v>1279469</v>
      </c>
      <c r="S6" s="23">
        <v>1416290</v>
      </c>
      <c r="T6" s="23">
        <v>853582</v>
      </c>
      <c r="U6" s="23">
        <v>905898</v>
      </c>
      <c r="V6" s="23">
        <v>786377</v>
      </c>
      <c r="W6" s="23">
        <v>1070663</v>
      </c>
      <c r="X6" s="23">
        <v>913179</v>
      </c>
      <c r="Y6" s="23">
        <v>694778</v>
      </c>
      <c r="Z6" s="23">
        <v>521304</v>
      </c>
      <c r="AA6" s="23">
        <v>482550</v>
      </c>
      <c r="AB6" s="23">
        <v>464508</v>
      </c>
      <c r="AC6" s="23">
        <v>401746</v>
      </c>
      <c r="AD6" s="247">
        <v>297518</v>
      </c>
      <c r="AE6" s="247">
        <v>409927</v>
      </c>
      <c r="AF6" s="247">
        <v>196240</v>
      </c>
      <c r="AG6" s="247">
        <v>570482</v>
      </c>
      <c r="AH6" s="247">
        <v>405573</v>
      </c>
      <c r="AI6" s="247">
        <v>617540</v>
      </c>
      <c r="AJ6" s="247">
        <v>585567</v>
      </c>
      <c r="AK6" s="247">
        <v>576729</v>
      </c>
      <c r="AL6" s="247">
        <v>621673</v>
      </c>
      <c r="AM6" s="247">
        <v>617424</v>
      </c>
      <c r="AN6" s="247">
        <v>404217</v>
      </c>
      <c r="AO6" s="247">
        <v>394401</v>
      </c>
      <c r="AP6" s="247">
        <v>557085</v>
      </c>
      <c r="AQ6" s="247">
        <v>648519</v>
      </c>
      <c r="AR6" s="247">
        <v>313627</v>
      </c>
      <c r="AS6" s="247">
        <v>277193</v>
      </c>
      <c r="AT6" s="247">
        <v>329068</v>
      </c>
      <c r="AU6" s="247">
        <v>142451</v>
      </c>
      <c r="AV6" s="247">
        <v>234414</v>
      </c>
      <c r="AW6" s="247">
        <v>196526</v>
      </c>
      <c r="AX6" s="247">
        <v>260481</v>
      </c>
      <c r="AY6" s="247">
        <v>300564</v>
      </c>
      <c r="AZ6" s="247">
        <v>422955</v>
      </c>
      <c r="BA6" s="247">
        <v>260481</v>
      </c>
      <c r="BB6" s="247">
        <v>496425</v>
      </c>
      <c r="BC6" s="247">
        <v>537514</v>
      </c>
      <c r="BD6" s="247">
        <v>518054</v>
      </c>
      <c r="BE6" s="247">
        <v>708020</v>
      </c>
      <c r="BF6" s="247">
        <v>241536</v>
      </c>
      <c r="BG6" s="247">
        <v>310381</v>
      </c>
      <c r="BH6" s="247">
        <v>149755</v>
      </c>
      <c r="BI6" s="247">
        <v>146413</v>
      </c>
      <c r="BJ6" s="128"/>
      <c r="BK6" s="128"/>
    </row>
    <row r="7" spans="1:63" s="246" customFormat="1" ht="13.5" customHeight="1" x14ac:dyDescent="0.25">
      <c r="A7" s="15" t="s">
        <v>345</v>
      </c>
      <c r="B7" s="24">
        <v>1426302</v>
      </c>
      <c r="C7" s="24">
        <v>1421872</v>
      </c>
      <c r="D7" s="24">
        <v>1345469</v>
      </c>
      <c r="E7" s="24">
        <v>1401691</v>
      </c>
      <c r="F7" s="24">
        <v>1274961</v>
      </c>
      <c r="G7" s="24">
        <v>1297670</v>
      </c>
      <c r="H7" s="24">
        <v>1300864</v>
      </c>
      <c r="I7" s="24">
        <v>1294567</v>
      </c>
      <c r="J7" s="24">
        <v>1264375</v>
      </c>
      <c r="K7" s="24">
        <v>1233234</v>
      </c>
      <c r="L7" s="24">
        <v>1194348</v>
      </c>
      <c r="M7" s="24">
        <v>1213073</v>
      </c>
      <c r="N7" s="24">
        <v>1040394</v>
      </c>
      <c r="O7" s="24">
        <v>1038506</v>
      </c>
      <c r="P7" s="24">
        <v>1008616</v>
      </c>
      <c r="Q7" s="24">
        <v>1005736</v>
      </c>
      <c r="R7" s="24">
        <v>989272</v>
      </c>
      <c r="S7" s="24">
        <v>1060433</v>
      </c>
      <c r="T7" s="24">
        <v>1063297</v>
      </c>
      <c r="U7" s="24">
        <v>1043442</v>
      </c>
      <c r="V7" s="24">
        <v>1034710</v>
      </c>
      <c r="W7" s="24">
        <v>1049456</v>
      </c>
      <c r="X7" s="24">
        <v>1083976</v>
      </c>
      <c r="Y7" s="24">
        <v>1164509</v>
      </c>
      <c r="Z7" s="24">
        <v>1176718</v>
      </c>
      <c r="AA7" s="24">
        <v>1201519</v>
      </c>
      <c r="AB7" s="24">
        <v>1197099</v>
      </c>
      <c r="AC7" s="24">
        <v>1210981</v>
      </c>
      <c r="AD7" s="248">
        <v>1150754</v>
      </c>
      <c r="AE7" s="248">
        <v>1167752</v>
      </c>
      <c r="AF7" s="248">
        <v>1115374</v>
      </c>
      <c r="AG7" s="248">
        <v>1108689</v>
      </c>
      <c r="AH7" s="248">
        <v>1084912</v>
      </c>
      <c r="AI7" s="248">
        <v>1064725</v>
      </c>
      <c r="AJ7" s="248">
        <v>986625</v>
      </c>
      <c r="AK7" s="248">
        <v>1001037</v>
      </c>
      <c r="AL7" s="248">
        <v>921035</v>
      </c>
      <c r="AM7" s="248">
        <v>923360</v>
      </c>
      <c r="AN7" s="248">
        <v>851583</v>
      </c>
      <c r="AO7" s="248">
        <v>787214</v>
      </c>
      <c r="AP7" s="248">
        <v>753805</v>
      </c>
      <c r="AQ7" s="248">
        <v>725637</v>
      </c>
      <c r="AR7" s="248">
        <v>706831</v>
      </c>
      <c r="AS7" s="248">
        <v>661028</v>
      </c>
      <c r="AT7" s="248">
        <v>686085</v>
      </c>
      <c r="AU7" s="248">
        <v>696852</v>
      </c>
      <c r="AV7" s="248">
        <v>696141</v>
      </c>
      <c r="AW7" s="248">
        <v>711839</v>
      </c>
      <c r="AX7" s="248">
        <v>697105</v>
      </c>
      <c r="AY7" s="248">
        <v>644910</v>
      </c>
      <c r="AZ7" s="248">
        <v>604621</v>
      </c>
      <c r="BA7" s="248">
        <v>697105</v>
      </c>
      <c r="BB7" s="248">
        <v>578853</v>
      </c>
      <c r="BC7" s="248">
        <v>550737</v>
      </c>
      <c r="BD7" s="248">
        <v>519273</v>
      </c>
      <c r="BE7" s="248">
        <v>511148</v>
      </c>
      <c r="BF7" s="248">
        <v>471797</v>
      </c>
      <c r="BG7" s="248">
        <v>489097</v>
      </c>
      <c r="BH7" s="248">
        <v>478645</v>
      </c>
      <c r="BI7" s="248">
        <v>463269</v>
      </c>
      <c r="BJ7" s="128"/>
      <c r="BK7" s="128"/>
    </row>
    <row r="8" spans="1:63" s="246" customFormat="1" ht="13.5" customHeight="1" x14ac:dyDescent="0.25">
      <c r="A8" s="128" t="s">
        <v>36</v>
      </c>
      <c r="B8" s="247">
        <v>7728</v>
      </c>
      <c r="C8" s="247">
        <v>7810</v>
      </c>
      <c r="D8" s="247">
        <v>6766</v>
      </c>
      <c r="E8" s="247">
        <v>7577</v>
      </c>
      <c r="F8" s="247">
        <v>7625</v>
      </c>
      <c r="G8" s="247">
        <v>7029</v>
      </c>
      <c r="H8" s="247">
        <v>4359</v>
      </c>
      <c r="I8" s="247">
        <v>197</v>
      </c>
      <c r="J8" s="247">
        <v>0</v>
      </c>
      <c r="K8" s="247">
        <v>345</v>
      </c>
      <c r="L8" s="247">
        <v>2429</v>
      </c>
      <c r="M8" s="247">
        <v>3827</v>
      </c>
      <c r="N8" s="23">
        <v>11791</v>
      </c>
      <c r="O8" s="23">
        <v>4876</v>
      </c>
      <c r="P8" s="23">
        <v>3303</v>
      </c>
      <c r="Q8" s="23">
        <v>4845</v>
      </c>
      <c r="R8" s="23">
        <v>3273</v>
      </c>
      <c r="S8" s="23">
        <v>8666</v>
      </c>
      <c r="T8" s="23">
        <v>13387</v>
      </c>
      <c r="U8" s="23">
        <v>16118</v>
      </c>
      <c r="V8" s="23">
        <v>24452</v>
      </c>
      <c r="W8" s="23">
        <v>17346</v>
      </c>
      <c r="X8" s="23">
        <v>17582</v>
      </c>
      <c r="Y8" s="23">
        <v>17717</v>
      </c>
      <c r="Z8" s="23">
        <v>20190</v>
      </c>
      <c r="AA8" s="23">
        <v>8831</v>
      </c>
      <c r="AB8" s="23">
        <v>9344</v>
      </c>
      <c r="AC8" s="23">
        <v>8545</v>
      </c>
      <c r="AD8" s="247">
        <v>8048</v>
      </c>
      <c r="AE8" s="247">
        <v>11891</v>
      </c>
      <c r="AF8" s="247">
        <v>16512</v>
      </c>
      <c r="AG8" s="247">
        <v>16551</v>
      </c>
      <c r="AH8" s="247">
        <v>23153</v>
      </c>
      <c r="AI8" s="247">
        <v>29740</v>
      </c>
      <c r="AJ8" s="247">
        <v>44375</v>
      </c>
      <c r="AK8" s="247">
        <v>50782</v>
      </c>
      <c r="AL8" s="247">
        <v>37214</v>
      </c>
      <c r="AM8" s="247">
        <v>38652</v>
      </c>
      <c r="AN8" s="247">
        <v>34011</v>
      </c>
      <c r="AO8" s="247">
        <v>35380</v>
      </c>
      <c r="AP8" s="247">
        <v>27442</v>
      </c>
      <c r="AQ8" s="247">
        <v>20977</v>
      </c>
      <c r="AR8" s="247">
        <v>24022</v>
      </c>
      <c r="AS8" s="247">
        <v>23520</v>
      </c>
      <c r="AT8" s="247">
        <v>24493</v>
      </c>
      <c r="AU8" s="247">
        <v>38943</v>
      </c>
      <c r="AV8" s="247">
        <v>41775</v>
      </c>
      <c r="AW8" s="247">
        <v>32804</v>
      </c>
      <c r="AX8" s="247">
        <v>36688</v>
      </c>
      <c r="AY8" s="247">
        <v>42432</v>
      </c>
      <c r="AZ8" s="247">
        <v>55152</v>
      </c>
      <c r="BA8" s="247">
        <v>36688</v>
      </c>
      <c r="BB8" s="247">
        <v>47480</v>
      </c>
      <c r="BC8" s="247">
        <v>48508</v>
      </c>
      <c r="BD8" s="247">
        <v>49222</v>
      </c>
      <c r="BE8" s="247">
        <v>12098</v>
      </c>
      <c r="BF8" s="247">
        <v>9161</v>
      </c>
      <c r="BG8" s="247">
        <v>10857</v>
      </c>
      <c r="BH8" s="247">
        <v>10365</v>
      </c>
      <c r="BI8" s="247">
        <v>10077</v>
      </c>
      <c r="BJ8" s="128"/>
      <c r="BK8" s="128"/>
    </row>
    <row r="9" spans="1:63" s="246" customFormat="1" ht="13.5" customHeight="1" x14ac:dyDescent="0.25">
      <c r="A9" s="128" t="s">
        <v>34</v>
      </c>
      <c r="B9" s="247">
        <v>99818</v>
      </c>
      <c r="C9" s="247">
        <v>100158</v>
      </c>
      <c r="D9" s="247">
        <v>96275</v>
      </c>
      <c r="E9" s="247">
        <v>99400</v>
      </c>
      <c r="F9" s="247">
        <v>98738</v>
      </c>
      <c r="G9" s="247">
        <v>99825</v>
      </c>
      <c r="H9" s="247">
        <v>101783</v>
      </c>
      <c r="I9" s="247">
        <v>102223</v>
      </c>
      <c r="J9" s="247">
        <v>106706</v>
      </c>
      <c r="K9" s="247">
        <v>112244</v>
      </c>
      <c r="L9" s="247">
        <v>119583</v>
      </c>
      <c r="M9" s="247">
        <v>122311</v>
      </c>
      <c r="N9" s="23">
        <v>112118</v>
      </c>
      <c r="O9" s="23">
        <v>109911</v>
      </c>
      <c r="P9" s="23">
        <v>108124</v>
      </c>
      <c r="Q9" s="23">
        <v>94395</v>
      </c>
      <c r="R9" s="23">
        <v>83322</v>
      </c>
      <c r="S9" s="23">
        <v>78232</v>
      </c>
      <c r="T9" s="23">
        <v>70917</v>
      </c>
      <c r="U9" s="23">
        <v>65352</v>
      </c>
      <c r="V9" s="23">
        <v>62603</v>
      </c>
      <c r="W9" s="23">
        <v>64523</v>
      </c>
      <c r="X9" s="23">
        <v>62809</v>
      </c>
      <c r="Y9" s="23">
        <v>62713</v>
      </c>
      <c r="Z9" s="23">
        <v>57214</v>
      </c>
      <c r="AA9" s="23">
        <v>54107</v>
      </c>
      <c r="AB9" s="23">
        <v>53244</v>
      </c>
      <c r="AC9" s="23">
        <v>50235</v>
      </c>
      <c r="AD9" s="247">
        <v>46722</v>
      </c>
      <c r="AE9" s="247">
        <v>41260</v>
      </c>
      <c r="AF9" s="247">
        <v>42513</v>
      </c>
      <c r="AG9" s="247">
        <v>43304</v>
      </c>
      <c r="AH9" s="247">
        <v>43912</v>
      </c>
      <c r="AI9" s="247">
        <v>42577</v>
      </c>
      <c r="AJ9" s="247">
        <v>40793</v>
      </c>
      <c r="AK9" s="247">
        <v>39768</v>
      </c>
      <c r="AL9" s="247">
        <v>39774</v>
      </c>
      <c r="AM9" s="247">
        <v>43286</v>
      </c>
      <c r="AN9" s="247">
        <v>46159</v>
      </c>
      <c r="AO9" s="247">
        <v>45723</v>
      </c>
      <c r="AP9" s="247">
        <v>46038</v>
      </c>
      <c r="AQ9" s="247">
        <v>44512</v>
      </c>
      <c r="AR9" s="247">
        <v>42336</v>
      </c>
      <c r="AS9" s="247">
        <v>41988</v>
      </c>
      <c r="AT9" s="247">
        <v>41251</v>
      </c>
      <c r="AU9" s="247">
        <v>36850</v>
      </c>
      <c r="AV9" s="247">
        <v>36915</v>
      </c>
      <c r="AW9" s="247">
        <v>34327</v>
      </c>
      <c r="AX9" s="247">
        <v>34486</v>
      </c>
      <c r="AY9" s="247">
        <v>33000</v>
      </c>
      <c r="AZ9" s="247">
        <v>31576</v>
      </c>
      <c r="BA9" s="247">
        <v>34486</v>
      </c>
      <c r="BB9" s="247">
        <v>33121</v>
      </c>
      <c r="BC9" s="247">
        <v>32331</v>
      </c>
      <c r="BD9" s="247">
        <v>30787</v>
      </c>
      <c r="BE9" s="247">
        <v>31473</v>
      </c>
      <c r="BF9" s="247">
        <v>29074</v>
      </c>
      <c r="BG9" s="247">
        <v>27456</v>
      </c>
      <c r="BH9" s="247">
        <v>27371</v>
      </c>
      <c r="BI9" s="247">
        <v>26989</v>
      </c>
      <c r="BJ9" s="128"/>
      <c r="BK9" s="128"/>
    </row>
    <row r="10" spans="1:63" s="246" customFormat="1" ht="13.5" customHeight="1" x14ac:dyDescent="0.25">
      <c r="A10" s="249" t="s">
        <v>35</v>
      </c>
      <c r="B10" s="248">
        <v>88020</v>
      </c>
      <c r="C10" s="248">
        <v>24887</v>
      </c>
      <c r="D10" s="248">
        <v>108805</v>
      </c>
      <c r="E10" s="248">
        <v>103107</v>
      </c>
      <c r="F10" s="248">
        <v>100231</v>
      </c>
      <c r="G10" s="248">
        <v>753</v>
      </c>
      <c r="H10" s="248">
        <v>36234</v>
      </c>
      <c r="I10" s="248">
        <v>36234</v>
      </c>
      <c r="J10" s="248">
        <v>36234</v>
      </c>
      <c r="K10" s="248">
        <v>12637</v>
      </c>
      <c r="L10" s="248">
        <v>246213</v>
      </c>
      <c r="M10" s="248">
        <v>186297</v>
      </c>
      <c r="N10" s="248">
        <v>90325</v>
      </c>
      <c r="O10" s="248">
        <v>230435</v>
      </c>
      <c r="P10" s="248">
        <v>156054</v>
      </c>
      <c r="Q10" s="248">
        <v>138076</v>
      </c>
      <c r="R10" s="248">
        <v>100568</v>
      </c>
      <c r="S10" s="248">
        <v>115923</v>
      </c>
      <c r="T10" s="248">
        <v>18381</v>
      </c>
      <c r="U10" s="248">
        <v>18381</v>
      </c>
      <c r="V10" s="248">
        <v>18381</v>
      </c>
      <c r="W10" s="248">
        <v>30168</v>
      </c>
      <c r="X10" s="248">
        <v>30168</v>
      </c>
      <c r="Y10" s="248">
        <v>30173</v>
      </c>
      <c r="Z10" s="248">
        <v>30173</v>
      </c>
      <c r="AA10" s="248">
        <v>1505</v>
      </c>
      <c r="AB10" s="248">
        <v>29928</v>
      </c>
      <c r="AC10" s="248">
        <v>29928</v>
      </c>
      <c r="AD10" s="248">
        <v>29928</v>
      </c>
      <c r="AE10" s="248">
        <v>16288</v>
      </c>
      <c r="AF10" s="248">
        <v>16695</v>
      </c>
      <c r="AG10" s="248">
        <v>16763</v>
      </c>
      <c r="AH10" s="248">
        <v>16288</v>
      </c>
      <c r="AI10" s="248">
        <v>23220</v>
      </c>
      <c r="AJ10" s="248">
        <v>25859</v>
      </c>
      <c r="AK10" s="248">
        <v>23514</v>
      </c>
      <c r="AL10" s="248">
        <v>25311</v>
      </c>
      <c r="AM10" s="248">
        <v>707</v>
      </c>
      <c r="AN10" s="248">
        <v>32186</v>
      </c>
      <c r="AO10" s="248">
        <v>35817</v>
      </c>
      <c r="AP10" s="248">
        <v>39674</v>
      </c>
      <c r="AQ10" s="248">
        <v>28675</v>
      </c>
      <c r="AR10" s="248">
        <v>40801</v>
      </c>
      <c r="AS10" s="248">
        <v>25224</v>
      </c>
      <c r="AT10" s="248">
        <v>19829</v>
      </c>
      <c r="AU10" s="248">
        <v>11726</v>
      </c>
      <c r="AV10" s="248">
        <v>23283</v>
      </c>
      <c r="AW10" s="248">
        <v>23468</v>
      </c>
      <c r="AX10" s="248">
        <v>23283</v>
      </c>
      <c r="AY10" s="248">
        <v>12923</v>
      </c>
      <c r="AZ10" s="248">
        <v>21377</v>
      </c>
      <c r="BA10" s="248">
        <v>23283</v>
      </c>
      <c r="BB10" s="248">
        <v>21171</v>
      </c>
      <c r="BC10" s="248">
        <v>28884</v>
      </c>
      <c r="BD10" s="248">
        <v>42243</v>
      </c>
      <c r="BE10" s="248">
        <v>36236</v>
      </c>
      <c r="BF10" s="248">
        <v>36236</v>
      </c>
      <c r="BG10" s="248">
        <v>30884</v>
      </c>
      <c r="BH10" s="248">
        <v>33249</v>
      </c>
      <c r="BI10" s="248">
        <v>31230</v>
      </c>
      <c r="BJ10" s="128"/>
      <c r="BK10" s="128"/>
    </row>
    <row r="11" spans="1:63" s="246" customFormat="1" ht="13.5" customHeight="1" x14ac:dyDescent="0.25">
      <c r="A11" s="128" t="s">
        <v>394</v>
      </c>
      <c r="B11" s="247">
        <v>27609</v>
      </c>
      <c r="C11" s="247">
        <v>27684</v>
      </c>
      <c r="D11" s="247">
        <v>27651</v>
      </c>
      <c r="E11" s="247">
        <v>47812</v>
      </c>
      <c r="F11" s="247">
        <v>54963</v>
      </c>
      <c r="G11" s="247">
        <v>54892</v>
      </c>
      <c r="H11" s="247">
        <v>52423</v>
      </c>
      <c r="I11" s="247">
        <v>51502</v>
      </c>
      <c r="J11" s="247">
        <v>51368</v>
      </c>
      <c r="K11" s="247">
        <v>55496</v>
      </c>
      <c r="L11" s="247">
        <v>41023</v>
      </c>
      <c r="M11" s="247">
        <v>38903</v>
      </c>
      <c r="N11" s="23">
        <v>30170</v>
      </c>
      <c r="O11" s="23">
        <v>42565</v>
      </c>
      <c r="P11" s="23">
        <v>39382</v>
      </c>
      <c r="Q11" s="23">
        <v>37816</v>
      </c>
      <c r="R11" s="23">
        <v>38271</v>
      </c>
      <c r="S11" s="23">
        <v>35515</v>
      </c>
      <c r="T11" s="23">
        <v>37747</v>
      </c>
      <c r="U11" s="23">
        <v>13374</v>
      </c>
      <c r="V11" s="23">
        <v>16152</v>
      </c>
      <c r="W11" s="23">
        <v>17868</v>
      </c>
      <c r="X11" s="23">
        <v>15584</v>
      </c>
      <c r="Y11" s="23">
        <v>15760</v>
      </c>
      <c r="Z11" s="23">
        <v>471</v>
      </c>
      <c r="AA11" s="23">
        <v>107635</v>
      </c>
      <c r="AB11" s="23">
        <v>110574</v>
      </c>
      <c r="AC11" s="23">
        <v>108508</v>
      </c>
      <c r="AD11" s="247">
        <v>109142</v>
      </c>
      <c r="AE11" s="247">
        <v>92406</v>
      </c>
      <c r="AF11" s="247">
        <v>89613</v>
      </c>
      <c r="AG11" s="247">
        <v>87386</v>
      </c>
      <c r="AH11" s="247">
        <v>79993</v>
      </c>
      <c r="AI11" s="247">
        <v>67717</v>
      </c>
      <c r="AJ11" s="247">
        <v>46396</v>
      </c>
      <c r="AK11" s="247">
        <v>26856</v>
      </c>
      <c r="AL11" s="247">
        <v>34462</v>
      </c>
      <c r="AM11" s="247">
        <v>10387</v>
      </c>
      <c r="AN11" s="247">
        <v>39333</v>
      </c>
      <c r="AO11" s="247">
        <v>30066</v>
      </c>
      <c r="AP11" s="247">
        <v>41736</v>
      </c>
      <c r="AQ11" s="247">
        <v>46006</v>
      </c>
      <c r="AR11" s="247">
        <v>43848</v>
      </c>
      <c r="AS11" s="247">
        <v>40067</v>
      </c>
      <c r="AT11" s="247">
        <v>37394</v>
      </c>
      <c r="AU11" s="247">
        <v>24006</v>
      </c>
      <c r="AV11" s="247">
        <v>11275</v>
      </c>
      <c r="AW11" s="247">
        <v>629</v>
      </c>
      <c r="AX11" s="247">
        <v>0</v>
      </c>
      <c r="AY11" s="247">
        <v>0</v>
      </c>
      <c r="AZ11" s="247">
        <v>0</v>
      </c>
      <c r="BA11" s="247">
        <v>0</v>
      </c>
      <c r="BB11" s="247">
        <v>0</v>
      </c>
      <c r="BC11" s="247">
        <v>0</v>
      </c>
      <c r="BD11" s="247">
        <v>0</v>
      </c>
      <c r="BE11" s="247">
        <v>0</v>
      </c>
      <c r="BF11" s="247">
        <v>5085</v>
      </c>
      <c r="BG11" s="247">
        <v>3561</v>
      </c>
      <c r="BH11" s="247">
        <v>2560</v>
      </c>
      <c r="BI11" s="247">
        <v>2593</v>
      </c>
      <c r="BJ11" s="128"/>
      <c r="BK11" s="128"/>
    </row>
    <row r="12" spans="1:63" s="246" customFormat="1" ht="13.5" customHeight="1" x14ac:dyDescent="0.25">
      <c r="A12" s="15" t="s">
        <v>395</v>
      </c>
      <c r="B12" s="24">
        <v>42153</v>
      </c>
      <c r="C12" s="24">
        <v>38681</v>
      </c>
      <c r="D12" s="24">
        <v>39892</v>
      </c>
      <c r="E12" s="24">
        <v>36935</v>
      </c>
      <c r="F12" s="24">
        <v>30200</v>
      </c>
      <c r="G12" s="24">
        <v>38169</v>
      </c>
      <c r="H12" s="24">
        <v>38345</v>
      </c>
      <c r="I12" s="24">
        <v>36346</v>
      </c>
      <c r="J12" s="24">
        <v>36944</v>
      </c>
      <c r="K12" s="24">
        <v>35765</v>
      </c>
      <c r="L12" s="24">
        <v>33095</v>
      </c>
      <c r="M12" s="24">
        <v>23678</v>
      </c>
      <c r="N12" s="24">
        <v>31679</v>
      </c>
      <c r="O12" s="24">
        <v>28828</v>
      </c>
      <c r="P12" s="24">
        <v>26628</v>
      </c>
      <c r="Q12" s="24">
        <v>22745</v>
      </c>
      <c r="R12" s="24">
        <v>26776</v>
      </c>
      <c r="S12" s="24">
        <v>28160</v>
      </c>
      <c r="T12" s="24">
        <v>26814</v>
      </c>
      <c r="U12" s="24">
        <v>23573</v>
      </c>
      <c r="V12" s="24">
        <v>23486</v>
      </c>
      <c r="W12" s="24">
        <v>26473</v>
      </c>
      <c r="X12" s="24">
        <v>21839</v>
      </c>
      <c r="Y12" s="24">
        <v>17216</v>
      </c>
      <c r="Z12" s="24">
        <v>21934</v>
      </c>
      <c r="AA12" s="24">
        <v>23640</v>
      </c>
      <c r="AB12" s="24">
        <v>25768</v>
      </c>
      <c r="AC12" s="24">
        <v>17562</v>
      </c>
      <c r="AD12" s="248">
        <v>21537</v>
      </c>
      <c r="AE12" s="248">
        <v>21848</v>
      </c>
      <c r="AF12" s="248">
        <v>16924</v>
      </c>
      <c r="AG12" s="248">
        <v>13740</v>
      </c>
      <c r="AH12" s="248">
        <v>16380</v>
      </c>
      <c r="AI12" s="248">
        <v>18342</v>
      </c>
      <c r="AJ12" s="248">
        <v>19823</v>
      </c>
      <c r="AK12" s="248">
        <v>12848</v>
      </c>
      <c r="AL12" s="248">
        <v>17030</v>
      </c>
      <c r="AM12" s="248">
        <v>16149</v>
      </c>
      <c r="AN12" s="248">
        <v>12854</v>
      </c>
      <c r="AO12" s="248">
        <v>13274</v>
      </c>
      <c r="AP12" s="248">
        <v>14194</v>
      </c>
      <c r="AQ12" s="248">
        <v>27904</v>
      </c>
      <c r="AR12" s="248">
        <v>33806</v>
      </c>
      <c r="AS12" s="248">
        <v>30488</v>
      </c>
      <c r="AT12" s="248">
        <v>31789</v>
      </c>
      <c r="AU12" s="248">
        <v>32330</v>
      </c>
      <c r="AV12" s="248">
        <v>31299</v>
      </c>
      <c r="AW12" s="248">
        <v>24929</v>
      </c>
      <c r="AX12" s="248">
        <v>27665</v>
      </c>
      <c r="AY12" s="248">
        <v>33904</v>
      </c>
      <c r="AZ12" s="248">
        <v>47996</v>
      </c>
      <c r="BA12" s="248">
        <v>27665</v>
      </c>
      <c r="BB12" s="248">
        <v>43126</v>
      </c>
      <c r="BC12" s="248">
        <v>83816</v>
      </c>
      <c r="BD12" s="248">
        <v>87051</v>
      </c>
      <c r="BE12" s="248">
        <v>17478</v>
      </c>
      <c r="BF12" s="248">
        <v>21741</v>
      </c>
      <c r="BG12" s="248">
        <v>15877</v>
      </c>
      <c r="BH12" s="248">
        <v>13315</v>
      </c>
      <c r="BI12" s="248">
        <v>11311</v>
      </c>
      <c r="BJ12" s="128"/>
      <c r="BK12" s="128"/>
    </row>
    <row r="13" spans="1:63" s="246" customFormat="1" ht="13.5" customHeight="1" x14ac:dyDescent="0.25">
      <c r="A13" s="128" t="s">
        <v>422</v>
      </c>
      <c r="B13" s="247"/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  <c r="M13" s="247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8334</v>
      </c>
      <c r="U13" s="23">
        <v>8333</v>
      </c>
      <c r="V13" s="23">
        <v>8332</v>
      </c>
      <c r="W13" s="23">
        <v>0</v>
      </c>
      <c r="X13" s="23">
        <v>0</v>
      </c>
      <c r="Y13" s="23"/>
      <c r="Z13" s="23"/>
      <c r="AA13" s="23"/>
      <c r="AB13" s="23"/>
      <c r="AC13" s="23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128"/>
      <c r="BK13" s="128"/>
    </row>
    <row r="14" spans="1:63" s="246" customFormat="1" ht="30.75" customHeight="1" x14ac:dyDescent="0.25">
      <c r="A14" s="15" t="s">
        <v>423</v>
      </c>
      <c r="B14" s="24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8">
        <v>161349</v>
      </c>
      <c r="AE14" s="248">
        <v>50282</v>
      </c>
      <c r="AF14" s="248">
        <v>0</v>
      </c>
      <c r="AG14" s="248">
        <v>0</v>
      </c>
      <c r="AH14" s="248">
        <v>0</v>
      </c>
      <c r="AI14" s="248">
        <v>0</v>
      </c>
      <c r="AJ14" s="248">
        <v>0</v>
      </c>
      <c r="AK14" s="248">
        <v>0</v>
      </c>
      <c r="AL14" s="248">
        <v>0</v>
      </c>
      <c r="AM14" s="248">
        <v>0</v>
      </c>
      <c r="AN14" s="248">
        <v>0</v>
      </c>
      <c r="AO14" s="248">
        <v>0</v>
      </c>
      <c r="AP14" s="248">
        <v>0</v>
      </c>
      <c r="AQ14" s="248">
        <v>0</v>
      </c>
      <c r="AR14" s="248">
        <v>0</v>
      </c>
      <c r="AS14" s="248">
        <v>0</v>
      </c>
      <c r="AT14" s="248">
        <v>0</v>
      </c>
      <c r="AU14" s="248">
        <v>0</v>
      </c>
      <c r="AV14" s="248">
        <v>0</v>
      </c>
      <c r="AW14" s="248">
        <v>0</v>
      </c>
      <c r="AX14" s="248">
        <v>0</v>
      </c>
      <c r="AY14" s="248">
        <v>0</v>
      </c>
      <c r="AZ14" s="248">
        <v>0</v>
      </c>
      <c r="BA14" s="248">
        <v>0</v>
      </c>
      <c r="BB14" s="248">
        <v>0</v>
      </c>
      <c r="BC14" s="248">
        <v>0</v>
      </c>
      <c r="BD14" s="248">
        <v>0</v>
      </c>
      <c r="BE14" s="248">
        <v>0</v>
      </c>
      <c r="BF14" s="248">
        <v>0</v>
      </c>
      <c r="BG14" s="248">
        <v>0</v>
      </c>
      <c r="BH14" s="248">
        <v>0</v>
      </c>
      <c r="BI14" s="248">
        <v>0</v>
      </c>
      <c r="BJ14" s="128"/>
      <c r="BK14" s="128"/>
    </row>
    <row r="15" spans="1:63" s="246" customFormat="1" ht="13.5" customHeight="1" x14ac:dyDescent="0.25">
      <c r="A15" s="128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128"/>
      <c r="BK15" s="128"/>
    </row>
    <row r="16" spans="1:63" s="246" customFormat="1" ht="15.75" x14ac:dyDescent="0.25">
      <c r="A16" s="134" t="s">
        <v>462</v>
      </c>
      <c r="B16" s="132">
        <f t="shared" ref="B16:H16" si="0">SUM(B6:B15)</f>
        <v>2459901</v>
      </c>
      <c r="C16" s="132">
        <f t="shared" si="0"/>
        <v>2193935</v>
      </c>
      <c r="D16" s="132">
        <f t="shared" si="0"/>
        <v>2619325</v>
      </c>
      <c r="E16" s="132">
        <f t="shared" si="0"/>
        <v>2362558</v>
      </c>
      <c r="F16" s="132">
        <f t="shared" si="0"/>
        <v>2359422</v>
      </c>
      <c r="G16" s="132">
        <f t="shared" si="0"/>
        <v>2545740</v>
      </c>
      <c r="H16" s="132">
        <f t="shared" si="0"/>
        <v>2044683</v>
      </c>
      <c r="I16" s="132">
        <f>SUM(I6:I15)</f>
        <v>2259032.88888</v>
      </c>
      <c r="J16" s="132">
        <f>SUM(J6:J14)</f>
        <v>2490208</v>
      </c>
      <c r="K16" s="132">
        <f>SUM(K6:K14)</f>
        <v>2653247</v>
      </c>
      <c r="L16" s="132">
        <v>2377254</v>
      </c>
      <c r="M16" s="132">
        <f>SUM(M5:M14)</f>
        <v>2632412</v>
      </c>
      <c r="N16" s="132">
        <f>SUM(N5:N14)</f>
        <v>2407557</v>
      </c>
      <c r="O16" s="132">
        <f>SUM(O5:O14)</f>
        <v>1811463</v>
      </c>
      <c r="P16" s="132">
        <f>SUM(P5:P14)</f>
        <v>2098458</v>
      </c>
      <c r="Q16" s="132">
        <f t="shared" ref="Q16:BI16" si="1">SUM(Q6:Q14)</f>
        <v>2086618</v>
      </c>
      <c r="R16" s="132">
        <f t="shared" si="1"/>
        <v>2520951</v>
      </c>
      <c r="S16" s="132">
        <f t="shared" si="1"/>
        <v>2743219</v>
      </c>
      <c r="T16" s="132">
        <f t="shared" si="1"/>
        <v>2092459</v>
      </c>
      <c r="U16" s="132">
        <f t="shared" si="1"/>
        <v>2094471</v>
      </c>
      <c r="V16" s="132">
        <f t="shared" si="1"/>
        <v>1974493</v>
      </c>
      <c r="W16" s="132">
        <f t="shared" si="1"/>
        <v>2276497</v>
      </c>
      <c r="X16" s="132">
        <f t="shared" si="1"/>
        <v>2145137</v>
      </c>
      <c r="Y16" s="132">
        <f t="shared" si="1"/>
        <v>2002866</v>
      </c>
      <c r="Z16" s="132">
        <f t="shared" si="1"/>
        <v>1828004</v>
      </c>
      <c r="AA16" s="132">
        <f t="shared" si="1"/>
        <v>1879787</v>
      </c>
      <c r="AB16" s="132">
        <f t="shared" si="1"/>
        <v>1890465</v>
      </c>
      <c r="AC16" s="132">
        <f t="shared" si="1"/>
        <v>1827505</v>
      </c>
      <c r="AD16" s="132">
        <f t="shared" si="1"/>
        <v>1824998</v>
      </c>
      <c r="AE16" s="132">
        <f t="shared" si="1"/>
        <v>1811654</v>
      </c>
      <c r="AF16" s="132">
        <f t="shared" si="1"/>
        <v>1493871</v>
      </c>
      <c r="AG16" s="132">
        <f t="shared" si="1"/>
        <v>1856915</v>
      </c>
      <c r="AH16" s="132">
        <f t="shared" si="1"/>
        <v>1670211</v>
      </c>
      <c r="AI16" s="132">
        <f t="shared" si="1"/>
        <v>1863861</v>
      </c>
      <c r="AJ16" s="132">
        <f t="shared" si="1"/>
        <v>1749438</v>
      </c>
      <c r="AK16" s="132">
        <f t="shared" si="1"/>
        <v>1731534</v>
      </c>
      <c r="AL16" s="132">
        <f t="shared" si="1"/>
        <v>1696499</v>
      </c>
      <c r="AM16" s="132">
        <f t="shared" si="1"/>
        <v>1649965</v>
      </c>
      <c r="AN16" s="132">
        <f t="shared" si="1"/>
        <v>1420343</v>
      </c>
      <c r="AO16" s="132">
        <f t="shared" si="1"/>
        <v>1341875</v>
      </c>
      <c r="AP16" s="132">
        <f t="shared" si="1"/>
        <v>1479974</v>
      </c>
      <c r="AQ16" s="132">
        <f t="shared" si="1"/>
        <v>1542230</v>
      </c>
      <c r="AR16" s="132">
        <f t="shared" si="1"/>
        <v>1205271</v>
      </c>
      <c r="AS16" s="132">
        <f t="shared" si="1"/>
        <v>1099508</v>
      </c>
      <c r="AT16" s="132">
        <f t="shared" si="1"/>
        <v>1169909</v>
      </c>
      <c r="AU16" s="132">
        <f t="shared" si="1"/>
        <v>983158</v>
      </c>
      <c r="AV16" s="132">
        <f t="shared" si="1"/>
        <v>1075102</v>
      </c>
      <c r="AW16" s="132">
        <f t="shared" si="1"/>
        <v>1024522</v>
      </c>
      <c r="AX16" s="132">
        <f t="shared" si="1"/>
        <v>1079708</v>
      </c>
      <c r="AY16" s="132">
        <f t="shared" si="1"/>
        <v>1067733</v>
      </c>
      <c r="AZ16" s="132">
        <f t="shared" si="1"/>
        <v>1183677</v>
      </c>
      <c r="BA16" s="132">
        <f t="shared" si="1"/>
        <v>1079708</v>
      </c>
      <c r="BB16" s="132">
        <f t="shared" si="1"/>
        <v>1220176</v>
      </c>
      <c r="BC16" s="132">
        <f t="shared" si="1"/>
        <v>1281790</v>
      </c>
      <c r="BD16" s="132">
        <f t="shared" si="1"/>
        <v>1246630</v>
      </c>
      <c r="BE16" s="132">
        <f t="shared" si="1"/>
        <v>1316453</v>
      </c>
      <c r="BF16" s="132">
        <f t="shared" si="1"/>
        <v>814630</v>
      </c>
      <c r="BG16" s="132">
        <f t="shared" si="1"/>
        <v>888113</v>
      </c>
      <c r="BH16" s="132">
        <f t="shared" si="1"/>
        <v>715260</v>
      </c>
      <c r="BI16" s="132">
        <f t="shared" si="1"/>
        <v>691882</v>
      </c>
      <c r="BJ16" s="128"/>
      <c r="BK16" s="128"/>
    </row>
    <row r="17" spans="1:63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</row>
    <row r="18" spans="1:63" s="246" customFormat="1" ht="15.75" x14ac:dyDescent="0.25">
      <c r="A18" s="133" t="s">
        <v>463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28"/>
      <c r="BK18" s="128"/>
    </row>
    <row r="19" spans="1:63" s="246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128"/>
      <c r="BK19" s="128"/>
    </row>
    <row r="20" spans="1:63" s="246" customFormat="1" ht="13.5" customHeight="1" x14ac:dyDescent="0.25">
      <c r="A20" s="128" t="s">
        <v>345</v>
      </c>
      <c r="B20" s="247">
        <v>47623</v>
      </c>
      <c r="C20" s="247">
        <v>51307</v>
      </c>
      <c r="D20" s="247">
        <v>49360</v>
      </c>
      <c r="E20" s="247">
        <v>104073</v>
      </c>
      <c r="F20" s="247">
        <v>75034</v>
      </c>
      <c r="G20" s="247">
        <v>69649</v>
      </c>
      <c r="H20" s="247">
        <v>47186</v>
      </c>
      <c r="I20" s="247">
        <v>48772</v>
      </c>
      <c r="J20" s="247">
        <v>56017</v>
      </c>
      <c r="K20" s="247">
        <v>43731</v>
      </c>
      <c r="L20" s="247">
        <v>37732</v>
      </c>
      <c r="M20" s="247">
        <v>37775</v>
      </c>
      <c r="N20" s="23">
        <v>34678</v>
      </c>
      <c r="O20" s="23">
        <v>31471</v>
      </c>
      <c r="P20" s="23">
        <v>33265</v>
      </c>
      <c r="Q20" s="23">
        <v>34164</v>
      </c>
      <c r="R20" s="23">
        <v>37092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47">
        <v>12994</v>
      </c>
      <c r="AE20" s="247">
        <v>30823</v>
      </c>
      <c r="AF20" s="247">
        <v>48588</v>
      </c>
      <c r="AG20" s="247">
        <v>65807</v>
      </c>
      <c r="AH20" s="247">
        <v>82478</v>
      </c>
      <c r="AI20" s="247">
        <v>95788</v>
      </c>
      <c r="AJ20" s="247">
        <v>110921</v>
      </c>
      <c r="AK20" s="247">
        <v>125524</v>
      </c>
      <c r="AL20" s="247">
        <v>139595</v>
      </c>
      <c r="AM20" s="247">
        <v>143682</v>
      </c>
      <c r="AN20" s="247">
        <v>155888</v>
      </c>
      <c r="AO20" s="247">
        <v>167597</v>
      </c>
      <c r="AP20" s="247">
        <v>178807</v>
      </c>
      <c r="AQ20" s="247">
        <v>171184</v>
      </c>
      <c r="AR20" s="247">
        <v>180410</v>
      </c>
      <c r="AS20" s="247">
        <v>189185</v>
      </c>
      <c r="AT20" s="247">
        <v>197511</v>
      </c>
      <c r="AU20" s="247">
        <v>192924</v>
      </c>
      <c r="AV20" s="247">
        <v>199898</v>
      </c>
      <c r="AW20" s="247">
        <v>206451</v>
      </c>
      <c r="AX20" s="247">
        <v>212580</v>
      </c>
      <c r="AY20" s="247">
        <v>206222</v>
      </c>
      <c r="AZ20" s="247">
        <v>211214</v>
      </c>
      <c r="BA20" s="247">
        <v>212580</v>
      </c>
      <c r="BB20" s="247">
        <v>220000</v>
      </c>
      <c r="BC20" s="247">
        <v>211566</v>
      </c>
      <c r="BD20" s="247">
        <v>214775</v>
      </c>
      <c r="BE20" s="247">
        <v>217606</v>
      </c>
      <c r="BF20" s="247">
        <v>220060</v>
      </c>
      <c r="BG20" s="247">
        <v>208462</v>
      </c>
      <c r="BH20" s="247">
        <v>210056</v>
      </c>
      <c r="BI20" s="247">
        <v>211296</v>
      </c>
      <c r="BJ20" s="128"/>
      <c r="BK20" s="128"/>
    </row>
    <row r="21" spans="1:63" s="246" customFormat="1" ht="13.5" customHeight="1" x14ac:dyDescent="0.25">
      <c r="A21" s="15" t="s">
        <v>346</v>
      </c>
      <c r="B21" s="24">
        <v>34515</v>
      </c>
      <c r="C21" s="24">
        <v>34799</v>
      </c>
      <c r="D21" s="24">
        <v>34327</v>
      </c>
      <c r="E21" s="24">
        <v>33370</v>
      </c>
      <c r="F21" s="24">
        <v>37712</v>
      </c>
      <c r="G21" s="24">
        <v>33231</v>
      </c>
      <c r="H21" s="24">
        <v>32793</v>
      </c>
      <c r="I21" s="24">
        <v>31788</v>
      </c>
      <c r="J21" s="24">
        <v>61883</v>
      </c>
      <c r="K21" s="24">
        <v>61926</v>
      </c>
      <c r="L21" s="24">
        <v>62432</v>
      </c>
      <c r="M21" s="24">
        <v>61458</v>
      </c>
      <c r="N21" s="24">
        <v>61033</v>
      </c>
      <c r="O21" s="24">
        <v>59424</v>
      </c>
      <c r="P21" s="24">
        <v>60501</v>
      </c>
      <c r="Q21" s="24">
        <v>59719</v>
      </c>
      <c r="R21" s="24">
        <v>65853</v>
      </c>
      <c r="S21" s="24">
        <v>65559</v>
      </c>
      <c r="T21" s="24">
        <v>63305</v>
      </c>
      <c r="U21" s="24">
        <v>68664</v>
      </c>
      <c r="V21" s="24">
        <v>191642</v>
      </c>
      <c r="W21" s="24">
        <v>202966</v>
      </c>
      <c r="X21" s="24">
        <v>197758</v>
      </c>
      <c r="Y21" s="24">
        <v>186426</v>
      </c>
      <c r="Z21" s="24">
        <v>180770</v>
      </c>
      <c r="AA21" s="24">
        <v>188078</v>
      </c>
      <c r="AB21" s="24">
        <v>179716</v>
      </c>
      <c r="AC21" s="24">
        <v>183401</v>
      </c>
      <c r="AD21" s="248">
        <v>188442</v>
      </c>
      <c r="AE21" s="248">
        <v>186651</v>
      </c>
      <c r="AF21" s="248">
        <v>184760</v>
      </c>
      <c r="AG21" s="248">
        <v>172738</v>
      </c>
      <c r="AH21" s="248">
        <v>172181</v>
      </c>
      <c r="AI21" s="248">
        <v>169189</v>
      </c>
      <c r="AJ21" s="248">
        <v>171321</v>
      </c>
      <c r="AK21" s="248">
        <v>164996</v>
      </c>
      <c r="AL21" s="248">
        <v>169711</v>
      </c>
      <c r="AM21" s="248">
        <v>174809</v>
      </c>
      <c r="AN21" s="248">
        <v>188144</v>
      </c>
      <c r="AO21" s="248">
        <v>193918</v>
      </c>
      <c r="AP21" s="248">
        <v>201704</v>
      </c>
      <c r="AQ21" s="248">
        <v>199575</v>
      </c>
      <c r="AR21" s="248">
        <v>168490</v>
      </c>
      <c r="AS21" s="248">
        <v>164674</v>
      </c>
      <c r="AT21" s="248">
        <v>137208</v>
      </c>
      <c r="AU21" s="248">
        <v>128389</v>
      </c>
      <c r="AV21" s="248">
        <v>117711</v>
      </c>
      <c r="AW21" s="248">
        <v>133528</v>
      </c>
      <c r="AX21" s="248">
        <v>133410</v>
      </c>
      <c r="AY21" s="248">
        <v>132622</v>
      </c>
      <c r="AZ21" s="248">
        <v>131832</v>
      </c>
      <c r="BA21" s="248">
        <v>133410</v>
      </c>
      <c r="BB21" s="248">
        <v>132961</v>
      </c>
      <c r="BC21" s="248">
        <v>133706</v>
      </c>
      <c r="BD21" s="248">
        <v>135831</v>
      </c>
      <c r="BE21" s="248">
        <v>129342</v>
      </c>
      <c r="BF21" s="248">
        <v>131778</v>
      </c>
      <c r="BG21" s="248">
        <v>111058</v>
      </c>
      <c r="BH21" s="248">
        <v>107367</v>
      </c>
      <c r="BI21" s="248">
        <v>104532</v>
      </c>
      <c r="BJ21" s="128"/>
      <c r="BK21" s="128"/>
    </row>
    <row r="22" spans="1:63" s="246" customFormat="1" ht="13.5" customHeight="1" x14ac:dyDescent="0.25">
      <c r="A22" s="128" t="s">
        <v>135</v>
      </c>
      <c r="B22" s="247">
        <v>262597</v>
      </c>
      <c r="C22" s="247">
        <v>259774</v>
      </c>
      <c r="D22" s="247">
        <v>241252</v>
      </c>
      <c r="E22" s="247">
        <v>229829</v>
      </c>
      <c r="F22" s="247">
        <v>219604</v>
      </c>
      <c r="G22" s="247">
        <v>307177</v>
      </c>
      <c r="H22" s="247">
        <v>293261</v>
      </c>
      <c r="I22" s="247">
        <v>247866</v>
      </c>
      <c r="J22" s="247">
        <v>236824</v>
      </c>
      <c r="K22" s="247">
        <v>234007</v>
      </c>
      <c r="L22" s="247">
        <v>311087</v>
      </c>
      <c r="M22" s="247">
        <v>316181</v>
      </c>
      <c r="N22" s="23">
        <v>312483</v>
      </c>
      <c r="O22" s="23">
        <v>350710</v>
      </c>
      <c r="P22" s="23">
        <v>339907</v>
      </c>
      <c r="Q22" s="23">
        <v>337278</v>
      </c>
      <c r="R22" s="23">
        <v>409039</v>
      </c>
      <c r="S22" s="23">
        <v>358914</v>
      </c>
      <c r="T22" s="23">
        <v>346469</v>
      </c>
      <c r="U22" s="23">
        <v>331716</v>
      </c>
      <c r="V22" s="23">
        <v>293349</v>
      </c>
      <c r="W22" s="23">
        <v>268688</v>
      </c>
      <c r="X22" s="23">
        <v>260377</v>
      </c>
      <c r="Y22" s="23">
        <v>232727</v>
      </c>
      <c r="Z22" s="23">
        <v>203908</v>
      </c>
      <c r="AA22" s="23">
        <v>195022</v>
      </c>
      <c r="AB22" s="23">
        <v>175943</v>
      </c>
      <c r="AC22" s="23">
        <v>161778</v>
      </c>
      <c r="AD22" s="247">
        <v>159892</v>
      </c>
      <c r="AE22" s="247">
        <v>156810</v>
      </c>
      <c r="AF22" s="247">
        <v>155564</v>
      </c>
      <c r="AG22" s="247">
        <v>143739</v>
      </c>
      <c r="AH22" s="247">
        <v>136065</v>
      </c>
      <c r="AI22" s="247">
        <v>158905</v>
      </c>
      <c r="AJ22" s="247">
        <v>160103</v>
      </c>
      <c r="AK22" s="247">
        <v>159433</v>
      </c>
      <c r="AL22" s="247">
        <v>155219</v>
      </c>
      <c r="AM22" s="247">
        <v>167501</v>
      </c>
      <c r="AN22" s="247">
        <v>147458</v>
      </c>
      <c r="AO22" s="247">
        <v>160023</v>
      </c>
      <c r="AP22" s="247">
        <v>154248</v>
      </c>
      <c r="AQ22" s="247">
        <v>170569</v>
      </c>
      <c r="AR22" s="247">
        <v>155755</v>
      </c>
      <c r="AS22" s="247">
        <v>155064</v>
      </c>
      <c r="AT22" s="247">
        <v>134585</v>
      </c>
      <c r="AU22" s="247">
        <v>128743</v>
      </c>
      <c r="AV22" s="247">
        <v>131364</v>
      </c>
      <c r="AW22" s="247">
        <v>123242</v>
      </c>
      <c r="AX22" s="247">
        <v>118944</v>
      </c>
      <c r="AY22" s="247">
        <v>196338</v>
      </c>
      <c r="AZ22" s="247">
        <v>189117</v>
      </c>
      <c r="BA22" s="247">
        <v>118944</v>
      </c>
      <c r="BB22" s="247">
        <v>161554</v>
      </c>
      <c r="BC22" s="247">
        <v>161204</v>
      </c>
      <c r="BD22" s="247">
        <v>150747</v>
      </c>
      <c r="BE22" s="247">
        <v>163415</v>
      </c>
      <c r="BF22" s="247">
        <v>165662</v>
      </c>
      <c r="BG22" s="247">
        <v>170616</v>
      </c>
      <c r="BH22" s="247">
        <v>169129</v>
      </c>
      <c r="BI22" s="247">
        <v>173581</v>
      </c>
      <c r="BJ22" s="128"/>
      <c r="BK22" s="128"/>
    </row>
    <row r="23" spans="1:63" s="246" customFormat="1" ht="13.5" customHeight="1" x14ac:dyDescent="0.25">
      <c r="A23" s="128" t="s">
        <v>358</v>
      </c>
      <c r="B23" s="247">
        <v>96295</v>
      </c>
      <c r="C23" s="247">
        <v>90186</v>
      </c>
      <c r="D23" s="247">
        <v>84832</v>
      </c>
      <c r="E23" s="247">
        <v>80561</v>
      </c>
      <c r="F23" s="247">
        <v>75185</v>
      </c>
      <c r="G23" s="247">
        <v>83101</v>
      </c>
      <c r="H23" s="247">
        <v>80246</v>
      </c>
      <c r="I23" s="247">
        <v>77521</v>
      </c>
      <c r="J23" s="247">
        <v>75285</v>
      </c>
      <c r="K23" s="247">
        <v>74616</v>
      </c>
      <c r="L23" s="247">
        <v>70753</v>
      </c>
      <c r="M23" s="247">
        <v>70066</v>
      </c>
      <c r="N23" s="23">
        <v>71706</v>
      </c>
      <c r="O23" s="23">
        <v>76958</v>
      </c>
      <c r="P23" s="23">
        <v>80338</v>
      </c>
      <c r="Q23" s="23">
        <v>77916</v>
      </c>
      <c r="R23" s="23">
        <v>77228</v>
      </c>
      <c r="S23" s="23">
        <v>76120</v>
      </c>
      <c r="T23" s="23">
        <v>75219</v>
      </c>
      <c r="U23" s="23">
        <v>75992</v>
      </c>
      <c r="V23" s="23">
        <v>75715</v>
      </c>
      <c r="W23" s="23">
        <v>82431</v>
      </c>
      <c r="X23" s="23">
        <v>86499</v>
      </c>
      <c r="Y23" s="23">
        <v>86105</v>
      </c>
      <c r="Z23" s="23">
        <v>85268</v>
      </c>
      <c r="AA23" s="23">
        <v>84628</v>
      </c>
      <c r="AB23" s="23">
        <v>83694</v>
      </c>
      <c r="AC23" s="23">
        <v>83119</v>
      </c>
      <c r="AD23" s="247">
        <v>81943</v>
      </c>
      <c r="AE23" s="247">
        <v>81113</v>
      </c>
      <c r="AF23" s="247">
        <v>79909</v>
      </c>
      <c r="AG23" s="247">
        <v>79096</v>
      </c>
      <c r="AH23" s="247">
        <v>76196</v>
      </c>
      <c r="AI23" s="247">
        <v>80646</v>
      </c>
      <c r="AJ23" s="247">
        <v>78906</v>
      </c>
      <c r="AK23" s="247">
        <v>77641</v>
      </c>
      <c r="AL23" s="247">
        <v>75395</v>
      </c>
      <c r="AM23" s="247">
        <v>65035</v>
      </c>
      <c r="AN23" s="247">
        <v>64487</v>
      </c>
      <c r="AO23" s="247">
        <v>64580</v>
      </c>
      <c r="AP23" s="247">
        <v>65609</v>
      </c>
      <c r="AQ23" s="247">
        <v>65607</v>
      </c>
      <c r="AR23" s="247">
        <v>97973</v>
      </c>
      <c r="AS23" s="247">
        <v>97261</v>
      </c>
      <c r="AT23" s="247">
        <v>81774</v>
      </c>
      <c r="AU23" s="247">
        <v>97802</v>
      </c>
      <c r="AV23" s="247">
        <v>96643</v>
      </c>
      <c r="AW23" s="247">
        <v>96318</v>
      </c>
      <c r="AX23" s="247">
        <v>97380</v>
      </c>
      <c r="AY23" s="247">
        <v>140605</v>
      </c>
      <c r="AZ23" s="247">
        <v>165759</v>
      </c>
      <c r="BA23" s="247">
        <v>97380</v>
      </c>
      <c r="BB23" s="247">
        <v>188661</v>
      </c>
      <c r="BC23" s="247">
        <v>198016</v>
      </c>
      <c r="BD23" s="247">
        <v>265643</v>
      </c>
      <c r="BE23" s="247">
        <v>289812</v>
      </c>
      <c r="BF23" s="247">
        <v>328891</v>
      </c>
      <c r="BG23" s="247">
        <v>35343</v>
      </c>
      <c r="BH23" s="247">
        <v>38922</v>
      </c>
      <c r="BI23" s="247">
        <v>38180</v>
      </c>
      <c r="BJ23" s="128"/>
      <c r="BK23" s="128"/>
    </row>
    <row r="24" spans="1:63" s="246" customFormat="1" ht="13.5" customHeight="1" x14ac:dyDescent="0.25">
      <c r="A24" s="249" t="s">
        <v>347</v>
      </c>
      <c r="B24" s="248">
        <v>1946537</v>
      </c>
      <c r="C24" s="248">
        <v>1767284</v>
      </c>
      <c r="D24" s="248">
        <v>1651534</v>
      </c>
      <c r="E24" s="248">
        <v>1576029</v>
      </c>
      <c r="F24" s="248">
        <v>1362892</v>
      </c>
      <c r="G24" s="248">
        <v>1286798</v>
      </c>
      <c r="H24" s="248">
        <v>1210315</v>
      </c>
      <c r="I24" s="248">
        <v>1087036</v>
      </c>
      <c r="J24" s="248">
        <v>999639</v>
      </c>
      <c r="K24" s="248">
        <v>936483</v>
      </c>
      <c r="L24" s="248">
        <v>886329</v>
      </c>
      <c r="M24" s="248">
        <v>838568</v>
      </c>
      <c r="N24" s="248">
        <v>872921</v>
      </c>
      <c r="O24" s="248">
        <v>819015</v>
      </c>
      <c r="P24" s="248">
        <v>779608</v>
      </c>
      <c r="Q24" s="248">
        <v>748093</v>
      </c>
      <c r="R24" s="248">
        <v>733328</v>
      </c>
      <c r="S24" s="248">
        <v>712363</v>
      </c>
      <c r="T24" s="248">
        <v>698928</v>
      </c>
      <c r="U24" s="248">
        <v>690709</v>
      </c>
      <c r="V24" s="248">
        <v>685561</v>
      </c>
      <c r="W24" s="248">
        <v>592939</v>
      </c>
      <c r="X24" s="248">
        <v>571731</v>
      </c>
      <c r="Y24" s="248">
        <v>558714</v>
      </c>
      <c r="Z24" s="248">
        <v>648892</v>
      </c>
      <c r="AA24" s="248">
        <v>634769</v>
      </c>
      <c r="AB24" s="248">
        <v>651925</v>
      </c>
      <c r="AC24" s="248">
        <v>683417</v>
      </c>
      <c r="AD24" s="248">
        <v>682828</v>
      </c>
      <c r="AE24" s="248">
        <v>667937</v>
      </c>
      <c r="AF24" s="248">
        <v>666751</v>
      </c>
      <c r="AG24" s="248">
        <v>634924</v>
      </c>
      <c r="AH24" s="248">
        <v>659147</v>
      </c>
      <c r="AI24" s="248">
        <v>620919</v>
      </c>
      <c r="AJ24" s="248">
        <v>642473</v>
      </c>
      <c r="AK24" s="248">
        <v>632368</v>
      </c>
      <c r="AL24" s="248">
        <v>604538</v>
      </c>
      <c r="AM24" s="248">
        <v>575077</v>
      </c>
      <c r="AN24" s="248">
        <v>569384</v>
      </c>
      <c r="AO24" s="248">
        <v>581724</v>
      </c>
      <c r="AP24" s="248">
        <v>574673</v>
      </c>
      <c r="AQ24" s="248">
        <v>573950</v>
      </c>
      <c r="AR24" s="248">
        <v>556752</v>
      </c>
      <c r="AS24" s="248">
        <v>548477</v>
      </c>
      <c r="AT24" s="248">
        <v>558964</v>
      </c>
      <c r="AU24" s="248">
        <v>573181</v>
      </c>
      <c r="AV24" s="248">
        <v>556161</v>
      </c>
      <c r="AW24" s="248">
        <v>537446</v>
      </c>
      <c r="AX24" s="248">
        <v>494836</v>
      </c>
      <c r="AY24" s="248">
        <v>448279</v>
      </c>
      <c r="AZ24" s="248">
        <v>445303</v>
      </c>
      <c r="BA24" s="248">
        <v>494836</v>
      </c>
      <c r="BB24" s="248">
        <v>388031</v>
      </c>
      <c r="BC24" s="248">
        <v>363614</v>
      </c>
      <c r="BD24" s="248">
        <v>337557</v>
      </c>
      <c r="BE24" s="248">
        <v>327269</v>
      </c>
      <c r="BF24" s="248">
        <v>321179</v>
      </c>
      <c r="BG24" s="248">
        <v>298108</v>
      </c>
      <c r="BH24" s="248">
        <v>292947</v>
      </c>
      <c r="BI24" s="248">
        <v>271985</v>
      </c>
      <c r="BJ24" s="128"/>
      <c r="BK24" s="128"/>
    </row>
    <row r="25" spans="1:63" s="246" customFormat="1" ht="13.5" customHeight="1" x14ac:dyDescent="0.25">
      <c r="A25" s="128" t="s">
        <v>394</v>
      </c>
      <c r="B25" s="247"/>
      <c r="C25" s="247">
        <v>0</v>
      </c>
      <c r="D25" s="247">
        <v>0</v>
      </c>
      <c r="E25" s="247">
        <v>2535</v>
      </c>
      <c r="F25" s="247">
        <v>2546</v>
      </c>
      <c r="G25" s="247">
        <v>2556</v>
      </c>
      <c r="H25" s="247">
        <v>4479</v>
      </c>
      <c r="I25" s="247">
        <v>4478</v>
      </c>
      <c r="J25" s="247">
        <v>4479</v>
      </c>
      <c r="K25" s="247">
        <v>0</v>
      </c>
      <c r="L25" s="247">
        <v>0</v>
      </c>
      <c r="M25" s="247">
        <v>2617</v>
      </c>
      <c r="N25" s="23">
        <v>2629</v>
      </c>
      <c r="O25" s="23">
        <v>0</v>
      </c>
      <c r="P25" s="23">
        <v>3144</v>
      </c>
      <c r="Q25" s="23">
        <v>6096</v>
      </c>
      <c r="R25" s="23">
        <v>5165</v>
      </c>
      <c r="S25" s="23">
        <v>9808</v>
      </c>
      <c r="T25" s="23">
        <v>4658</v>
      </c>
      <c r="U25" s="23">
        <v>29133</v>
      </c>
      <c r="V25" s="23">
        <v>26188</v>
      </c>
      <c r="W25" s="23">
        <v>27029</v>
      </c>
      <c r="X25" s="23">
        <v>27018</v>
      </c>
      <c r="Y25" s="23">
        <v>26967</v>
      </c>
      <c r="Z25" s="23">
        <v>35594</v>
      </c>
      <c r="AA25" s="23"/>
      <c r="AB25" s="23"/>
      <c r="AC25" s="23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128"/>
      <c r="BK25" s="128"/>
    </row>
    <row r="26" spans="1:63" s="246" customFormat="1" ht="13.5" customHeight="1" x14ac:dyDescent="0.25">
      <c r="A26" s="15" t="s">
        <v>363</v>
      </c>
      <c r="B26" s="24">
        <v>48234</v>
      </c>
      <c r="C26" s="24">
        <v>44675</v>
      </c>
      <c r="D26" s="24">
        <v>50202</v>
      </c>
      <c r="E26" s="24">
        <v>50333</v>
      </c>
      <c r="F26" s="24">
        <v>52222</v>
      </c>
      <c r="G26" s="24">
        <v>51730</v>
      </c>
      <c r="H26" s="24">
        <v>36127</v>
      </c>
      <c r="I26" s="24">
        <v>40020</v>
      </c>
      <c r="J26" s="24">
        <v>48083</v>
      </c>
      <c r="K26" s="24">
        <v>43867</v>
      </c>
      <c r="L26" s="24">
        <v>46946</v>
      </c>
      <c r="M26" s="24">
        <v>55466</v>
      </c>
      <c r="N26" s="24">
        <v>51092</v>
      </c>
      <c r="O26" s="24">
        <v>79052</v>
      </c>
      <c r="P26" s="24">
        <v>80680</v>
      </c>
      <c r="Q26" s="24">
        <v>83232</v>
      </c>
      <c r="R26" s="24">
        <v>85240</v>
      </c>
      <c r="S26" s="24">
        <v>147357</v>
      </c>
      <c r="T26" s="24">
        <v>148738</v>
      </c>
      <c r="U26" s="24">
        <v>141665</v>
      </c>
      <c r="V26" s="24">
        <v>143365</v>
      </c>
      <c r="W26" s="24">
        <v>150222</v>
      </c>
      <c r="X26" s="24">
        <v>145324</v>
      </c>
      <c r="Y26" s="24">
        <v>123853</v>
      </c>
      <c r="Z26" s="24">
        <v>119322</v>
      </c>
      <c r="AA26" s="24">
        <v>121661</v>
      </c>
      <c r="AB26" s="24">
        <v>117647</v>
      </c>
      <c r="AC26" s="24">
        <v>104168</v>
      </c>
      <c r="AD26" s="248">
        <v>98965</v>
      </c>
      <c r="AE26" s="248">
        <v>109041</v>
      </c>
      <c r="AF26" s="248">
        <v>112632</v>
      </c>
      <c r="AG26" s="248">
        <v>32524</v>
      </c>
      <c r="AH26" s="248">
        <v>75582</v>
      </c>
      <c r="AI26" s="248">
        <v>77348</v>
      </c>
      <c r="AJ26" s="248">
        <v>109355</v>
      </c>
      <c r="AK26" s="248">
        <v>106527</v>
      </c>
      <c r="AL26" s="248">
        <v>106375</v>
      </c>
      <c r="AM26" s="248">
        <v>117797</v>
      </c>
      <c r="AN26" s="248">
        <v>97156</v>
      </c>
      <c r="AO26" s="248">
        <v>94491</v>
      </c>
      <c r="AP26" s="248">
        <v>93567</v>
      </c>
      <c r="AQ26" s="248">
        <v>93977</v>
      </c>
      <c r="AR26" s="248">
        <v>93211</v>
      </c>
      <c r="AS26" s="248">
        <v>90202</v>
      </c>
      <c r="AT26" s="248">
        <v>90081</v>
      </c>
      <c r="AU26" s="248">
        <v>98615</v>
      </c>
      <c r="AV26" s="248">
        <v>105337</v>
      </c>
      <c r="AW26" s="248">
        <v>94683</v>
      </c>
      <c r="AX26" s="248">
        <v>103162</v>
      </c>
      <c r="AY26" s="248">
        <v>82450</v>
      </c>
      <c r="AZ26" s="248">
        <v>81105</v>
      </c>
      <c r="BA26" s="248">
        <v>103162</v>
      </c>
      <c r="BB26" s="248">
        <v>39907</v>
      </c>
      <c r="BC26" s="248">
        <v>66879</v>
      </c>
      <c r="BD26" s="248">
        <v>65271</v>
      </c>
      <c r="BE26" s="248">
        <v>19591</v>
      </c>
      <c r="BF26" s="248">
        <v>16533</v>
      </c>
      <c r="BG26" s="248">
        <v>14969</v>
      </c>
      <c r="BH26" s="248">
        <v>15011</v>
      </c>
      <c r="BI26" s="248">
        <v>14948</v>
      </c>
      <c r="BJ26" s="128"/>
      <c r="BK26" s="128"/>
    </row>
    <row r="27" spans="1:63" s="246" customFormat="1" ht="13.5" customHeight="1" x14ac:dyDescent="0.25">
      <c r="A27" s="128" t="s">
        <v>362</v>
      </c>
      <c r="B27" s="247"/>
      <c r="C27" s="247">
        <v>0</v>
      </c>
      <c r="D27" s="247">
        <v>0</v>
      </c>
      <c r="E27" s="247">
        <v>0</v>
      </c>
      <c r="F27" s="247">
        <v>0</v>
      </c>
      <c r="G27" s="247">
        <v>0</v>
      </c>
      <c r="H27" s="247">
        <v>0</v>
      </c>
      <c r="I27" s="247">
        <v>0</v>
      </c>
      <c r="J27" s="247">
        <v>0</v>
      </c>
      <c r="K27" s="247">
        <v>0</v>
      </c>
      <c r="L27" s="247">
        <v>0</v>
      </c>
      <c r="M27" s="247">
        <v>0</v>
      </c>
      <c r="N27" s="23">
        <v>0</v>
      </c>
      <c r="O27" s="23"/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2125</v>
      </c>
      <c r="W27" s="23">
        <v>2125</v>
      </c>
      <c r="X27" s="23">
        <v>2125</v>
      </c>
      <c r="Y27" s="23">
        <v>2125</v>
      </c>
      <c r="Z27" s="23">
        <v>0</v>
      </c>
      <c r="AA27" s="23">
        <v>0</v>
      </c>
      <c r="AB27" s="23">
        <v>0</v>
      </c>
      <c r="AC27" s="23">
        <v>0</v>
      </c>
      <c r="AD27" s="247">
        <v>0</v>
      </c>
      <c r="AE27" s="247">
        <v>0</v>
      </c>
      <c r="AF27" s="247">
        <v>0</v>
      </c>
      <c r="AG27" s="247">
        <v>0</v>
      </c>
      <c r="AH27" s="247">
        <v>0</v>
      </c>
      <c r="AI27" s="247">
        <v>0</v>
      </c>
      <c r="AJ27" s="247">
        <v>0</v>
      </c>
      <c r="AK27" s="247">
        <v>0</v>
      </c>
      <c r="AL27" s="247">
        <v>0</v>
      </c>
      <c r="AM27" s="247">
        <v>6066</v>
      </c>
      <c r="AN27" s="247">
        <v>6141</v>
      </c>
      <c r="AO27" s="247">
        <v>25430</v>
      </c>
      <c r="AP27" s="247">
        <v>23568</v>
      </c>
      <c r="AQ27" s="247">
        <v>17590</v>
      </c>
      <c r="AR27" s="247">
        <v>17590</v>
      </c>
      <c r="AS27" s="247">
        <v>17012</v>
      </c>
      <c r="AT27" s="247">
        <v>16432</v>
      </c>
      <c r="AU27" s="247">
        <v>16937</v>
      </c>
      <c r="AV27" s="247">
        <v>15630</v>
      </c>
      <c r="AW27" s="247">
        <v>111594</v>
      </c>
      <c r="AX27" s="247">
        <v>109790</v>
      </c>
      <c r="AY27" s="247">
        <v>114498</v>
      </c>
      <c r="AZ27" s="247">
        <v>112483</v>
      </c>
      <c r="BA27" s="247">
        <v>109790</v>
      </c>
      <c r="BB27" s="247">
        <v>20197</v>
      </c>
      <c r="BC27" s="247">
        <v>84224</v>
      </c>
      <c r="BD27" s="247">
        <v>82727</v>
      </c>
      <c r="BE27" s="247">
        <v>77489</v>
      </c>
      <c r="BF27" s="247">
        <v>76048</v>
      </c>
      <c r="BG27" s="247">
        <v>72204</v>
      </c>
      <c r="BH27" s="247">
        <v>67723</v>
      </c>
      <c r="BI27" s="247">
        <v>63244</v>
      </c>
      <c r="BJ27" s="128"/>
      <c r="BK27" s="128"/>
    </row>
    <row r="28" spans="1:63" s="246" customFormat="1" ht="13.5" customHeight="1" x14ac:dyDescent="0.25">
      <c r="A28" s="15" t="s">
        <v>359</v>
      </c>
      <c r="B28" s="24">
        <v>89189</v>
      </c>
      <c r="C28" s="24">
        <v>86013</v>
      </c>
      <c r="D28" s="24">
        <v>90456</v>
      </c>
      <c r="E28" s="24">
        <v>99622</v>
      </c>
      <c r="F28" s="24">
        <v>86200</v>
      </c>
      <c r="G28" s="24">
        <v>79622</v>
      </c>
      <c r="H28" s="24">
        <v>84492</v>
      </c>
      <c r="I28" s="24">
        <v>86515</v>
      </c>
      <c r="J28" s="24">
        <v>86852</v>
      </c>
      <c r="K28" s="24">
        <v>86393</v>
      </c>
      <c r="L28" s="24">
        <v>96602</v>
      </c>
      <c r="M28" s="24">
        <v>103774</v>
      </c>
      <c r="N28" s="24">
        <v>94275</v>
      </c>
      <c r="O28" s="24">
        <v>93598</v>
      </c>
      <c r="P28" s="24">
        <v>87219</v>
      </c>
      <c r="Q28" s="24">
        <v>89998</v>
      </c>
      <c r="R28" s="24">
        <v>72699</v>
      </c>
      <c r="S28" s="24">
        <v>75063</v>
      </c>
      <c r="T28" s="24">
        <v>76208</v>
      </c>
      <c r="U28" s="24">
        <v>81702</v>
      </c>
      <c r="V28" s="24">
        <v>61716</v>
      </c>
      <c r="W28" s="24">
        <v>29301</v>
      </c>
      <c r="X28" s="24">
        <v>38789</v>
      </c>
      <c r="Y28" s="24">
        <v>48953</v>
      </c>
      <c r="Z28" s="24">
        <v>57169</v>
      </c>
      <c r="AA28" s="24">
        <v>53484</v>
      </c>
      <c r="AB28" s="24">
        <v>56132</v>
      </c>
      <c r="AC28" s="24">
        <v>36581</v>
      </c>
      <c r="AD28" s="248">
        <v>0</v>
      </c>
      <c r="AE28" s="248">
        <v>0</v>
      </c>
      <c r="AF28" s="248">
        <v>0</v>
      </c>
      <c r="AG28" s="248">
        <v>0</v>
      </c>
      <c r="AH28" s="248">
        <v>0</v>
      </c>
      <c r="AI28" s="248">
        <v>0</v>
      </c>
      <c r="AJ28" s="248">
        <v>0</v>
      </c>
      <c r="AK28" s="248">
        <v>0</v>
      </c>
      <c r="AL28" s="248">
        <v>0</v>
      </c>
      <c r="AM28" s="248">
        <v>0</v>
      </c>
      <c r="AN28" s="248">
        <v>0</v>
      </c>
      <c r="AO28" s="248">
        <v>0</v>
      </c>
      <c r="AP28" s="248">
        <v>0</v>
      </c>
      <c r="AQ28" s="248">
        <v>0</v>
      </c>
      <c r="AR28" s="248">
        <v>0</v>
      </c>
      <c r="AS28" s="248">
        <v>0</v>
      </c>
      <c r="AT28" s="248">
        <v>0</v>
      </c>
      <c r="AU28" s="248">
        <v>0</v>
      </c>
      <c r="AV28" s="248">
        <v>0</v>
      </c>
      <c r="AW28" s="248">
        <v>0</v>
      </c>
      <c r="AX28" s="248">
        <v>0</v>
      </c>
      <c r="AY28" s="248">
        <v>0</v>
      </c>
      <c r="AZ28" s="248">
        <v>0</v>
      </c>
      <c r="BA28" s="248">
        <v>0</v>
      </c>
      <c r="BB28" s="248">
        <v>0</v>
      </c>
      <c r="BC28" s="248">
        <v>0</v>
      </c>
      <c r="BD28" s="248">
        <v>0</v>
      </c>
      <c r="BE28" s="248">
        <v>0</v>
      </c>
      <c r="BF28" s="248">
        <v>0</v>
      </c>
      <c r="BG28" s="248">
        <v>0</v>
      </c>
      <c r="BH28" s="248">
        <v>0</v>
      </c>
      <c r="BI28" s="248">
        <v>0</v>
      </c>
      <c r="BJ28" s="128"/>
      <c r="BK28" s="128"/>
    </row>
    <row r="29" spans="1:63" s="246" customFormat="1" ht="13.5" customHeight="1" x14ac:dyDescent="0.25">
      <c r="A29" s="128" t="s">
        <v>396</v>
      </c>
      <c r="B29" s="247">
        <v>3464541</v>
      </c>
      <c r="C29" s="247">
        <v>3258596</v>
      </c>
      <c r="D29" s="247">
        <v>2895580</v>
      </c>
      <c r="E29" s="247">
        <v>2571400</v>
      </c>
      <c r="F29" s="247">
        <v>3040712</v>
      </c>
      <c r="G29" s="247">
        <v>2739135</v>
      </c>
      <c r="H29" s="247">
        <v>2432653</v>
      </c>
      <c r="I29" s="247">
        <v>2534570.88888</v>
      </c>
      <c r="J29" s="247">
        <v>2511680</v>
      </c>
      <c r="K29" s="247">
        <v>2609858</v>
      </c>
      <c r="L29" s="247">
        <v>2393267</v>
      </c>
      <c r="M29" s="247">
        <v>2327270</v>
      </c>
      <c r="N29" s="23">
        <v>2057435</v>
      </c>
      <c r="O29" s="23">
        <v>2049272</v>
      </c>
      <c r="P29" s="23">
        <v>1797333</v>
      </c>
      <c r="Q29" s="23">
        <v>1596868</v>
      </c>
      <c r="R29" s="23">
        <v>1424870</v>
      </c>
      <c r="S29" s="23">
        <v>1223537</v>
      </c>
      <c r="T29" s="23">
        <v>1021579</v>
      </c>
      <c r="U29" s="23">
        <v>859693</v>
      </c>
      <c r="V29" s="23">
        <v>756545</v>
      </c>
      <c r="W29" s="23">
        <v>1232009</v>
      </c>
      <c r="X29" s="23">
        <v>1241937</v>
      </c>
      <c r="Y29" s="23">
        <v>1191067</v>
      </c>
      <c r="Z29" s="23">
        <v>1132922</v>
      </c>
      <c r="AA29" s="23">
        <v>1293607</v>
      </c>
      <c r="AB29" s="23">
        <v>1257643</v>
      </c>
      <c r="AC29" s="23">
        <v>1238084</v>
      </c>
      <c r="AD29" s="247">
        <v>1147522</v>
      </c>
      <c r="AE29" s="247">
        <v>0</v>
      </c>
      <c r="AF29" s="247">
        <v>0</v>
      </c>
      <c r="AG29" s="247">
        <v>0</v>
      </c>
      <c r="AH29" s="247">
        <v>0</v>
      </c>
      <c r="AI29" s="247">
        <v>0</v>
      </c>
      <c r="AJ29" s="247">
        <v>0</v>
      </c>
      <c r="AK29" s="247">
        <v>0</v>
      </c>
      <c r="AL29" s="247">
        <v>0</v>
      </c>
      <c r="AM29" s="247">
        <v>0</v>
      </c>
      <c r="AN29" s="247">
        <v>0</v>
      </c>
      <c r="AO29" s="247">
        <v>0</v>
      </c>
      <c r="AP29" s="247">
        <v>0</v>
      </c>
      <c r="AQ29" s="247">
        <v>0</v>
      </c>
      <c r="AR29" s="247">
        <v>0</v>
      </c>
      <c r="AS29" s="247">
        <v>0</v>
      </c>
      <c r="AT29" s="247">
        <v>0</v>
      </c>
      <c r="AU29" s="247">
        <v>0</v>
      </c>
      <c r="AV29" s="247">
        <v>0</v>
      </c>
      <c r="AW29" s="247">
        <v>0</v>
      </c>
      <c r="AX29" s="247">
        <v>0</v>
      </c>
      <c r="AY29" s="247">
        <v>0</v>
      </c>
      <c r="AZ29" s="247">
        <v>0</v>
      </c>
      <c r="BA29" s="247">
        <v>0</v>
      </c>
      <c r="BB29" s="247">
        <v>0</v>
      </c>
      <c r="BC29" s="247">
        <v>0</v>
      </c>
      <c r="BD29" s="247">
        <v>0</v>
      </c>
      <c r="BE29" s="247">
        <v>0</v>
      </c>
      <c r="BF29" s="247">
        <v>0</v>
      </c>
      <c r="BG29" s="247">
        <v>0</v>
      </c>
      <c r="BH29" s="247">
        <v>0</v>
      </c>
      <c r="BI29" s="247">
        <v>0</v>
      </c>
      <c r="BJ29" s="128"/>
      <c r="BK29" s="128"/>
    </row>
    <row r="30" spans="1:63" s="246" customFormat="1" ht="13.5" customHeight="1" x14ac:dyDescent="0.25">
      <c r="A30" s="15" t="s">
        <v>397</v>
      </c>
      <c r="B30" s="24">
        <v>659332</v>
      </c>
      <c r="C30" s="24">
        <v>555574</v>
      </c>
      <c r="D30" s="24">
        <v>527220</v>
      </c>
      <c r="E30" s="24">
        <v>334766</v>
      </c>
      <c r="F30" s="24">
        <v>312535</v>
      </c>
      <c r="G30" s="24">
        <v>314904</v>
      </c>
      <c r="H30" s="24">
        <v>291911</v>
      </c>
      <c r="I30" s="24">
        <v>295698</v>
      </c>
      <c r="J30" s="24">
        <v>274699</v>
      </c>
      <c r="K30" s="24">
        <v>274452</v>
      </c>
      <c r="L30" s="24">
        <v>253260</v>
      </c>
      <c r="M30" s="24">
        <v>256014</v>
      </c>
      <c r="N30" s="24">
        <v>245457</v>
      </c>
      <c r="O30" s="24">
        <v>249993</v>
      </c>
      <c r="P30" s="24">
        <v>222797</v>
      </c>
      <c r="Q30" s="24">
        <v>227184</v>
      </c>
      <c r="R30" s="24">
        <v>202441</v>
      </c>
      <c r="S30" s="24">
        <v>206689</v>
      </c>
      <c r="T30" s="24">
        <v>186331</v>
      </c>
      <c r="U30" s="24">
        <v>189244</v>
      </c>
      <c r="V30" s="24">
        <v>165392</v>
      </c>
      <c r="W30" s="24">
        <v>163151</v>
      </c>
      <c r="X30" s="24">
        <v>145085</v>
      </c>
      <c r="Y30" s="24">
        <v>147127</v>
      </c>
      <c r="Z30" s="24">
        <v>134243</v>
      </c>
      <c r="AA30" s="24">
        <v>137616</v>
      </c>
      <c r="AB30" s="24">
        <v>120887</v>
      </c>
      <c r="AC30" s="24">
        <v>122561</v>
      </c>
      <c r="AD30" s="248">
        <v>104857</v>
      </c>
      <c r="AE30" s="248">
        <v>94519</v>
      </c>
      <c r="AF30" s="248">
        <v>78800</v>
      </c>
      <c r="AG30" s="248">
        <v>154438</v>
      </c>
      <c r="AH30" s="248">
        <v>62287</v>
      </c>
      <c r="AI30" s="248">
        <v>44034</v>
      </c>
      <c r="AJ30" s="248">
        <v>46238</v>
      </c>
      <c r="AK30" s="248">
        <v>48362</v>
      </c>
      <c r="AL30" s="248">
        <v>34290</v>
      </c>
      <c r="AM30" s="248">
        <v>26077</v>
      </c>
      <c r="AN30" s="248">
        <v>26594</v>
      </c>
      <c r="AO30" s="248">
        <v>18780</v>
      </c>
      <c r="AP30" s="248">
        <v>18068</v>
      </c>
      <c r="AQ30" s="248">
        <v>18120</v>
      </c>
      <c r="AR30" s="248">
        <v>17161</v>
      </c>
      <c r="AS30" s="248">
        <v>12310</v>
      </c>
      <c r="AT30" s="248">
        <v>13838</v>
      </c>
      <c r="AU30" s="248">
        <v>15506</v>
      </c>
      <c r="AV30" s="248">
        <v>18621</v>
      </c>
      <c r="AW30" s="248">
        <v>260</v>
      </c>
      <c r="AX30" s="248">
        <v>260</v>
      </c>
      <c r="AY30" s="248">
        <v>260</v>
      </c>
      <c r="AZ30" s="248">
        <v>260</v>
      </c>
      <c r="BA30" s="248">
        <v>260</v>
      </c>
      <c r="BB30" s="248">
        <v>45643</v>
      </c>
      <c r="BC30" s="248">
        <v>260</v>
      </c>
      <c r="BD30" s="248">
        <v>260</v>
      </c>
      <c r="BE30" s="248">
        <v>22063</v>
      </c>
      <c r="BF30" s="248">
        <v>22063</v>
      </c>
      <c r="BG30" s="248">
        <v>22063</v>
      </c>
      <c r="BH30" s="248">
        <v>22063</v>
      </c>
      <c r="BI30" s="248">
        <v>22063</v>
      </c>
      <c r="BJ30" s="128"/>
      <c r="BK30" s="128"/>
    </row>
    <row r="31" spans="1:63" s="246" customFormat="1" ht="13.5" customHeight="1" x14ac:dyDescent="0.25">
      <c r="A31" s="128" t="s">
        <v>360</v>
      </c>
      <c r="B31" s="247">
        <v>6863077</v>
      </c>
      <c r="C31" s="247">
        <v>6669146</v>
      </c>
      <c r="D31" s="247">
        <v>6590429</v>
      </c>
      <c r="E31" s="247">
        <v>6724396</v>
      </c>
      <c r="F31" s="247">
        <v>6145857</v>
      </c>
      <c r="G31" s="247">
        <v>6100388</v>
      </c>
      <c r="H31" s="247">
        <v>5999854</v>
      </c>
      <c r="I31" s="247">
        <v>5671499</v>
      </c>
      <c r="J31" s="247">
        <v>5570519</v>
      </c>
      <c r="K31" s="247">
        <v>5539800</v>
      </c>
      <c r="L31" s="247">
        <v>5529230</v>
      </c>
      <c r="M31" s="247">
        <v>5402368</v>
      </c>
      <c r="N31" s="23">
        <v>5497318</v>
      </c>
      <c r="O31" s="23">
        <v>5421953</v>
      </c>
      <c r="P31" s="23">
        <v>5467580</v>
      </c>
      <c r="Q31" s="23">
        <v>5512653</v>
      </c>
      <c r="R31" s="23">
        <v>5592762</v>
      </c>
      <c r="S31" s="23">
        <v>5601658</v>
      </c>
      <c r="T31" s="23">
        <v>5661969</v>
      </c>
      <c r="U31" s="23">
        <v>5746038</v>
      </c>
      <c r="V31" s="23">
        <v>5867484</v>
      </c>
      <c r="W31" s="23">
        <v>5486899</v>
      </c>
      <c r="X31" s="23">
        <v>5454095</v>
      </c>
      <c r="Y31" s="23">
        <v>5523570</v>
      </c>
      <c r="Z31" s="23">
        <v>5504374</v>
      </c>
      <c r="AA31" s="23">
        <v>5249604</v>
      </c>
      <c r="AB31" s="23">
        <v>5218649</v>
      </c>
      <c r="AC31" s="23">
        <v>5140152</v>
      </c>
      <c r="AD31" s="247">
        <v>5188492</v>
      </c>
      <c r="AE31" s="247">
        <v>6256853</v>
      </c>
      <c r="AF31" s="247">
        <v>6172905</v>
      </c>
      <c r="AG31" s="247">
        <v>6136501</v>
      </c>
      <c r="AH31" s="247">
        <v>6097405</v>
      </c>
      <c r="AI31" s="247">
        <v>6072097</v>
      </c>
      <c r="AJ31" s="247">
        <v>6098949</v>
      </c>
      <c r="AK31" s="247">
        <v>7752906</v>
      </c>
      <c r="AL31" s="247">
        <v>7820570</v>
      </c>
      <c r="AM31" s="247">
        <v>7891001</v>
      </c>
      <c r="AN31" s="247">
        <v>7910374</v>
      </c>
      <c r="AO31" s="247">
        <v>7943232</v>
      </c>
      <c r="AP31" s="247">
        <v>7982931</v>
      </c>
      <c r="AQ31" s="247">
        <v>7854782</v>
      </c>
      <c r="AR31" s="247">
        <v>7745496</v>
      </c>
      <c r="AS31" s="247">
        <v>7679169</v>
      </c>
      <c r="AT31" s="247">
        <v>7558877</v>
      </c>
      <c r="AU31" s="247">
        <v>7366607</v>
      </c>
      <c r="AV31" s="247">
        <v>7115625</v>
      </c>
      <c r="AW31" s="247">
        <v>6979684</v>
      </c>
      <c r="AX31" s="247">
        <v>6900753</v>
      </c>
      <c r="AY31" s="247">
        <v>6776619</v>
      </c>
      <c r="AZ31" s="247">
        <v>6615899</v>
      </c>
      <c r="BA31" s="247">
        <v>6900753</v>
      </c>
      <c r="BB31" s="247">
        <v>6400225</v>
      </c>
      <c r="BC31" s="247">
        <v>6294319</v>
      </c>
      <c r="BD31" s="247">
        <v>6222048</v>
      </c>
      <c r="BE31" s="247">
        <v>6098131</v>
      </c>
      <c r="BF31" s="247">
        <v>6015805</v>
      </c>
      <c r="BG31" s="247">
        <v>5922897</v>
      </c>
      <c r="BH31" s="247">
        <v>5822151</v>
      </c>
      <c r="BI31" s="247">
        <v>5736767</v>
      </c>
      <c r="BJ31" s="128"/>
      <c r="BK31" s="128"/>
    </row>
    <row r="32" spans="1:63" s="246" customFormat="1" ht="13.5" customHeight="1" x14ac:dyDescent="0.25">
      <c r="A32" s="128" t="s">
        <v>361</v>
      </c>
      <c r="B32" s="247">
        <v>1745329</v>
      </c>
      <c r="C32" s="247">
        <v>1748827</v>
      </c>
      <c r="D32" s="247">
        <v>1729848</v>
      </c>
      <c r="E32" s="247">
        <v>1753295</v>
      </c>
      <c r="F32" s="247">
        <v>1729020</v>
      </c>
      <c r="G32" s="247">
        <v>1728233</v>
      </c>
      <c r="H32" s="247">
        <v>1742665</v>
      </c>
      <c r="I32" s="247">
        <v>1747059</v>
      </c>
      <c r="J32" s="247">
        <v>1757823</v>
      </c>
      <c r="K32" s="247">
        <v>1442914</v>
      </c>
      <c r="L32" s="247">
        <v>1433944</v>
      </c>
      <c r="M32" s="247">
        <v>1437806</v>
      </c>
      <c r="N32" s="23">
        <v>1467396</v>
      </c>
      <c r="O32" s="23">
        <v>1411791</v>
      </c>
      <c r="P32" s="23">
        <v>1425088</v>
      </c>
      <c r="Q32" s="23">
        <v>1444608</v>
      </c>
      <c r="R32" s="23">
        <v>1470124</v>
      </c>
      <c r="S32" s="23">
        <v>1485673</v>
      </c>
      <c r="T32" s="23">
        <v>1511523</v>
      </c>
      <c r="U32" s="23">
        <v>1538248</v>
      </c>
      <c r="V32" s="23">
        <v>1518979</v>
      </c>
      <c r="W32" s="23">
        <v>1514377</v>
      </c>
      <c r="X32" s="23">
        <v>1538240</v>
      </c>
      <c r="Y32" s="23">
        <v>1564004</v>
      </c>
      <c r="Z32" s="23">
        <v>1590303</v>
      </c>
      <c r="AA32" s="23">
        <v>1610588</v>
      </c>
      <c r="AB32" s="23">
        <v>1629390</v>
      </c>
      <c r="AC32" s="23">
        <v>1649997</v>
      </c>
      <c r="AD32" s="247">
        <v>1675029</v>
      </c>
      <c r="AE32" s="247">
        <v>1689237</v>
      </c>
      <c r="AF32" s="247">
        <v>1707719</v>
      </c>
      <c r="AG32" s="247">
        <v>1738707</v>
      </c>
      <c r="AH32" s="247">
        <v>1769541</v>
      </c>
      <c r="AI32" s="247">
        <v>1786445</v>
      </c>
      <c r="AJ32" s="247">
        <v>1749214</v>
      </c>
      <c r="AK32" s="247">
        <v>133737</v>
      </c>
      <c r="AL32" s="247">
        <v>137922</v>
      </c>
      <c r="AM32" s="247">
        <v>140132</v>
      </c>
      <c r="AN32" s="247">
        <v>148098</v>
      </c>
      <c r="AO32" s="247">
        <v>157050</v>
      </c>
      <c r="AP32" s="247">
        <v>165019</v>
      </c>
      <c r="AQ32" s="247">
        <v>173787</v>
      </c>
      <c r="AR32" s="247">
        <v>181686</v>
      </c>
      <c r="AS32" s="247">
        <v>190570</v>
      </c>
      <c r="AT32" s="247">
        <v>195462</v>
      </c>
      <c r="AU32" s="247">
        <v>199014</v>
      </c>
      <c r="AV32" s="247">
        <v>202011</v>
      </c>
      <c r="AW32" s="247">
        <v>207242</v>
      </c>
      <c r="AX32" s="247">
        <v>205478</v>
      </c>
      <c r="AY32" s="247">
        <v>204623</v>
      </c>
      <c r="AZ32" s="247">
        <v>188129</v>
      </c>
      <c r="BA32" s="247">
        <v>205478</v>
      </c>
      <c r="BB32" s="247">
        <v>175333</v>
      </c>
      <c r="BC32" s="247">
        <v>180785</v>
      </c>
      <c r="BD32" s="247">
        <v>175608</v>
      </c>
      <c r="BE32" s="247">
        <v>161021</v>
      </c>
      <c r="BF32" s="247">
        <v>161552</v>
      </c>
      <c r="BG32" s="247">
        <v>107513</v>
      </c>
      <c r="BH32" s="247">
        <v>103951</v>
      </c>
      <c r="BI32" s="247">
        <v>108368</v>
      </c>
      <c r="BJ32" s="128"/>
      <c r="BK32" s="128"/>
    </row>
    <row r="33" spans="1:63" s="246" customFormat="1" ht="15" x14ac:dyDescent="0.25">
      <c r="A33" s="94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128"/>
      <c r="BK33" s="128"/>
    </row>
    <row r="34" spans="1:63" s="246" customFormat="1" ht="15.75" x14ac:dyDescent="0.25">
      <c r="A34" s="134" t="s">
        <v>464</v>
      </c>
      <c r="B34" s="132">
        <f t="shared" ref="B34:AM34" si="2">SUM(B20:B33)</f>
        <v>15257269</v>
      </c>
      <c r="C34" s="132">
        <f t="shared" si="2"/>
        <v>14566181</v>
      </c>
      <c r="D34" s="132">
        <f t="shared" si="2"/>
        <v>13945040</v>
      </c>
      <c r="E34" s="132">
        <f t="shared" si="2"/>
        <v>13560209</v>
      </c>
      <c r="F34" s="132">
        <f t="shared" si="2"/>
        <v>13139519</v>
      </c>
      <c r="G34" s="132">
        <f t="shared" si="2"/>
        <v>12796524</v>
      </c>
      <c r="H34" s="132">
        <f t="shared" si="2"/>
        <v>12255982</v>
      </c>
      <c r="I34" s="132">
        <f t="shared" si="2"/>
        <v>11872822.88888</v>
      </c>
      <c r="J34" s="132">
        <f t="shared" si="2"/>
        <v>11683783</v>
      </c>
      <c r="K34" s="132">
        <f t="shared" si="2"/>
        <v>11348047</v>
      </c>
      <c r="L34" s="132">
        <f t="shared" si="2"/>
        <v>11121582</v>
      </c>
      <c r="M34" s="132">
        <f t="shared" si="2"/>
        <v>10909363</v>
      </c>
      <c r="N34" s="132">
        <f t="shared" si="2"/>
        <v>10768423</v>
      </c>
      <c r="O34" s="132">
        <f t="shared" si="2"/>
        <v>10643237</v>
      </c>
      <c r="P34" s="132">
        <f t="shared" si="2"/>
        <v>10377460</v>
      </c>
      <c r="Q34" s="132">
        <f t="shared" si="2"/>
        <v>10217809</v>
      </c>
      <c r="R34" s="132">
        <f t="shared" si="2"/>
        <v>10175841</v>
      </c>
      <c r="S34" s="132">
        <f t="shared" si="2"/>
        <v>9962741</v>
      </c>
      <c r="T34" s="132">
        <f t="shared" si="2"/>
        <v>9794927</v>
      </c>
      <c r="U34" s="132">
        <f t="shared" si="2"/>
        <v>9752804</v>
      </c>
      <c r="V34" s="132">
        <f t="shared" si="2"/>
        <v>9788061</v>
      </c>
      <c r="W34" s="132">
        <f t="shared" si="2"/>
        <v>9752137</v>
      </c>
      <c r="X34" s="132">
        <f t="shared" si="2"/>
        <v>9708978</v>
      </c>
      <c r="Y34" s="132">
        <f t="shared" si="2"/>
        <v>9691638</v>
      </c>
      <c r="Z34" s="132">
        <f t="shared" si="2"/>
        <v>9692765</v>
      </c>
      <c r="AA34" s="132">
        <f t="shared" si="2"/>
        <v>9569057</v>
      </c>
      <c r="AB34" s="132">
        <f t="shared" si="2"/>
        <v>9491626</v>
      </c>
      <c r="AC34" s="132">
        <f t="shared" si="2"/>
        <v>9403258</v>
      </c>
      <c r="AD34" s="132">
        <f t="shared" si="2"/>
        <v>9340964</v>
      </c>
      <c r="AE34" s="132">
        <f t="shared" si="2"/>
        <v>9272984</v>
      </c>
      <c r="AF34" s="132">
        <f t="shared" si="2"/>
        <v>9207628</v>
      </c>
      <c r="AG34" s="132">
        <f t="shared" si="2"/>
        <v>9158474</v>
      </c>
      <c r="AH34" s="132">
        <f t="shared" si="2"/>
        <v>9130882</v>
      </c>
      <c r="AI34" s="132">
        <f t="shared" si="2"/>
        <v>9105371</v>
      </c>
      <c r="AJ34" s="132">
        <f t="shared" si="2"/>
        <v>9167480</v>
      </c>
      <c r="AK34" s="132">
        <f t="shared" si="2"/>
        <v>9201494</v>
      </c>
      <c r="AL34" s="132">
        <f t="shared" si="2"/>
        <v>9243615</v>
      </c>
      <c r="AM34" s="132">
        <f t="shared" si="2"/>
        <v>9307177</v>
      </c>
      <c r="AN34" s="132">
        <f t="shared" ref="AN34:BI34" si="3">SUM(AN20:AN33)</f>
        <v>9313724</v>
      </c>
      <c r="AO34" s="132">
        <f t="shared" si="3"/>
        <v>9406825</v>
      </c>
      <c r="AP34" s="132">
        <f t="shared" si="3"/>
        <v>9458194</v>
      </c>
      <c r="AQ34" s="132">
        <f t="shared" si="3"/>
        <v>9339141</v>
      </c>
      <c r="AR34" s="132">
        <f t="shared" si="3"/>
        <v>9214524</v>
      </c>
      <c r="AS34" s="132">
        <f t="shared" si="3"/>
        <v>9143924</v>
      </c>
      <c r="AT34" s="132">
        <f t="shared" si="3"/>
        <v>8984732</v>
      </c>
      <c r="AU34" s="132">
        <f t="shared" si="3"/>
        <v>8817718</v>
      </c>
      <c r="AV34" s="132">
        <f t="shared" si="3"/>
        <v>8559001</v>
      </c>
      <c r="AW34" s="132">
        <f t="shared" si="3"/>
        <v>8490448</v>
      </c>
      <c r="AX34" s="132">
        <f t="shared" si="3"/>
        <v>8376593</v>
      </c>
      <c r="AY34" s="132">
        <f t="shared" si="3"/>
        <v>8302516</v>
      </c>
      <c r="AZ34" s="132">
        <f t="shared" si="3"/>
        <v>8141101</v>
      </c>
      <c r="BA34" s="132">
        <f t="shared" si="3"/>
        <v>8376593</v>
      </c>
      <c r="BB34" s="132">
        <f t="shared" si="3"/>
        <v>7772512</v>
      </c>
      <c r="BC34" s="132">
        <f t="shared" si="3"/>
        <v>7694573</v>
      </c>
      <c r="BD34" s="132">
        <f t="shared" si="3"/>
        <v>7650467</v>
      </c>
      <c r="BE34" s="132">
        <f t="shared" si="3"/>
        <v>7505739</v>
      </c>
      <c r="BF34" s="132">
        <f t="shared" si="3"/>
        <v>7459571</v>
      </c>
      <c r="BG34" s="132">
        <f t="shared" si="3"/>
        <v>6963233</v>
      </c>
      <c r="BH34" s="132">
        <f t="shared" si="3"/>
        <v>6849320</v>
      </c>
      <c r="BI34" s="132">
        <f t="shared" si="3"/>
        <v>6744964</v>
      </c>
      <c r="BJ34" s="128"/>
      <c r="BK34" s="128"/>
    </row>
    <row r="35" spans="1:63" s="246" customFormat="1" ht="15.75" x14ac:dyDescent="0.25">
      <c r="A35" s="24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47"/>
      <c r="O35" s="247"/>
      <c r="P35" s="247"/>
      <c r="Q35" s="247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28"/>
      <c r="BK35" s="128"/>
    </row>
    <row r="36" spans="1:63" s="246" customFormat="1" ht="15.75" x14ac:dyDescent="0.25">
      <c r="A36" s="134" t="s">
        <v>131</v>
      </c>
      <c r="B36" s="132">
        <f t="shared" ref="B36:I36" si="4">B16+B34-0.3</f>
        <v>17717169.699999999</v>
      </c>
      <c r="C36" s="132">
        <f t="shared" si="4"/>
        <v>16760115.699999999</v>
      </c>
      <c r="D36" s="132">
        <f t="shared" si="4"/>
        <v>16564364.699999999</v>
      </c>
      <c r="E36" s="132">
        <f t="shared" si="4"/>
        <v>15922766.699999999</v>
      </c>
      <c r="F36" s="132">
        <f t="shared" si="4"/>
        <v>15498940.699999999</v>
      </c>
      <c r="G36" s="132">
        <f t="shared" si="4"/>
        <v>15342263.699999999</v>
      </c>
      <c r="H36" s="132">
        <f t="shared" si="4"/>
        <v>14300664.699999999</v>
      </c>
      <c r="I36" s="132">
        <f t="shared" si="4"/>
        <v>14131855.477759998</v>
      </c>
      <c r="J36" s="132">
        <v>14173991</v>
      </c>
      <c r="K36" s="132">
        <f t="shared" ref="K36:AP36" si="5">K34+K16</f>
        <v>14001294</v>
      </c>
      <c r="L36" s="132">
        <f t="shared" si="5"/>
        <v>13498836</v>
      </c>
      <c r="M36" s="132">
        <f t="shared" si="5"/>
        <v>13541775</v>
      </c>
      <c r="N36" s="132">
        <f t="shared" si="5"/>
        <v>13175980</v>
      </c>
      <c r="O36" s="132">
        <f t="shared" si="5"/>
        <v>12454700</v>
      </c>
      <c r="P36" s="132">
        <f t="shared" si="5"/>
        <v>12475918</v>
      </c>
      <c r="Q36" s="132">
        <f t="shared" si="5"/>
        <v>12304427</v>
      </c>
      <c r="R36" s="132">
        <f t="shared" si="5"/>
        <v>12696792</v>
      </c>
      <c r="S36" s="132">
        <f t="shared" si="5"/>
        <v>12705960</v>
      </c>
      <c r="T36" s="132">
        <f t="shared" si="5"/>
        <v>11887386</v>
      </c>
      <c r="U36" s="132">
        <f t="shared" si="5"/>
        <v>11847275</v>
      </c>
      <c r="V36" s="132">
        <f t="shared" si="5"/>
        <v>11762554</v>
      </c>
      <c r="W36" s="132">
        <f t="shared" si="5"/>
        <v>12028634</v>
      </c>
      <c r="X36" s="132">
        <f t="shared" si="5"/>
        <v>11854115</v>
      </c>
      <c r="Y36" s="132">
        <f t="shared" si="5"/>
        <v>11694504</v>
      </c>
      <c r="Z36" s="132">
        <f t="shared" si="5"/>
        <v>11520769</v>
      </c>
      <c r="AA36" s="132">
        <f t="shared" si="5"/>
        <v>11448844</v>
      </c>
      <c r="AB36" s="132">
        <f t="shared" si="5"/>
        <v>11382091</v>
      </c>
      <c r="AC36" s="132">
        <f t="shared" si="5"/>
        <v>11230763</v>
      </c>
      <c r="AD36" s="132">
        <f t="shared" si="5"/>
        <v>11165962</v>
      </c>
      <c r="AE36" s="132">
        <f t="shared" si="5"/>
        <v>11084638</v>
      </c>
      <c r="AF36" s="132">
        <f t="shared" si="5"/>
        <v>10701499</v>
      </c>
      <c r="AG36" s="132">
        <f t="shared" si="5"/>
        <v>11015389</v>
      </c>
      <c r="AH36" s="132">
        <f t="shared" si="5"/>
        <v>10801093</v>
      </c>
      <c r="AI36" s="132">
        <f t="shared" si="5"/>
        <v>10969232</v>
      </c>
      <c r="AJ36" s="132">
        <f t="shared" si="5"/>
        <v>10916918</v>
      </c>
      <c r="AK36" s="132">
        <f t="shared" si="5"/>
        <v>10933028</v>
      </c>
      <c r="AL36" s="132">
        <f t="shared" si="5"/>
        <v>10940114</v>
      </c>
      <c r="AM36" s="132">
        <f t="shared" si="5"/>
        <v>10957142</v>
      </c>
      <c r="AN36" s="132">
        <f t="shared" si="5"/>
        <v>10734067</v>
      </c>
      <c r="AO36" s="132">
        <f t="shared" si="5"/>
        <v>10748700</v>
      </c>
      <c r="AP36" s="132">
        <f t="shared" si="5"/>
        <v>10938168</v>
      </c>
      <c r="AQ36" s="132">
        <f t="shared" ref="AQ36:BI36" si="6">AQ34+AQ16</f>
        <v>10881371</v>
      </c>
      <c r="AR36" s="132">
        <f t="shared" si="6"/>
        <v>10419795</v>
      </c>
      <c r="AS36" s="132">
        <f t="shared" si="6"/>
        <v>10243432</v>
      </c>
      <c r="AT36" s="132">
        <f t="shared" si="6"/>
        <v>10154641</v>
      </c>
      <c r="AU36" s="132">
        <f t="shared" si="6"/>
        <v>9800876</v>
      </c>
      <c r="AV36" s="132">
        <f t="shared" si="6"/>
        <v>9634103</v>
      </c>
      <c r="AW36" s="132">
        <f t="shared" si="6"/>
        <v>9514970</v>
      </c>
      <c r="AX36" s="132">
        <f t="shared" si="6"/>
        <v>9456301</v>
      </c>
      <c r="AY36" s="132">
        <f t="shared" si="6"/>
        <v>9370249</v>
      </c>
      <c r="AZ36" s="132">
        <f t="shared" si="6"/>
        <v>9324778</v>
      </c>
      <c r="BA36" s="132">
        <f t="shared" si="6"/>
        <v>9456301</v>
      </c>
      <c r="BB36" s="132">
        <f t="shared" si="6"/>
        <v>8992688</v>
      </c>
      <c r="BC36" s="132">
        <f t="shared" si="6"/>
        <v>8976363</v>
      </c>
      <c r="BD36" s="132">
        <f t="shared" si="6"/>
        <v>8897097</v>
      </c>
      <c r="BE36" s="132">
        <f t="shared" si="6"/>
        <v>8822192</v>
      </c>
      <c r="BF36" s="132">
        <f t="shared" si="6"/>
        <v>8274201</v>
      </c>
      <c r="BG36" s="132">
        <f t="shared" si="6"/>
        <v>7851346</v>
      </c>
      <c r="BH36" s="132">
        <f t="shared" si="6"/>
        <v>7564580</v>
      </c>
      <c r="BI36" s="132">
        <f t="shared" si="6"/>
        <v>7436846</v>
      </c>
      <c r="BJ36" s="250"/>
      <c r="BK36" s="128"/>
    </row>
    <row r="37" spans="1:63" s="246" customFormat="1" ht="15" x14ac:dyDescent="0.25">
      <c r="A37" s="94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247"/>
      <c r="BJ37" s="128"/>
      <c r="BK37" s="128"/>
    </row>
    <row r="38" spans="1:63" s="246" customFormat="1" ht="15.75" x14ac:dyDescent="0.25">
      <c r="A38" s="133" t="s">
        <v>541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28"/>
      <c r="BK38" s="128"/>
    </row>
    <row r="39" spans="1:63" s="246" customFormat="1" ht="15.75" x14ac:dyDescent="0.25">
      <c r="A39" s="133" t="s">
        <v>132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28"/>
      <c r="BK39" s="128"/>
    </row>
    <row r="40" spans="1:63" s="246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48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128"/>
      <c r="BK40" s="128"/>
    </row>
    <row r="41" spans="1:63" s="246" customFormat="1" ht="13.5" customHeight="1" x14ac:dyDescent="0.25">
      <c r="A41" s="128" t="s">
        <v>37</v>
      </c>
      <c r="B41" s="247">
        <v>147421</v>
      </c>
      <c r="C41" s="247">
        <v>144797</v>
      </c>
      <c r="D41" s="247">
        <v>130269</v>
      </c>
      <c r="E41" s="247">
        <v>131268</v>
      </c>
      <c r="F41" s="247">
        <v>120791</v>
      </c>
      <c r="G41" s="247">
        <v>122914</v>
      </c>
      <c r="H41" s="247">
        <v>123189</v>
      </c>
      <c r="I41" s="247">
        <v>113207</v>
      </c>
      <c r="J41" s="247">
        <v>113975</v>
      </c>
      <c r="K41" s="247">
        <v>119066</v>
      </c>
      <c r="L41" s="247">
        <v>116462</v>
      </c>
      <c r="M41" s="247">
        <v>140586</v>
      </c>
      <c r="N41" s="23">
        <v>150328</v>
      </c>
      <c r="O41" s="23">
        <v>162604</v>
      </c>
      <c r="P41" s="23">
        <v>179285</v>
      </c>
      <c r="Q41" s="23">
        <v>178133</v>
      </c>
      <c r="R41" s="23">
        <v>190315</v>
      </c>
      <c r="S41" s="23">
        <v>190146</v>
      </c>
      <c r="T41" s="23">
        <v>184415</v>
      </c>
      <c r="U41" s="23">
        <v>222433</v>
      </c>
      <c r="V41" s="23">
        <v>201851</v>
      </c>
      <c r="W41" s="23">
        <v>207961</v>
      </c>
      <c r="X41" s="23">
        <v>178540</v>
      </c>
      <c r="Y41" s="23">
        <v>184724</v>
      </c>
      <c r="Z41" s="23">
        <v>170450</v>
      </c>
      <c r="AA41" s="23">
        <v>175023</v>
      </c>
      <c r="AB41" s="23">
        <v>172227</v>
      </c>
      <c r="AC41" s="23">
        <v>176113</v>
      </c>
      <c r="AD41" s="247">
        <v>173736</v>
      </c>
      <c r="AE41" s="247">
        <v>180427</v>
      </c>
      <c r="AF41" s="247">
        <v>172812</v>
      </c>
      <c r="AG41" s="247">
        <v>169788</v>
      </c>
      <c r="AH41" s="247">
        <v>165756</v>
      </c>
      <c r="AI41" s="247">
        <v>163507</v>
      </c>
      <c r="AJ41" s="247">
        <v>159784</v>
      </c>
      <c r="AK41" s="247">
        <v>155008</v>
      </c>
      <c r="AL41" s="247">
        <v>146441</v>
      </c>
      <c r="AM41" s="247">
        <v>149672</v>
      </c>
      <c r="AN41" s="247">
        <v>146866</v>
      </c>
      <c r="AO41" s="247">
        <v>174841</v>
      </c>
      <c r="AP41" s="247">
        <v>188634</v>
      </c>
      <c r="AQ41" s="247">
        <v>355484</v>
      </c>
      <c r="AR41" s="247">
        <v>347859</v>
      </c>
      <c r="AS41" s="247">
        <v>339146</v>
      </c>
      <c r="AT41" s="247">
        <v>326153</v>
      </c>
      <c r="AU41" s="247">
        <v>167790</v>
      </c>
      <c r="AV41" s="247">
        <v>166181</v>
      </c>
      <c r="AW41" s="247">
        <v>195804</v>
      </c>
      <c r="AX41" s="247">
        <v>196259</v>
      </c>
      <c r="AY41" s="247">
        <v>213823</v>
      </c>
      <c r="AZ41" s="247">
        <v>221389</v>
      </c>
      <c r="BA41" s="247">
        <v>196259</v>
      </c>
      <c r="BB41" s="247">
        <v>228981</v>
      </c>
      <c r="BC41" s="247">
        <v>225642</v>
      </c>
      <c r="BD41" s="247">
        <v>385186</v>
      </c>
      <c r="BE41" s="247">
        <v>379174</v>
      </c>
      <c r="BF41" s="247">
        <v>371225</v>
      </c>
      <c r="BG41" s="247">
        <v>349835</v>
      </c>
      <c r="BH41" s="247">
        <v>180991</v>
      </c>
      <c r="BI41" s="247">
        <v>164629</v>
      </c>
      <c r="BJ41" s="128"/>
      <c r="BK41" s="128"/>
    </row>
    <row r="42" spans="1:63" s="246" customFormat="1" ht="13.5" customHeight="1" x14ac:dyDescent="0.25">
      <c r="A42" s="15" t="s">
        <v>38</v>
      </c>
      <c r="B42" s="24">
        <v>602232</v>
      </c>
      <c r="C42" s="24">
        <v>633764</v>
      </c>
      <c r="D42" s="24">
        <v>604664</v>
      </c>
      <c r="E42" s="24">
        <v>584379</v>
      </c>
      <c r="F42" s="24">
        <v>586987</v>
      </c>
      <c r="G42" s="24">
        <v>536460</v>
      </c>
      <c r="H42" s="24">
        <v>524723</v>
      </c>
      <c r="I42" s="24">
        <v>524090</v>
      </c>
      <c r="J42" s="24">
        <v>567681</v>
      </c>
      <c r="K42" s="24">
        <v>565445</v>
      </c>
      <c r="L42" s="24">
        <v>737606</v>
      </c>
      <c r="M42" s="24">
        <v>686549</v>
      </c>
      <c r="N42" s="24">
        <v>790543</v>
      </c>
      <c r="O42" s="24">
        <v>729194</v>
      </c>
      <c r="P42" s="24">
        <v>729125</v>
      </c>
      <c r="Q42" s="24">
        <v>657010</v>
      </c>
      <c r="R42" s="24">
        <v>609822</v>
      </c>
      <c r="S42" s="24">
        <v>538683</v>
      </c>
      <c r="T42" s="24">
        <v>505526</v>
      </c>
      <c r="U42" s="24">
        <v>613937</v>
      </c>
      <c r="V42" s="24">
        <v>393905</v>
      </c>
      <c r="W42" s="24">
        <v>362218</v>
      </c>
      <c r="X42" s="24">
        <v>151171</v>
      </c>
      <c r="Y42" s="24">
        <v>205343</v>
      </c>
      <c r="Z42" s="24">
        <v>214489</v>
      </c>
      <c r="AA42" s="24">
        <v>208316</v>
      </c>
      <c r="AB42" s="24">
        <v>244911</v>
      </c>
      <c r="AC42" s="24">
        <v>368910</v>
      </c>
      <c r="AD42" s="248">
        <v>441996</v>
      </c>
      <c r="AE42" s="248">
        <v>408974</v>
      </c>
      <c r="AF42" s="248">
        <v>568199</v>
      </c>
      <c r="AG42" s="248">
        <v>433693</v>
      </c>
      <c r="AH42" s="248">
        <v>432536</v>
      </c>
      <c r="AI42" s="248">
        <v>422198</v>
      </c>
      <c r="AJ42" s="248">
        <v>422561</v>
      </c>
      <c r="AK42" s="248">
        <v>393054</v>
      </c>
      <c r="AL42" s="248">
        <v>365469</v>
      </c>
      <c r="AM42" s="248">
        <v>321347</v>
      </c>
      <c r="AN42" s="248">
        <v>338218</v>
      </c>
      <c r="AO42" s="248">
        <v>304417</v>
      </c>
      <c r="AP42" s="248">
        <v>300777</v>
      </c>
      <c r="AQ42" s="248">
        <v>284923</v>
      </c>
      <c r="AR42" s="248">
        <v>292948</v>
      </c>
      <c r="AS42" s="248">
        <v>287605</v>
      </c>
      <c r="AT42" s="248">
        <v>281779</v>
      </c>
      <c r="AU42" s="248">
        <v>261300</v>
      </c>
      <c r="AV42" s="248">
        <v>272212</v>
      </c>
      <c r="AW42" s="248">
        <v>263644</v>
      </c>
      <c r="AX42" s="248">
        <v>275267</v>
      </c>
      <c r="AY42" s="248">
        <v>260515</v>
      </c>
      <c r="AZ42" s="248">
        <v>224082</v>
      </c>
      <c r="BA42" s="248">
        <v>275267</v>
      </c>
      <c r="BB42" s="248">
        <v>134024</v>
      </c>
      <c r="BC42" s="248">
        <v>114825</v>
      </c>
      <c r="BD42" s="248">
        <v>113377</v>
      </c>
      <c r="BE42" s="248">
        <v>181419</v>
      </c>
      <c r="BF42" s="248">
        <v>172457</v>
      </c>
      <c r="BG42" s="248">
        <v>170959</v>
      </c>
      <c r="BH42" s="248">
        <v>166985</v>
      </c>
      <c r="BI42" s="248">
        <v>100875</v>
      </c>
      <c r="BJ42" s="128"/>
      <c r="BK42" s="128"/>
    </row>
    <row r="43" spans="1:63" s="246" customFormat="1" ht="13.5" customHeight="1" x14ac:dyDescent="0.25">
      <c r="A43" s="128" t="s">
        <v>45</v>
      </c>
      <c r="B43" s="247">
        <v>45139</v>
      </c>
      <c r="C43" s="247">
        <v>47524</v>
      </c>
      <c r="D43" s="247">
        <v>49910</v>
      </c>
      <c r="E43" s="247">
        <v>42363</v>
      </c>
      <c r="F43" s="247">
        <v>44631</v>
      </c>
      <c r="G43" s="247">
        <v>46926</v>
      </c>
      <c r="H43" s="247">
        <v>49220</v>
      </c>
      <c r="I43" s="247">
        <v>42380</v>
      </c>
      <c r="J43" s="247">
        <v>45752</v>
      </c>
      <c r="K43" s="247">
        <v>48243</v>
      </c>
      <c r="L43" s="247">
        <v>50733</v>
      </c>
      <c r="M43" s="247">
        <v>38266</v>
      </c>
      <c r="N43" s="23">
        <v>36792</v>
      </c>
      <c r="O43" s="23">
        <v>36915</v>
      </c>
      <c r="P43" s="23">
        <v>37038</v>
      </c>
      <c r="Q43" s="23">
        <v>50281</v>
      </c>
      <c r="R43" s="23">
        <v>52331</v>
      </c>
      <c r="S43" s="23">
        <v>54557</v>
      </c>
      <c r="T43" s="23">
        <v>56782</v>
      </c>
      <c r="U43" s="23">
        <v>59008</v>
      </c>
      <c r="V43" s="23">
        <v>47975</v>
      </c>
      <c r="W43" s="23">
        <v>55180</v>
      </c>
      <c r="X43" s="23">
        <v>62386</v>
      </c>
      <c r="Y43" s="23">
        <v>55914</v>
      </c>
      <c r="Z43" s="23">
        <v>59985</v>
      </c>
      <c r="AA43" s="23">
        <v>63802</v>
      </c>
      <c r="AB43" s="23">
        <v>67619</v>
      </c>
      <c r="AC43" s="23">
        <v>65673</v>
      </c>
      <c r="AD43" s="247">
        <v>64384</v>
      </c>
      <c r="AE43" s="247">
        <v>64608</v>
      </c>
      <c r="AF43" s="247">
        <v>64833</v>
      </c>
      <c r="AG43" s="247">
        <v>72248</v>
      </c>
      <c r="AH43" s="247">
        <v>74411</v>
      </c>
      <c r="AI43" s="247">
        <v>78235</v>
      </c>
      <c r="AJ43" s="247">
        <v>96774</v>
      </c>
      <c r="AK43" s="247">
        <v>100497</v>
      </c>
      <c r="AL43" s="247">
        <v>108581</v>
      </c>
      <c r="AM43" s="247">
        <v>22301</v>
      </c>
      <c r="AN43" s="247">
        <v>49052</v>
      </c>
      <c r="AO43" s="247">
        <v>65727</v>
      </c>
      <c r="AP43" s="247">
        <v>0</v>
      </c>
      <c r="AQ43" s="247">
        <v>0</v>
      </c>
      <c r="AR43" s="247">
        <v>0</v>
      </c>
      <c r="AS43" s="247">
        <v>0</v>
      </c>
      <c r="AT43" s="247">
        <v>0</v>
      </c>
      <c r="AU43" s="247">
        <v>0</v>
      </c>
      <c r="AV43" s="247">
        <v>0</v>
      </c>
      <c r="AW43" s="247">
        <v>0</v>
      </c>
      <c r="AX43" s="247">
        <v>0</v>
      </c>
      <c r="AY43" s="247">
        <v>0</v>
      </c>
      <c r="AZ43" s="247">
        <v>0</v>
      </c>
      <c r="BA43" s="247">
        <v>0</v>
      </c>
      <c r="BB43" s="247">
        <v>0</v>
      </c>
      <c r="BC43" s="247">
        <v>0</v>
      </c>
      <c r="BD43" s="247">
        <v>0</v>
      </c>
      <c r="BE43" s="247">
        <v>0</v>
      </c>
      <c r="BF43" s="247">
        <v>0</v>
      </c>
      <c r="BG43" s="247">
        <v>0</v>
      </c>
      <c r="BH43" s="247">
        <v>0</v>
      </c>
      <c r="BI43" s="247">
        <v>0</v>
      </c>
      <c r="BJ43" s="128"/>
      <c r="BK43" s="128"/>
    </row>
    <row r="44" spans="1:63" s="246" customFormat="1" ht="13.5" customHeight="1" x14ac:dyDescent="0.25">
      <c r="A44" s="128" t="s">
        <v>348</v>
      </c>
      <c r="B44" s="247">
        <v>418717</v>
      </c>
      <c r="C44" s="247">
        <v>428049</v>
      </c>
      <c r="D44" s="247">
        <v>345332</v>
      </c>
      <c r="E44" s="247">
        <v>347031</v>
      </c>
      <c r="F44" s="247">
        <v>351129</v>
      </c>
      <c r="G44" s="247">
        <v>333501</v>
      </c>
      <c r="H44" s="247">
        <v>334164</v>
      </c>
      <c r="I44" s="247">
        <v>301889</v>
      </c>
      <c r="J44" s="247">
        <v>377766</v>
      </c>
      <c r="K44" s="247">
        <v>326247</v>
      </c>
      <c r="L44" s="247">
        <v>306347</v>
      </c>
      <c r="M44" s="247">
        <v>289113</v>
      </c>
      <c r="N44" s="23">
        <v>289620</v>
      </c>
      <c r="O44" s="23">
        <v>257497</v>
      </c>
      <c r="P44" s="23">
        <v>278565</v>
      </c>
      <c r="Q44" s="23">
        <v>239585</v>
      </c>
      <c r="R44" s="23">
        <v>287977</v>
      </c>
      <c r="S44" s="23">
        <v>230946</v>
      </c>
      <c r="T44" s="23">
        <v>215676</v>
      </c>
      <c r="U44" s="23">
        <v>175550</v>
      </c>
      <c r="V44" s="23">
        <v>206177</v>
      </c>
      <c r="W44" s="23">
        <v>203751</v>
      </c>
      <c r="X44" s="23">
        <v>183551</v>
      </c>
      <c r="Y44" s="23">
        <v>155152</v>
      </c>
      <c r="Z44" s="23">
        <v>176302</v>
      </c>
      <c r="AA44" s="23">
        <v>176719</v>
      </c>
      <c r="AB44" s="23">
        <v>176493</v>
      </c>
      <c r="AC44" s="23">
        <v>182999</v>
      </c>
      <c r="AD44" s="247">
        <v>206999</v>
      </c>
      <c r="AE44" s="247">
        <v>214263</v>
      </c>
      <c r="AF44" s="247">
        <v>191417</v>
      </c>
      <c r="AG44" s="247">
        <v>171440</v>
      </c>
      <c r="AH44" s="247">
        <v>191866</v>
      </c>
      <c r="AI44" s="247">
        <v>171837</v>
      </c>
      <c r="AJ44" s="247">
        <v>138927</v>
      </c>
      <c r="AK44" s="247">
        <v>144783</v>
      </c>
      <c r="AL44" s="247">
        <v>149394</v>
      </c>
      <c r="AM44" s="247">
        <v>124751</v>
      </c>
      <c r="AN44" s="247">
        <v>108590</v>
      </c>
      <c r="AO44" s="247">
        <v>125867</v>
      </c>
      <c r="AP44" s="247">
        <v>159152</v>
      </c>
      <c r="AQ44" s="247">
        <v>135412</v>
      </c>
      <c r="AR44" s="247">
        <v>117150</v>
      </c>
      <c r="AS44" s="247">
        <v>95761</v>
      </c>
      <c r="AT44" s="247">
        <v>114433</v>
      </c>
      <c r="AU44" s="247">
        <v>144673</v>
      </c>
      <c r="AV44" s="247">
        <v>148980</v>
      </c>
      <c r="AW44" s="247">
        <v>130189</v>
      </c>
      <c r="AX44" s="247">
        <v>135338</v>
      </c>
      <c r="AY44" s="247">
        <v>158841</v>
      </c>
      <c r="AZ44" s="247">
        <v>172875</v>
      </c>
      <c r="BA44" s="247">
        <v>135338</v>
      </c>
      <c r="BB44" s="247">
        <v>157397</v>
      </c>
      <c r="BC44" s="247">
        <v>145987</v>
      </c>
      <c r="BD44" s="247">
        <v>133231</v>
      </c>
      <c r="BE44" s="247">
        <v>123047</v>
      </c>
      <c r="BF44" s="247">
        <v>108068</v>
      </c>
      <c r="BG44" s="247">
        <v>117688</v>
      </c>
      <c r="BH44" s="247">
        <v>113592</v>
      </c>
      <c r="BI44" s="247">
        <v>123891</v>
      </c>
      <c r="BJ44" s="128"/>
      <c r="BK44" s="128"/>
    </row>
    <row r="45" spans="1:63" s="246" customFormat="1" ht="13.5" customHeight="1" x14ac:dyDescent="0.25">
      <c r="A45" s="249" t="s">
        <v>349</v>
      </c>
      <c r="B45" s="248">
        <v>24603</v>
      </c>
      <c r="C45" s="248">
        <v>31297</v>
      </c>
      <c r="D45" s="248">
        <v>40320</v>
      </c>
      <c r="E45" s="248">
        <v>52853</v>
      </c>
      <c r="F45" s="248">
        <v>48489</v>
      </c>
      <c r="G45" s="248">
        <v>47620</v>
      </c>
      <c r="H45" s="248">
        <v>48207</v>
      </c>
      <c r="I45" s="248">
        <v>48350</v>
      </c>
      <c r="J45" s="248">
        <v>47457</v>
      </c>
      <c r="K45" s="248">
        <v>40539</v>
      </c>
      <c r="L45" s="248">
        <v>40259</v>
      </c>
      <c r="M45" s="248">
        <v>39986</v>
      </c>
      <c r="N45" s="248">
        <v>35112</v>
      </c>
      <c r="O45" s="248">
        <v>32009</v>
      </c>
      <c r="P45" s="248">
        <v>30332</v>
      </c>
      <c r="Q45" s="248">
        <v>30669</v>
      </c>
      <c r="R45" s="248">
        <v>26308</v>
      </c>
      <c r="S45" s="248">
        <v>26678</v>
      </c>
      <c r="T45" s="248">
        <v>27234</v>
      </c>
      <c r="U45" s="248">
        <v>28177</v>
      </c>
      <c r="V45" s="248">
        <v>32623</v>
      </c>
      <c r="W45" s="248">
        <v>17959</v>
      </c>
      <c r="X45" s="248">
        <v>23844</v>
      </c>
      <c r="Y45" s="248">
        <v>31312</v>
      </c>
      <c r="Z45" s="248">
        <v>37166</v>
      </c>
      <c r="AA45" s="248">
        <v>30119</v>
      </c>
      <c r="AB45" s="248">
        <v>29549</v>
      </c>
      <c r="AC45" s="248">
        <v>8039</v>
      </c>
      <c r="AD45" s="248">
        <v>0</v>
      </c>
      <c r="AE45" s="248">
        <v>0</v>
      </c>
      <c r="AF45" s="248">
        <v>0</v>
      </c>
      <c r="AG45" s="248">
        <v>0</v>
      </c>
      <c r="AH45" s="248">
        <v>0</v>
      </c>
      <c r="AI45" s="248">
        <v>0</v>
      </c>
      <c r="AJ45" s="248">
        <v>0</v>
      </c>
      <c r="AK45" s="248">
        <v>0</v>
      </c>
      <c r="AL45" s="248">
        <v>0</v>
      </c>
      <c r="AM45" s="248">
        <v>0</v>
      </c>
      <c r="AN45" s="248">
        <v>0</v>
      </c>
      <c r="AO45" s="248">
        <v>0</v>
      </c>
      <c r="AP45" s="248">
        <v>0</v>
      </c>
      <c r="AQ45" s="248">
        <v>0</v>
      </c>
      <c r="AR45" s="248">
        <v>0</v>
      </c>
      <c r="AS45" s="248">
        <v>0</v>
      </c>
      <c r="AT45" s="248">
        <v>0</v>
      </c>
      <c r="AU45" s="248">
        <v>0</v>
      </c>
      <c r="AV45" s="248">
        <v>0</v>
      </c>
      <c r="AW45" s="248">
        <v>0</v>
      </c>
      <c r="AX45" s="248">
        <v>0</v>
      </c>
      <c r="AY45" s="248">
        <v>0</v>
      </c>
      <c r="AZ45" s="248">
        <v>0</v>
      </c>
      <c r="BA45" s="248">
        <v>0</v>
      </c>
      <c r="BB45" s="248">
        <v>0</v>
      </c>
      <c r="BC45" s="248">
        <v>0</v>
      </c>
      <c r="BD45" s="248">
        <v>0</v>
      </c>
      <c r="BE45" s="248">
        <v>0</v>
      </c>
      <c r="BF45" s="248">
        <v>0</v>
      </c>
      <c r="BG45" s="248">
        <v>0</v>
      </c>
      <c r="BH45" s="248">
        <v>0</v>
      </c>
      <c r="BI45" s="248">
        <v>0</v>
      </c>
      <c r="BJ45" s="128"/>
      <c r="BK45" s="128"/>
    </row>
    <row r="46" spans="1:63" s="246" customFormat="1" ht="13.5" customHeight="1" x14ac:dyDescent="0.25">
      <c r="A46" s="128" t="s">
        <v>350</v>
      </c>
      <c r="B46" s="247">
        <v>113939</v>
      </c>
      <c r="C46" s="247">
        <v>109153</v>
      </c>
      <c r="D46" s="247">
        <v>65916</v>
      </c>
      <c r="E46" s="247">
        <v>143903</v>
      </c>
      <c r="F46" s="247">
        <v>72795</v>
      </c>
      <c r="G46" s="247">
        <v>67444</v>
      </c>
      <c r="H46" s="247">
        <v>103035</v>
      </c>
      <c r="I46" s="247">
        <v>126502</v>
      </c>
      <c r="J46" s="247">
        <v>111914</v>
      </c>
      <c r="K46" s="247">
        <v>96891</v>
      </c>
      <c r="L46" s="247">
        <v>89781</v>
      </c>
      <c r="M46" s="247">
        <v>94529</v>
      </c>
      <c r="N46" s="23">
        <v>98125</v>
      </c>
      <c r="O46" s="23">
        <f>145345+75861</f>
        <v>221206</v>
      </c>
      <c r="P46" s="23">
        <v>71548</v>
      </c>
      <c r="Q46" s="23">
        <v>116132</v>
      </c>
      <c r="R46" s="23">
        <v>75100</v>
      </c>
      <c r="S46" s="23">
        <v>75721</v>
      </c>
      <c r="T46" s="23">
        <v>70532</v>
      </c>
      <c r="U46" s="23">
        <v>70524</v>
      </c>
      <c r="V46" s="23">
        <v>79680</v>
      </c>
      <c r="W46" s="23">
        <v>166628</v>
      </c>
      <c r="X46" s="23">
        <v>222652</v>
      </c>
      <c r="Y46" s="23">
        <v>88196</v>
      </c>
      <c r="Z46" s="23">
        <v>76719</v>
      </c>
      <c r="AA46" s="23">
        <v>103912</v>
      </c>
      <c r="AB46" s="23">
        <v>80499</v>
      </c>
      <c r="AC46" s="23">
        <v>74649</v>
      </c>
      <c r="AD46" s="247">
        <v>71699</v>
      </c>
      <c r="AE46" s="247">
        <v>71802</v>
      </c>
      <c r="AF46" s="247">
        <v>59076</v>
      </c>
      <c r="AG46" s="247">
        <v>62642</v>
      </c>
      <c r="AH46" s="247">
        <v>67632</v>
      </c>
      <c r="AI46" s="247">
        <v>86646</v>
      </c>
      <c r="AJ46" s="247">
        <v>52579</v>
      </c>
      <c r="AK46" s="247">
        <v>61732</v>
      </c>
      <c r="AL46" s="247">
        <v>57771</v>
      </c>
      <c r="AM46" s="247">
        <v>72846</v>
      </c>
      <c r="AN46" s="247">
        <v>57616</v>
      </c>
      <c r="AO46" s="247">
        <v>47868</v>
      </c>
      <c r="AP46" s="247">
        <v>56220</v>
      </c>
      <c r="AQ46" s="247">
        <v>52107</v>
      </c>
      <c r="AR46" s="247">
        <v>52817</v>
      </c>
      <c r="AS46" s="247">
        <v>41243</v>
      </c>
      <c r="AT46" s="247">
        <v>50289</v>
      </c>
      <c r="AU46" s="247">
        <v>54902</v>
      </c>
      <c r="AV46" s="247">
        <v>55065</v>
      </c>
      <c r="AW46" s="247">
        <v>58637</v>
      </c>
      <c r="AX46" s="247">
        <v>53385</v>
      </c>
      <c r="AY46" s="247">
        <v>63502</v>
      </c>
      <c r="AZ46" s="247">
        <v>56311</v>
      </c>
      <c r="BA46" s="247">
        <v>53764</v>
      </c>
      <c r="BB46" s="247">
        <v>47293</v>
      </c>
      <c r="BC46" s="247">
        <v>52186</v>
      </c>
      <c r="BD46" s="247">
        <v>55035</v>
      </c>
      <c r="BE46" s="247">
        <v>59942</v>
      </c>
      <c r="BF46" s="247">
        <v>49801</v>
      </c>
      <c r="BG46" s="247">
        <v>66010</v>
      </c>
      <c r="BH46" s="247">
        <v>48287</v>
      </c>
      <c r="BI46" s="247">
        <v>39516</v>
      </c>
      <c r="BJ46" s="128"/>
      <c r="BK46" s="128"/>
    </row>
    <row r="47" spans="1:63" s="246" customFormat="1" ht="13.5" customHeight="1" x14ac:dyDescent="0.25">
      <c r="A47" s="15" t="s">
        <v>438</v>
      </c>
      <c r="B47" s="24">
        <v>149803</v>
      </c>
      <c r="C47" s="24">
        <v>215031</v>
      </c>
      <c r="D47" s="24">
        <v>195159</v>
      </c>
      <c r="E47" s="24">
        <v>162585</v>
      </c>
      <c r="F47" s="24">
        <v>149010</v>
      </c>
      <c r="G47" s="24">
        <v>207393</v>
      </c>
      <c r="H47" s="24">
        <v>186463</v>
      </c>
      <c r="I47" s="24">
        <v>154069</v>
      </c>
      <c r="J47" s="24">
        <v>140157</v>
      </c>
      <c r="K47" s="24">
        <v>199010</v>
      </c>
      <c r="L47" s="24">
        <v>181776</v>
      </c>
      <c r="M47" s="24">
        <v>148289</v>
      </c>
      <c r="N47" s="24">
        <v>135235</v>
      </c>
      <c r="O47" s="24">
        <v>185093</v>
      </c>
      <c r="P47" s="24">
        <v>168096</v>
      </c>
      <c r="Q47" s="24">
        <v>137993</v>
      </c>
      <c r="R47" s="24">
        <v>119302</v>
      </c>
      <c r="S47" s="24">
        <v>183060</v>
      </c>
      <c r="T47" s="24">
        <v>163336</v>
      </c>
      <c r="U47" s="24">
        <v>136276</v>
      </c>
      <c r="V47" s="24">
        <v>125194</v>
      </c>
      <c r="W47" s="24">
        <v>181630</v>
      </c>
      <c r="X47" s="24">
        <v>161134</v>
      </c>
      <c r="Y47" s="24">
        <v>126921</v>
      </c>
      <c r="Z47" s="24">
        <v>115971</v>
      </c>
      <c r="AA47" s="24">
        <v>167533</v>
      </c>
      <c r="AB47" s="24">
        <v>150732</v>
      </c>
      <c r="AC47" s="24">
        <v>123963</v>
      </c>
      <c r="AD47" s="248">
        <v>115357</v>
      </c>
      <c r="AE47" s="248">
        <v>169180</v>
      </c>
      <c r="AF47" s="248">
        <v>148897</v>
      </c>
      <c r="AG47" s="248">
        <v>120457</v>
      </c>
      <c r="AH47" s="248">
        <v>111315</v>
      </c>
      <c r="AI47" s="248">
        <v>156021</v>
      </c>
      <c r="AJ47" s="248">
        <v>132966</v>
      </c>
      <c r="AK47" s="248">
        <v>107906</v>
      </c>
      <c r="AL47" s="248">
        <v>99837</v>
      </c>
      <c r="AM47" s="248">
        <v>144201</v>
      </c>
      <c r="AN47" s="248">
        <v>130727</v>
      </c>
      <c r="AO47" s="248">
        <v>97657</v>
      </c>
      <c r="AP47" s="248">
        <v>102606</v>
      </c>
      <c r="AQ47" s="248">
        <v>151441</v>
      </c>
      <c r="AR47" s="248">
        <v>128388</v>
      </c>
      <c r="AS47" s="248">
        <v>108609</v>
      </c>
      <c r="AT47" s="248">
        <v>98436</v>
      </c>
      <c r="AU47" s="248">
        <v>139977</v>
      </c>
      <c r="AV47" s="248">
        <v>118479</v>
      </c>
      <c r="AW47" s="248">
        <v>99433</v>
      </c>
      <c r="AX47" s="248">
        <v>92023</v>
      </c>
      <c r="AY47" s="248">
        <v>130044</v>
      </c>
      <c r="AZ47" s="248">
        <v>109885</v>
      </c>
      <c r="BA47" s="248">
        <v>92023</v>
      </c>
      <c r="BB47" s="248">
        <v>84653</v>
      </c>
      <c r="BC47" s="248">
        <v>113407</v>
      </c>
      <c r="BD47" s="248">
        <v>101693</v>
      </c>
      <c r="BE47" s="248">
        <v>82692</v>
      </c>
      <c r="BF47" s="248">
        <v>76587</v>
      </c>
      <c r="BG47" s="248">
        <v>109288</v>
      </c>
      <c r="BH47" s="248">
        <v>92477</v>
      </c>
      <c r="BI47" s="248">
        <v>75056</v>
      </c>
      <c r="BJ47" s="128"/>
      <c r="BK47" s="128"/>
    </row>
    <row r="48" spans="1:63" s="246" customFormat="1" ht="13.5" customHeight="1" x14ac:dyDescent="0.25">
      <c r="A48" s="128" t="s">
        <v>394</v>
      </c>
      <c r="B48" s="247">
        <v>138</v>
      </c>
      <c r="C48" s="247">
        <v>129</v>
      </c>
      <c r="D48" s="247">
        <v>116</v>
      </c>
      <c r="E48" s="247">
        <v>108</v>
      </c>
      <c r="F48" s="247">
        <v>98</v>
      </c>
      <c r="G48" s="247">
        <v>92</v>
      </c>
      <c r="H48" s="247">
        <v>84</v>
      </c>
      <c r="I48" s="247">
        <v>479</v>
      </c>
      <c r="J48" s="247">
        <v>1298</v>
      </c>
      <c r="K48" s="247">
        <v>2370</v>
      </c>
      <c r="L48" s="247">
        <v>5295</v>
      </c>
      <c r="M48" s="247">
        <v>7080</v>
      </c>
      <c r="N48" s="23">
        <v>7978</v>
      </c>
      <c r="O48" s="23">
        <v>7854</v>
      </c>
      <c r="P48" s="23">
        <v>7957</v>
      </c>
      <c r="Q48" s="23">
        <v>3242</v>
      </c>
      <c r="R48" s="23">
        <v>1214</v>
      </c>
      <c r="S48" s="23">
        <v>1272</v>
      </c>
      <c r="T48" s="23">
        <v>3638</v>
      </c>
      <c r="U48" s="23">
        <v>3592</v>
      </c>
      <c r="V48" s="23">
        <v>3547</v>
      </c>
      <c r="W48" s="23">
        <v>3066</v>
      </c>
      <c r="X48" s="23">
        <v>1856</v>
      </c>
      <c r="Y48" s="23">
        <v>1959</v>
      </c>
      <c r="Z48" s="23">
        <v>3326</v>
      </c>
      <c r="AA48" s="23">
        <v>0</v>
      </c>
      <c r="AB48" s="23">
        <v>0</v>
      </c>
      <c r="AC48" s="23">
        <v>0</v>
      </c>
      <c r="AD48" s="247">
        <v>0</v>
      </c>
      <c r="AE48" s="247">
        <v>0</v>
      </c>
      <c r="AF48" s="247">
        <v>0</v>
      </c>
      <c r="AG48" s="247">
        <v>0</v>
      </c>
      <c r="AH48" s="247">
        <v>0</v>
      </c>
      <c r="AI48" s="247">
        <v>0</v>
      </c>
      <c r="AJ48" s="247">
        <v>0</v>
      </c>
      <c r="AK48" s="247">
        <v>0</v>
      </c>
      <c r="AL48" s="247">
        <v>0</v>
      </c>
      <c r="AM48" s="247">
        <v>0</v>
      </c>
      <c r="AN48" s="247">
        <v>0</v>
      </c>
      <c r="AO48" s="247">
        <v>0</v>
      </c>
      <c r="AP48" s="247">
        <v>0</v>
      </c>
      <c r="AQ48" s="247">
        <v>0</v>
      </c>
      <c r="AR48" s="247">
        <v>0</v>
      </c>
      <c r="AS48" s="247">
        <v>0</v>
      </c>
      <c r="AT48" s="247">
        <v>0</v>
      </c>
      <c r="AU48" s="247">
        <v>0</v>
      </c>
      <c r="AV48" s="247">
        <v>0</v>
      </c>
      <c r="AW48" s="247">
        <v>0</v>
      </c>
      <c r="AX48" s="247">
        <v>6547</v>
      </c>
      <c r="AY48" s="247">
        <v>13112</v>
      </c>
      <c r="AZ48" s="247">
        <v>32956</v>
      </c>
      <c r="BA48" s="247">
        <v>6547</v>
      </c>
      <c r="BB48" s="247">
        <v>31851</v>
      </c>
      <c r="BC48" s="247">
        <v>37554</v>
      </c>
      <c r="BD48" s="247">
        <v>37792</v>
      </c>
      <c r="BE48" s="247">
        <v>3421</v>
      </c>
      <c r="BF48" s="247">
        <v>0</v>
      </c>
      <c r="BG48" s="247">
        <v>0</v>
      </c>
      <c r="BH48" s="247">
        <v>0</v>
      </c>
      <c r="BI48" s="247">
        <v>0</v>
      </c>
      <c r="BJ48" s="128"/>
      <c r="BK48" s="128"/>
    </row>
    <row r="49" spans="1:63" s="246" customFormat="1" ht="13.5" customHeight="1" x14ac:dyDescent="0.25">
      <c r="A49" s="15" t="s">
        <v>351</v>
      </c>
      <c r="B49" s="24">
        <v>87982</v>
      </c>
      <c r="C49" s="24">
        <v>67680</v>
      </c>
      <c r="D49" s="24">
        <v>45374</v>
      </c>
      <c r="E49" s="24">
        <v>110986</v>
      </c>
      <c r="F49" s="24">
        <v>84564</v>
      </c>
      <c r="G49" s="24">
        <v>64229</v>
      </c>
      <c r="H49" s="24">
        <v>41557</v>
      </c>
      <c r="I49" s="24">
        <v>99592</v>
      </c>
      <c r="J49" s="24">
        <v>85225</v>
      </c>
      <c r="K49" s="24">
        <v>65372</v>
      </c>
      <c r="L49" s="24">
        <v>48576</v>
      </c>
      <c r="M49" s="24">
        <v>76101</v>
      </c>
      <c r="N49" s="24">
        <v>55237</v>
      </c>
      <c r="O49" s="24">
        <v>43002</v>
      </c>
      <c r="P49" s="24">
        <v>47806</v>
      </c>
      <c r="Q49" s="24">
        <v>46358</v>
      </c>
      <c r="R49" s="24">
        <v>125178</v>
      </c>
      <c r="S49" s="24">
        <v>120222</v>
      </c>
      <c r="T49" s="24">
        <v>119189</v>
      </c>
      <c r="U49" s="24">
        <v>105256</v>
      </c>
      <c r="V49" s="24">
        <v>91336</v>
      </c>
      <c r="W49" s="24">
        <v>79953</v>
      </c>
      <c r="X49" s="24">
        <v>64740</v>
      </c>
      <c r="Y49" s="24">
        <v>56210</v>
      </c>
      <c r="Z49" s="24">
        <v>46024</v>
      </c>
      <c r="AA49" s="24">
        <v>32384</v>
      </c>
      <c r="AB49" s="24">
        <v>20186</v>
      </c>
      <c r="AC49" s="24">
        <v>29274</v>
      </c>
      <c r="AD49" s="248">
        <v>17448</v>
      </c>
      <c r="AE49" s="248">
        <v>4433</v>
      </c>
      <c r="AF49" s="248">
        <v>18201</v>
      </c>
      <c r="AG49" s="248">
        <v>11347</v>
      </c>
      <c r="AH49" s="248">
        <v>25342</v>
      </c>
      <c r="AI49" s="248">
        <v>27624</v>
      </c>
      <c r="AJ49" s="248">
        <v>18218</v>
      </c>
      <c r="AK49" s="248">
        <v>27416</v>
      </c>
      <c r="AL49" s="248">
        <v>18335</v>
      </c>
      <c r="AM49" s="248">
        <v>19202</v>
      </c>
      <c r="AN49" s="248">
        <v>12421</v>
      </c>
      <c r="AO49" s="248">
        <v>4717</v>
      </c>
      <c r="AP49" s="248">
        <v>9796</v>
      </c>
      <c r="AQ49" s="248">
        <v>12336</v>
      </c>
      <c r="AR49" s="248">
        <v>2096</v>
      </c>
      <c r="AS49" s="248">
        <v>21186</v>
      </c>
      <c r="AT49" s="248">
        <v>19868</v>
      </c>
      <c r="AU49" s="248">
        <v>32944</v>
      </c>
      <c r="AV49" s="248">
        <v>27410</v>
      </c>
      <c r="AW49" s="248">
        <v>39392</v>
      </c>
      <c r="AX49" s="248">
        <v>33087</v>
      </c>
      <c r="AY49" s="248">
        <v>35365</v>
      </c>
      <c r="AZ49" s="248">
        <v>27299</v>
      </c>
      <c r="BA49" s="248">
        <v>33087</v>
      </c>
      <c r="BB49" s="248">
        <v>27968</v>
      </c>
      <c r="BC49" s="248">
        <v>36220</v>
      </c>
      <c r="BD49" s="248">
        <v>28452</v>
      </c>
      <c r="BE49" s="248">
        <v>36002</v>
      </c>
      <c r="BF49" s="248">
        <v>28317</v>
      </c>
      <c r="BG49" s="248">
        <v>36645</v>
      </c>
      <c r="BH49" s="248">
        <v>28464</v>
      </c>
      <c r="BI49" s="248">
        <v>34876</v>
      </c>
      <c r="BJ49" s="128"/>
      <c r="BK49" s="128"/>
    </row>
    <row r="50" spans="1:63" s="246" customFormat="1" ht="13.5" customHeight="1" x14ac:dyDescent="0.25">
      <c r="A50" s="128" t="s">
        <v>40</v>
      </c>
      <c r="B50" s="247">
        <v>0</v>
      </c>
      <c r="C50" s="247">
        <v>9133</v>
      </c>
      <c r="D50" s="247">
        <v>0</v>
      </c>
      <c r="E50" s="247">
        <v>8894</v>
      </c>
      <c r="F50" s="247">
        <v>6</v>
      </c>
      <c r="G50" s="247">
        <v>0</v>
      </c>
      <c r="H50" s="247">
        <v>8529</v>
      </c>
      <c r="I50" s="247">
        <v>8568</v>
      </c>
      <c r="J50" s="247">
        <v>60</v>
      </c>
      <c r="K50" s="247">
        <v>9828</v>
      </c>
      <c r="L50" s="247">
        <v>9697</v>
      </c>
      <c r="M50" s="247">
        <v>9604</v>
      </c>
      <c r="N50" s="23">
        <v>9627</v>
      </c>
      <c r="O50" s="23">
        <v>9190</v>
      </c>
      <c r="P50" s="23">
        <v>9300</v>
      </c>
      <c r="Q50" s="23">
        <v>22358</v>
      </c>
      <c r="R50" s="23">
        <v>16614</v>
      </c>
      <c r="S50" s="23">
        <v>10643</v>
      </c>
      <c r="T50" s="23">
        <v>11857</v>
      </c>
      <c r="U50" s="23">
        <v>13142</v>
      </c>
      <c r="V50" s="23">
        <v>21998</v>
      </c>
      <c r="W50" s="23">
        <v>20085</v>
      </c>
      <c r="X50" s="23">
        <v>33041</v>
      </c>
      <c r="Y50" s="23">
        <v>30135</v>
      </c>
      <c r="Z50" s="23">
        <v>42170</v>
      </c>
      <c r="AA50" s="23">
        <v>34348</v>
      </c>
      <c r="AB50" s="23">
        <v>33617</v>
      </c>
      <c r="AC50" s="23">
        <v>32880</v>
      </c>
      <c r="AD50" s="247">
        <v>39346</v>
      </c>
      <c r="AE50" s="247">
        <v>32015</v>
      </c>
      <c r="AF50" s="247">
        <v>30618</v>
      </c>
      <c r="AG50" s="247">
        <v>30300</v>
      </c>
      <c r="AH50" s="247">
        <v>36088</v>
      </c>
      <c r="AI50" s="247">
        <v>29162</v>
      </c>
      <c r="AJ50" s="247">
        <v>28410</v>
      </c>
      <c r="AK50" s="247">
        <v>27911</v>
      </c>
      <c r="AL50" s="247">
        <v>33127</v>
      </c>
      <c r="AM50" s="247">
        <v>27138</v>
      </c>
      <c r="AN50" s="247">
        <v>26422</v>
      </c>
      <c r="AO50" s="247">
        <v>25358</v>
      </c>
      <c r="AP50" s="247">
        <v>31424</v>
      </c>
      <c r="AQ50" s="247">
        <v>25036</v>
      </c>
      <c r="AR50" s="247">
        <v>24181</v>
      </c>
      <c r="AS50" s="247">
        <v>23630</v>
      </c>
      <c r="AT50" s="247">
        <v>28730</v>
      </c>
      <c r="AU50" s="247">
        <v>23697</v>
      </c>
      <c r="AV50" s="247">
        <v>21806</v>
      </c>
      <c r="AW50" s="247">
        <v>21430</v>
      </c>
      <c r="AX50" s="247">
        <v>26409</v>
      </c>
      <c r="AY50" s="247">
        <v>20619</v>
      </c>
      <c r="AZ50" s="247">
        <v>20083</v>
      </c>
      <c r="BA50" s="247">
        <v>26409</v>
      </c>
      <c r="BB50" s="247">
        <v>24602</v>
      </c>
      <c r="BC50" s="247">
        <v>12893</v>
      </c>
      <c r="BD50" s="247">
        <v>18377</v>
      </c>
      <c r="BE50" s="247">
        <v>18100</v>
      </c>
      <c r="BF50" s="247">
        <v>12119</v>
      </c>
      <c r="BG50" s="247">
        <v>17968</v>
      </c>
      <c r="BH50" s="247">
        <v>17425</v>
      </c>
      <c r="BI50" s="247">
        <v>11526</v>
      </c>
      <c r="BJ50" s="128"/>
      <c r="BK50" s="128"/>
    </row>
    <row r="51" spans="1:63" s="246" customFormat="1" ht="27.75" customHeight="1" x14ac:dyDescent="0.25">
      <c r="A51" s="15" t="s">
        <v>352</v>
      </c>
      <c r="B51" s="24">
        <v>131701</v>
      </c>
      <c r="C51" s="24">
        <v>161452</v>
      </c>
      <c r="D51" s="24">
        <v>153374</v>
      </c>
      <c r="E51" s="24">
        <v>316578</v>
      </c>
      <c r="F51" s="24">
        <v>144028</v>
      </c>
      <c r="G51" s="24">
        <v>477</v>
      </c>
      <c r="H51" s="24">
        <v>342484</v>
      </c>
      <c r="I51" s="24">
        <v>408312</v>
      </c>
      <c r="J51" s="24">
        <v>430991</v>
      </c>
      <c r="K51" s="24">
        <v>119528</v>
      </c>
      <c r="L51" s="24">
        <v>120650</v>
      </c>
      <c r="M51" s="24">
        <v>352717</v>
      </c>
      <c r="N51" s="24">
        <v>231653</v>
      </c>
      <c r="O51" s="24">
        <v>55185</v>
      </c>
      <c r="P51" s="24">
        <v>49950</v>
      </c>
      <c r="Q51" s="24">
        <v>31820</v>
      </c>
      <c r="R51" s="24">
        <v>265</v>
      </c>
      <c r="S51" s="24">
        <v>156335</v>
      </c>
      <c r="T51" s="24">
        <v>51917</v>
      </c>
      <c r="U51" s="24">
        <v>132616</v>
      </c>
      <c r="V51" s="24">
        <v>72270</v>
      </c>
      <c r="W51" s="24">
        <v>59857</v>
      </c>
      <c r="X51" s="24">
        <v>41917</v>
      </c>
      <c r="Y51" s="24">
        <v>123948</v>
      </c>
      <c r="Z51" s="24">
        <v>80719</v>
      </c>
      <c r="AA51" s="24">
        <v>71887</v>
      </c>
      <c r="AB51" s="24">
        <v>98175</v>
      </c>
      <c r="AC51" s="24">
        <v>143799</v>
      </c>
      <c r="AD51" s="248">
        <v>93397</v>
      </c>
      <c r="AE51" s="248">
        <v>78378</v>
      </c>
      <c r="AF51" s="248">
        <v>48818</v>
      </c>
      <c r="AG51" s="248">
        <v>116611</v>
      </c>
      <c r="AH51" s="248">
        <v>43748</v>
      </c>
      <c r="AI51" s="248">
        <v>55557</v>
      </c>
      <c r="AJ51" s="248">
        <v>54098</v>
      </c>
      <c r="AK51" s="248">
        <v>66539</v>
      </c>
      <c r="AL51" s="248">
        <v>65406</v>
      </c>
      <c r="AM51" s="248">
        <v>79572</v>
      </c>
      <c r="AN51" s="248">
        <v>51352</v>
      </c>
      <c r="AO51" s="248">
        <v>32309</v>
      </c>
      <c r="AP51" s="248">
        <v>7590</v>
      </c>
      <c r="AQ51" s="248">
        <v>7804</v>
      </c>
      <c r="AR51" s="248">
        <v>6632</v>
      </c>
      <c r="AS51" s="248">
        <v>5574</v>
      </c>
      <c r="AT51" s="248">
        <v>2516</v>
      </c>
      <c r="AU51" s="248">
        <v>32809</v>
      </c>
      <c r="AV51" s="248">
        <v>33431</v>
      </c>
      <c r="AW51" s="248">
        <v>66391</v>
      </c>
      <c r="AX51" s="248">
        <v>31646</v>
      </c>
      <c r="AY51" s="248">
        <v>31093</v>
      </c>
      <c r="AZ51" s="248">
        <v>36423</v>
      </c>
      <c r="BA51" s="248">
        <v>31646</v>
      </c>
      <c r="BB51" s="248">
        <v>46469</v>
      </c>
      <c r="BC51" s="248">
        <v>36843</v>
      </c>
      <c r="BD51" s="248">
        <v>36118</v>
      </c>
      <c r="BE51" s="248">
        <v>64676</v>
      </c>
      <c r="BF51" s="248">
        <v>26921</v>
      </c>
      <c r="BG51" s="248">
        <v>39595</v>
      </c>
      <c r="BH51" s="248">
        <v>41373</v>
      </c>
      <c r="BI51" s="248">
        <v>103180</v>
      </c>
      <c r="BJ51" s="128"/>
      <c r="BK51" s="128"/>
    </row>
    <row r="52" spans="1:63" s="246" customFormat="1" ht="13.5" customHeight="1" x14ac:dyDescent="0.25">
      <c r="A52" s="128" t="s">
        <v>54</v>
      </c>
      <c r="B52" s="247">
        <v>0</v>
      </c>
      <c r="C52" s="247">
        <v>0</v>
      </c>
      <c r="D52" s="247">
        <v>0</v>
      </c>
      <c r="E52" s="247">
        <v>0</v>
      </c>
      <c r="F52" s="247">
        <v>0</v>
      </c>
      <c r="G52" s="247">
        <v>0</v>
      </c>
      <c r="H52" s="247">
        <v>0</v>
      </c>
      <c r="I52" s="247">
        <v>0</v>
      </c>
      <c r="J52" s="247">
        <v>0</v>
      </c>
      <c r="K52" s="247">
        <v>289</v>
      </c>
      <c r="L52" s="247">
        <v>152908</v>
      </c>
      <c r="M52" s="247">
        <v>102520</v>
      </c>
      <c r="N52" s="23">
        <v>0</v>
      </c>
      <c r="O52" s="23">
        <v>0</v>
      </c>
      <c r="P52" s="23">
        <v>58065</v>
      </c>
      <c r="Q52" s="23">
        <v>0</v>
      </c>
      <c r="R52" s="23">
        <v>0</v>
      </c>
      <c r="S52" s="23">
        <v>0</v>
      </c>
      <c r="T52" s="23">
        <v>8756</v>
      </c>
      <c r="U52" s="23">
        <v>22389</v>
      </c>
      <c r="V52" s="23">
        <v>0</v>
      </c>
      <c r="W52" s="23">
        <v>18225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47">
        <v>0</v>
      </c>
      <c r="AE52" s="247">
        <v>0</v>
      </c>
      <c r="AF52" s="247">
        <v>0</v>
      </c>
      <c r="AG52" s="247">
        <v>0</v>
      </c>
      <c r="AH52" s="247">
        <v>0</v>
      </c>
      <c r="AI52" s="247">
        <v>0</v>
      </c>
      <c r="AJ52" s="247">
        <v>0</v>
      </c>
      <c r="AK52" s="247">
        <v>0</v>
      </c>
      <c r="AL52" s="247">
        <v>0</v>
      </c>
      <c r="AM52" s="247">
        <v>0</v>
      </c>
      <c r="AN52" s="247">
        <v>0</v>
      </c>
      <c r="AO52" s="247">
        <v>0</v>
      </c>
      <c r="AP52" s="247">
        <v>0</v>
      </c>
      <c r="AQ52" s="247">
        <v>0</v>
      </c>
      <c r="AR52" s="247">
        <v>0</v>
      </c>
      <c r="AS52" s="247">
        <v>0</v>
      </c>
      <c r="AT52" s="247">
        <v>0</v>
      </c>
      <c r="AU52" s="247">
        <v>0</v>
      </c>
      <c r="AV52" s="247">
        <v>0</v>
      </c>
      <c r="AW52" s="247">
        <v>0</v>
      </c>
      <c r="AX52" s="247">
        <v>379</v>
      </c>
      <c r="AY52" s="247">
        <v>0</v>
      </c>
      <c r="AZ52" s="247">
        <v>0</v>
      </c>
      <c r="BA52" s="247">
        <v>0</v>
      </c>
      <c r="BB52" s="247">
        <v>0</v>
      </c>
      <c r="BC52" s="247">
        <v>0</v>
      </c>
      <c r="BD52" s="247">
        <v>0</v>
      </c>
      <c r="BE52" s="247">
        <v>0</v>
      </c>
      <c r="BF52" s="247">
        <v>0</v>
      </c>
      <c r="BG52" s="247">
        <v>0</v>
      </c>
      <c r="BH52" s="247">
        <v>0</v>
      </c>
      <c r="BI52" s="247">
        <v>0</v>
      </c>
      <c r="BJ52" s="128"/>
      <c r="BK52" s="128"/>
    </row>
    <row r="53" spans="1:63" s="246" customFormat="1" ht="13.5" customHeight="1" x14ac:dyDescent="0.25">
      <c r="A53" s="128" t="s">
        <v>459</v>
      </c>
      <c r="B53" s="247">
        <v>3880</v>
      </c>
      <c r="C53" s="247">
        <v>12831</v>
      </c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247"/>
      <c r="AP53" s="247"/>
      <c r="AQ53" s="247"/>
      <c r="AR53" s="247"/>
      <c r="AS53" s="247"/>
      <c r="AT53" s="247"/>
      <c r="AU53" s="24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247"/>
      <c r="BJ53" s="128"/>
      <c r="BK53" s="128"/>
    </row>
    <row r="54" spans="1:63" s="246" customFormat="1" ht="13.5" customHeight="1" x14ac:dyDescent="0.25">
      <c r="A54" s="15" t="s">
        <v>39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6623</v>
      </c>
      <c r="P54" s="24">
        <v>6623</v>
      </c>
      <c r="Q54" s="24">
        <v>6623</v>
      </c>
      <c r="R54" s="24">
        <v>6623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14289</v>
      </c>
      <c r="AA54" s="24">
        <v>33905</v>
      </c>
      <c r="AB54" s="24">
        <v>53491</v>
      </c>
      <c r="AC54" s="24">
        <v>72510</v>
      </c>
      <c r="AD54" s="248">
        <v>77966</v>
      </c>
      <c r="AE54" s="248">
        <v>73976</v>
      </c>
      <c r="AF54" s="248">
        <v>72882</v>
      </c>
      <c r="AG54" s="248">
        <v>71789</v>
      </c>
      <c r="AH54" s="248">
        <v>70696</v>
      </c>
      <c r="AI54" s="248">
        <v>67615</v>
      </c>
      <c r="AJ54" s="248">
        <v>66553</v>
      </c>
      <c r="AK54" s="248">
        <v>65491</v>
      </c>
      <c r="AL54" s="248">
        <v>64429</v>
      </c>
      <c r="AM54" s="248">
        <v>59455</v>
      </c>
      <c r="AN54" s="248">
        <v>58458</v>
      </c>
      <c r="AO54" s="248">
        <v>57462</v>
      </c>
      <c r="AP54" s="248">
        <v>56465</v>
      </c>
      <c r="AQ54" s="248">
        <v>50103</v>
      </c>
      <c r="AR54" s="248">
        <v>49203</v>
      </c>
      <c r="AS54" s="248">
        <v>48303</v>
      </c>
      <c r="AT54" s="248">
        <v>47403</v>
      </c>
      <c r="AU54" s="248">
        <v>43681</v>
      </c>
      <c r="AV54" s="248">
        <v>42835</v>
      </c>
      <c r="AW54" s="248">
        <v>41990</v>
      </c>
      <c r="AX54" s="248">
        <v>41144</v>
      </c>
      <c r="AY54" s="248">
        <v>38072</v>
      </c>
      <c r="AZ54" s="248">
        <v>37273</v>
      </c>
      <c r="BA54" s="248">
        <v>41144</v>
      </c>
      <c r="BB54" s="248">
        <v>35676</v>
      </c>
      <c r="BC54" s="248">
        <v>32971</v>
      </c>
      <c r="BD54" s="248">
        <v>35727</v>
      </c>
      <c r="BE54" s="248">
        <v>38483</v>
      </c>
      <c r="BF54" s="248">
        <v>41239</v>
      </c>
      <c r="BG54" s="248">
        <v>42150</v>
      </c>
      <c r="BH54" s="248">
        <v>41442</v>
      </c>
      <c r="BI54" s="248">
        <v>40733</v>
      </c>
      <c r="BJ54" s="128"/>
      <c r="BK54" s="128"/>
    </row>
    <row r="55" spans="1:63" s="246" customFormat="1" ht="13.5" customHeight="1" x14ac:dyDescent="0.25">
      <c r="A55" s="128" t="s">
        <v>106</v>
      </c>
      <c r="B55" s="247">
        <v>0</v>
      </c>
      <c r="C55" s="247">
        <v>0</v>
      </c>
      <c r="D55" s="247">
        <v>0</v>
      </c>
      <c r="E55" s="247">
        <v>0</v>
      </c>
      <c r="F55" s="247">
        <v>0</v>
      </c>
      <c r="G55" s="247">
        <v>0</v>
      </c>
      <c r="H55" s="247">
        <v>0</v>
      </c>
      <c r="I55" s="247">
        <v>0</v>
      </c>
      <c r="J55" s="247">
        <v>0</v>
      </c>
      <c r="K55" s="247">
        <v>0</v>
      </c>
      <c r="L55" s="247">
        <v>0</v>
      </c>
      <c r="M55" s="247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47">
        <v>0</v>
      </c>
      <c r="AE55" s="247">
        <v>0</v>
      </c>
      <c r="AF55" s="247">
        <v>0</v>
      </c>
      <c r="AG55" s="247">
        <v>0</v>
      </c>
      <c r="AH55" s="247">
        <v>0</v>
      </c>
      <c r="AI55" s="247">
        <v>0</v>
      </c>
      <c r="AJ55" s="247">
        <v>0</v>
      </c>
      <c r="AK55" s="247">
        <v>0</v>
      </c>
      <c r="AL55" s="247">
        <v>0</v>
      </c>
      <c r="AM55" s="247">
        <v>0</v>
      </c>
      <c r="AN55" s="247">
        <v>0</v>
      </c>
      <c r="AO55" s="247">
        <v>0</v>
      </c>
      <c r="AP55" s="247">
        <v>0</v>
      </c>
      <c r="AQ55" s="247">
        <v>0</v>
      </c>
      <c r="AR55" s="247">
        <v>0</v>
      </c>
      <c r="AS55" s="247">
        <v>0</v>
      </c>
      <c r="AT55" s="247">
        <v>6930</v>
      </c>
      <c r="AU55" s="247">
        <v>4004</v>
      </c>
      <c r="AV55" s="247">
        <v>16428</v>
      </c>
      <c r="AW55" s="247">
        <v>5958</v>
      </c>
      <c r="AX55" s="247">
        <v>10832</v>
      </c>
      <c r="AY55" s="247">
        <v>7533</v>
      </c>
      <c r="AZ55" s="247">
        <v>4949</v>
      </c>
      <c r="BA55" s="247">
        <v>10832</v>
      </c>
      <c r="BB55" s="247">
        <v>6618</v>
      </c>
      <c r="BC55" s="247">
        <v>6561</v>
      </c>
      <c r="BD55" s="247">
        <v>10926</v>
      </c>
      <c r="BE55" s="247">
        <v>17996</v>
      </c>
      <c r="BF55" s="247">
        <v>24670</v>
      </c>
      <c r="BG55" s="247">
        <v>28935</v>
      </c>
      <c r="BH55" s="247">
        <v>27846</v>
      </c>
      <c r="BI55" s="247">
        <v>27313</v>
      </c>
      <c r="BJ55" s="128"/>
      <c r="BK55" s="128"/>
    </row>
    <row r="56" spans="1:63" s="246" customFormat="1" ht="13.5" customHeight="1" x14ac:dyDescent="0.25">
      <c r="A56" s="15" t="s">
        <v>398</v>
      </c>
      <c r="B56" s="24">
        <v>97382</v>
      </c>
      <c r="C56" s="24">
        <v>75284</v>
      </c>
      <c r="D56" s="24">
        <v>59013</v>
      </c>
      <c r="E56" s="24">
        <v>66800</v>
      </c>
      <c r="F56" s="24">
        <v>58274</v>
      </c>
      <c r="G56" s="24">
        <v>62174</v>
      </c>
      <c r="H56" s="24">
        <v>69831</v>
      </c>
      <c r="I56" s="24">
        <v>78331</v>
      </c>
      <c r="J56" s="24">
        <v>74007</v>
      </c>
      <c r="K56" s="24">
        <v>107763</v>
      </c>
      <c r="L56" s="24">
        <v>152703</v>
      </c>
      <c r="M56" s="24">
        <v>71549</v>
      </c>
      <c r="N56" s="24">
        <v>84001</v>
      </c>
      <c r="O56" s="24">
        <v>102972</v>
      </c>
      <c r="P56" s="24">
        <v>79998</v>
      </c>
      <c r="Q56" s="24">
        <v>85556</v>
      </c>
      <c r="R56" s="24">
        <v>375390</v>
      </c>
      <c r="S56" s="24">
        <v>418230</v>
      </c>
      <c r="T56" s="24">
        <v>141332</v>
      </c>
      <c r="U56" s="24">
        <v>114391</v>
      </c>
      <c r="V56" s="24">
        <v>102304</v>
      </c>
      <c r="W56" s="24">
        <v>91085</v>
      </c>
      <c r="X56" s="24">
        <v>90720</v>
      </c>
      <c r="Y56" s="24">
        <v>86709</v>
      </c>
      <c r="Z56" s="24">
        <v>72640</v>
      </c>
      <c r="AA56" s="24">
        <v>59703</v>
      </c>
      <c r="AB56" s="24">
        <v>36311</v>
      </c>
      <c r="AC56" s="24">
        <v>19765</v>
      </c>
      <c r="AD56" s="248">
        <v>26255</v>
      </c>
      <c r="AE56" s="248">
        <v>21180</v>
      </c>
      <c r="AF56" s="248">
        <v>25976</v>
      </c>
      <c r="AG56" s="248">
        <v>27122</v>
      </c>
      <c r="AH56" s="248">
        <v>27580</v>
      </c>
      <c r="AI56" s="248">
        <v>27649</v>
      </c>
      <c r="AJ56" s="248">
        <v>44075</v>
      </c>
      <c r="AK56" s="248">
        <v>28636</v>
      </c>
      <c r="AL56" s="248">
        <v>15507</v>
      </c>
      <c r="AM56" s="248">
        <v>32466</v>
      </c>
      <c r="AN56" s="248">
        <v>30668</v>
      </c>
      <c r="AO56" s="248">
        <v>53068</v>
      </c>
      <c r="AP56" s="248">
        <v>165822</v>
      </c>
      <c r="AQ56" s="248">
        <v>27210</v>
      </c>
      <c r="AR56" s="248">
        <v>46835</v>
      </c>
      <c r="AS56" s="248">
        <v>30818</v>
      </c>
      <c r="AT56" s="248">
        <v>29444</v>
      </c>
      <c r="AU56" s="248">
        <v>28183</v>
      </c>
      <c r="AV56" s="248">
        <v>35959</v>
      </c>
      <c r="AW56" s="248">
        <v>18921</v>
      </c>
      <c r="AX56" s="248">
        <v>12317</v>
      </c>
      <c r="AY56" s="248">
        <v>12442</v>
      </c>
      <c r="AZ56" s="248">
        <v>20948</v>
      </c>
      <c r="BA56" s="248">
        <v>12317</v>
      </c>
      <c r="BB56" s="248">
        <v>13652</v>
      </c>
      <c r="BC56" s="248">
        <v>49129</v>
      </c>
      <c r="BD56" s="248">
        <v>57745</v>
      </c>
      <c r="BE56" s="248">
        <v>45566</v>
      </c>
      <c r="BF56" s="248">
        <v>56558</v>
      </c>
      <c r="BG56" s="248">
        <v>22312</v>
      </c>
      <c r="BH56" s="248">
        <v>33737</v>
      </c>
      <c r="BI56" s="248">
        <v>25914</v>
      </c>
      <c r="BJ56" s="128"/>
      <c r="BK56" s="128"/>
    </row>
    <row r="57" spans="1:63" s="246" customFormat="1" ht="13.5" customHeight="1" x14ac:dyDescent="0.25">
      <c r="A57" s="128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247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7"/>
      <c r="BI57" s="247"/>
      <c r="BJ57" s="128"/>
      <c r="BK57" s="128"/>
    </row>
    <row r="58" spans="1:63" s="246" customFormat="1" ht="15.75" x14ac:dyDescent="0.25">
      <c r="A58" s="133" t="s">
        <v>465</v>
      </c>
      <c r="B58" s="132">
        <f t="shared" ref="B58:AH58" si="7">SUM(B40:B56)</f>
        <v>1822937</v>
      </c>
      <c r="C58" s="132">
        <f t="shared" si="7"/>
        <v>1936124</v>
      </c>
      <c r="D58" s="132">
        <f t="shared" si="7"/>
        <v>1689447</v>
      </c>
      <c r="E58" s="132">
        <f t="shared" si="7"/>
        <v>1967748</v>
      </c>
      <c r="F58" s="132">
        <f t="shared" si="7"/>
        <v>1660802</v>
      </c>
      <c r="G58" s="132">
        <f t="shared" si="7"/>
        <v>1489230</v>
      </c>
      <c r="H58" s="132">
        <f t="shared" si="7"/>
        <v>1831486</v>
      </c>
      <c r="I58" s="132">
        <f t="shared" si="7"/>
        <v>1905769</v>
      </c>
      <c r="J58" s="132">
        <f t="shared" si="7"/>
        <v>1996283</v>
      </c>
      <c r="K58" s="132">
        <f t="shared" si="7"/>
        <v>1700591</v>
      </c>
      <c r="L58" s="132">
        <f t="shared" si="7"/>
        <v>2012793</v>
      </c>
      <c r="M58" s="132">
        <f t="shared" si="7"/>
        <v>2056889</v>
      </c>
      <c r="N58" s="132">
        <f t="shared" si="7"/>
        <v>1924251</v>
      </c>
      <c r="O58" s="132">
        <f t="shared" si="7"/>
        <v>1849344</v>
      </c>
      <c r="P58" s="132">
        <f t="shared" si="7"/>
        <v>1753688</v>
      </c>
      <c r="Q58" s="132">
        <f t="shared" si="7"/>
        <v>1605760</v>
      </c>
      <c r="R58" s="132">
        <f t="shared" si="7"/>
        <v>1886439</v>
      </c>
      <c r="S58" s="132">
        <f t="shared" si="7"/>
        <v>2006493</v>
      </c>
      <c r="T58" s="132">
        <f t="shared" si="7"/>
        <v>1560190</v>
      </c>
      <c r="U58" s="132">
        <f t="shared" si="7"/>
        <v>1697291</v>
      </c>
      <c r="V58" s="132">
        <f t="shared" si="7"/>
        <v>1378860</v>
      </c>
      <c r="W58" s="132">
        <f t="shared" si="7"/>
        <v>1467598</v>
      </c>
      <c r="X58" s="132">
        <f t="shared" si="7"/>
        <v>1215552</v>
      </c>
      <c r="Y58" s="132">
        <f t="shared" si="7"/>
        <v>1146523</v>
      </c>
      <c r="Z58" s="132">
        <f t="shared" si="7"/>
        <v>1110250</v>
      </c>
      <c r="AA58" s="132">
        <f t="shared" si="7"/>
        <v>1157651</v>
      </c>
      <c r="AB58" s="132">
        <f t="shared" si="7"/>
        <v>1163810</v>
      </c>
      <c r="AC58" s="132">
        <f t="shared" si="7"/>
        <v>1298574</v>
      </c>
      <c r="AD58" s="132">
        <f t="shared" si="7"/>
        <v>1328583</v>
      </c>
      <c r="AE58" s="132">
        <f t="shared" si="7"/>
        <v>1319236</v>
      </c>
      <c r="AF58" s="132">
        <f t="shared" si="7"/>
        <v>1401729</v>
      </c>
      <c r="AG58" s="132">
        <f t="shared" si="7"/>
        <v>1287437</v>
      </c>
      <c r="AH58" s="132">
        <f t="shared" si="7"/>
        <v>1246970</v>
      </c>
      <c r="AI58" s="132">
        <f t="shared" ref="AI58:BI58" si="8">SUM(AI40:AI56)</f>
        <v>1286051</v>
      </c>
      <c r="AJ58" s="132">
        <f t="shared" si="8"/>
        <v>1214945</v>
      </c>
      <c r="AK58" s="132">
        <f t="shared" si="8"/>
        <v>1178973</v>
      </c>
      <c r="AL58" s="132">
        <f t="shared" si="8"/>
        <v>1124297</v>
      </c>
      <c r="AM58" s="132">
        <f t="shared" si="8"/>
        <v>1052951</v>
      </c>
      <c r="AN58" s="132">
        <f t="shared" si="8"/>
        <v>1010390</v>
      </c>
      <c r="AO58" s="132">
        <f t="shared" si="8"/>
        <v>989291</v>
      </c>
      <c r="AP58" s="132">
        <f t="shared" si="8"/>
        <v>1078486</v>
      </c>
      <c r="AQ58" s="132">
        <f t="shared" si="8"/>
        <v>1101856</v>
      </c>
      <c r="AR58" s="132">
        <f t="shared" si="8"/>
        <v>1068109</v>
      </c>
      <c r="AS58" s="132">
        <f t="shared" si="8"/>
        <v>1001875</v>
      </c>
      <c r="AT58" s="132">
        <f t="shared" si="8"/>
        <v>1005981</v>
      </c>
      <c r="AU58" s="132">
        <f t="shared" si="8"/>
        <v>933960</v>
      </c>
      <c r="AV58" s="132">
        <f t="shared" si="8"/>
        <v>938786</v>
      </c>
      <c r="AW58" s="132">
        <f t="shared" si="8"/>
        <v>941789</v>
      </c>
      <c r="AX58" s="132">
        <f t="shared" si="8"/>
        <v>914633</v>
      </c>
      <c r="AY58" s="132">
        <f t="shared" si="8"/>
        <v>984961</v>
      </c>
      <c r="AZ58" s="132">
        <f t="shared" si="8"/>
        <v>964473</v>
      </c>
      <c r="BA58" s="132">
        <f t="shared" si="8"/>
        <v>914633</v>
      </c>
      <c r="BB58" s="132">
        <f t="shared" si="8"/>
        <v>839184</v>
      </c>
      <c r="BC58" s="132">
        <f t="shared" si="8"/>
        <v>864218</v>
      </c>
      <c r="BD58" s="132">
        <f t="shared" si="8"/>
        <v>1013659</v>
      </c>
      <c r="BE58" s="132">
        <f t="shared" si="8"/>
        <v>1050518</v>
      </c>
      <c r="BF58" s="132">
        <f t="shared" si="8"/>
        <v>967962</v>
      </c>
      <c r="BG58" s="132">
        <f t="shared" si="8"/>
        <v>1001385</v>
      </c>
      <c r="BH58" s="132">
        <f t="shared" si="8"/>
        <v>792619</v>
      </c>
      <c r="BI58" s="132">
        <f t="shared" si="8"/>
        <v>747509</v>
      </c>
      <c r="BJ58" s="128"/>
      <c r="BK58" s="128"/>
    </row>
    <row r="59" spans="1:63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</row>
    <row r="60" spans="1:63" s="246" customFormat="1" ht="15.75" x14ac:dyDescent="0.25">
      <c r="A60" s="134" t="s">
        <v>466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28"/>
      <c r="BK60" s="128"/>
    </row>
    <row r="61" spans="1:63" s="246" customFormat="1" ht="15" x14ac:dyDescent="0.25">
      <c r="A61" s="94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128"/>
      <c r="BK61" s="128"/>
    </row>
    <row r="62" spans="1:63" s="246" customFormat="1" ht="13.5" customHeight="1" x14ac:dyDescent="0.25">
      <c r="A62" s="128" t="s">
        <v>37</v>
      </c>
      <c r="B62" s="247">
        <v>2218556</v>
      </c>
      <c r="C62" s="247">
        <v>1736808</v>
      </c>
      <c r="D62" s="247">
        <v>1792559</v>
      </c>
      <c r="E62" s="247">
        <v>1782094</v>
      </c>
      <c r="F62" s="247">
        <v>1844107</v>
      </c>
      <c r="G62" s="247">
        <v>1809718</v>
      </c>
      <c r="H62" s="247">
        <v>1794680</v>
      </c>
      <c r="I62" s="247">
        <v>1312180</v>
      </c>
      <c r="J62" s="247">
        <v>1315102</v>
      </c>
      <c r="K62" s="247">
        <v>1062706</v>
      </c>
      <c r="L62" s="247">
        <v>1023294</v>
      </c>
      <c r="M62" s="247">
        <v>1014973</v>
      </c>
      <c r="N62" s="23">
        <v>826609</v>
      </c>
      <c r="O62" s="23">
        <v>826899</v>
      </c>
      <c r="P62" s="23">
        <v>796933</v>
      </c>
      <c r="Q62" s="23">
        <v>837666</v>
      </c>
      <c r="R62" s="23">
        <v>878079</v>
      </c>
      <c r="S62" s="23">
        <v>901900</v>
      </c>
      <c r="T62" s="23">
        <v>913961</v>
      </c>
      <c r="U62" s="23">
        <v>905300</v>
      </c>
      <c r="V62" s="23">
        <v>1072146</v>
      </c>
      <c r="W62" s="23">
        <v>1150055</v>
      </c>
      <c r="X62" s="23">
        <v>1147999</v>
      </c>
      <c r="Y62" s="23">
        <v>1155242</v>
      </c>
      <c r="Z62" s="23">
        <v>1110936</v>
      </c>
      <c r="AA62" s="23">
        <v>1157191</v>
      </c>
      <c r="AB62" s="23">
        <v>1159346</v>
      </c>
      <c r="AC62" s="23">
        <v>1201588</v>
      </c>
      <c r="AD62" s="247">
        <v>1224441</v>
      </c>
      <c r="AE62" s="247">
        <v>1275586</v>
      </c>
      <c r="AF62" s="247">
        <v>1264631</v>
      </c>
      <c r="AG62" s="247">
        <v>1235749</v>
      </c>
      <c r="AH62" s="247">
        <v>1241502</v>
      </c>
      <c r="AI62" s="247">
        <v>1244946</v>
      </c>
      <c r="AJ62" s="247">
        <v>1245974</v>
      </c>
      <c r="AK62" s="247">
        <v>1240845</v>
      </c>
      <c r="AL62" s="247">
        <v>1252992</v>
      </c>
      <c r="AM62" s="247">
        <v>1281490</v>
      </c>
      <c r="AN62" s="247">
        <v>1269521</v>
      </c>
      <c r="AO62" s="247">
        <v>1313466</v>
      </c>
      <c r="AP62" s="247">
        <v>1338238</v>
      </c>
      <c r="AQ62" s="247">
        <v>1371265</v>
      </c>
      <c r="AR62" s="247">
        <v>1286639</v>
      </c>
      <c r="AS62" s="247">
        <v>1324578</v>
      </c>
      <c r="AT62" s="247">
        <v>1263636</v>
      </c>
      <c r="AU62" s="247">
        <v>1167913</v>
      </c>
      <c r="AV62" s="247">
        <v>1141900</v>
      </c>
      <c r="AW62" s="247">
        <v>1222292</v>
      </c>
      <c r="AX62" s="247">
        <v>1192469</v>
      </c>
      <c r="AY62" s="247">
        <v>1170209</v>
      </c>
      <c r="AZ62" s="247">
        <v>1163983</v>
      </c>
      <c r="BA62" s="247">
        <v>1192469</v>
      </c>
      <c r="BB62" s="247">
        <v>1152892</v>
      </c>
      <c r="BC62" s="247">
        <v>1178101</v>
      </c>
      <c r="BD62" s="247">
        <v>1203966</v>
      </c>
      <c r="BE62" s="247">
        <v>1222341</v>
      </c>
      <c r="BF62" s="247">
        <v>1248370</v>
      </c>
      <c r="BG62" s="247">
        <v>1237765</v>
      </c>
      <c r="BH62" s="247">
        <v>1247172</v>
      </c>
      <c r="BI62" s="247">
        <v>1174792</v>
      </c>
      <c r="BJ62" s="128"/>
      <c r="BK62" s="128"/>
    </row>
    <row r="63" spans="1:63" s="246" customFormat="1" ht="13.5" customHeight="1" x14ac:dyDescent="0.25">
      <c r="A63" s="15" t="s">
        <v>38</v>
      </c>
      <c r="B63" s="24">
        <v>4613827</v>
      </c>
      <c r="C63" s="24">
        <v>4112117</v>
      </c>
      <c r="D63" s="24">
        <v>4292351</v>
      </c>
      <c r="E63" s="24">
        <v>3491168</v>
      </c>
      <c r="F63" s="24">
        <v>3561284</v>
      </c>
      <c r="G63" s="24">
        <v>3691013</v>
      </c>
      <c r="H63" s="24">
        <v>2549765</v>
      </c>
      <c r="I63" s="24">
        <v>2650615</v>
      </c>
      <c r="J63" s="24">
        <v>2746756</v>
      </c>
      <c r="K63" s="24">
        <v>2849331</v>
      </c>
      <c r="L63" s="24">
        <v>2112496</v>
      </c>
      <c r="M63" s="24">
        <v>2220948</v>
      </c>
      <c r="N63" s="24">
        <v>2372440</v>
      </c>
      <c r="O63" s="24">
        <v>1716834</v>
      </c>
      <c r="P63" s="24">
        <v>2015471</v>
      </c>
      <c r="Q63" s="24">
        <v>2069195</v>
      </c>
      <c r="R63" s="24">
        <v>2307128</v>
      </c>
      <c r="S63" s="24">
        <v>2358244</v>
      </c>
      <c r="T63" s="24">
        <v>1859647</v>
      </c>
      <c r="U63" s="24">
        <v>1878426</v>
      </c>
      <c r="V63" s="24">
        <v>2113239</v>
      </c>
      <c r="W63" s="24">
        <v>1606270</v>
      </c>
      <c r="X63" s="24">
        <v>1814016</v>
      </c>
      <c r="Y63" s="24">
        <v>1800122</v>
      </c>
      <c r="Z63" s="24">
        <v>1814362</v>
      </c>
      <c r="AA63" s="24">
        <v>1825941</v>
      </c>
      <c r="AB63" s="24">
        <v>1888707</v>
      </c>
      <c r="AC63" s="24">
        <v>1684148</v>
      </c>
      <c r="AD63" s="248">
        <v>1701895</v>
      </c>
      <c r="AE63" s="248">
        <v>1629627</v>
      </c>
      <c r="AF63" s="248">
        <v>1216592</v>
      </c>
      <c r="AG63" s="248">
        <v>1434046</v>
      </c>
      <c r="AH63" s="248">
        <v>1296305</v>
      </c>
      <c r="AI63" s="248">
        <v>1354038</v>
      </c>
      <c r="AJ63" s="248">
        <v>1456424</v>
      </c>
      <c r="AK63" s="248">
        <v>1543417</v>
      </c>
      <c r="AL63" s="248">
        <v>1665533</v>
      </c>
      <c r="AM63" s="248">
        <v>1722439</v>
      </c>
      <c r="AN63" s="248">
        <v>1664889</v>
      </c>
      <c r="AO63" s="248">
        <v>1716370</v>
      </c>
      <c r="AP63" s="248">
        <v>1762265</v>
      </c>
      <c r="AQ63" s="248">
        <v>1727546</v>
      </c>
      <c r="AR63" s="248">
        <v>1462927</v>
      </c>
      <c r="AS63" s="248">
        <v>1480088</v>
      </c>
      <c r="AT63" s="248">
        <v>1563261</v>
      </c>
      <c r="AU63" s="248">
        <v>1563866</v>
      </c>
      <c r="AV63" s="248">
        <v>1640333</v>
      </c>
      <c r="AW63" s="248">
        <v>1410230</v>
      </c>
      <c r="AX63" s="248">
        <v>1492272</v>
      </c>
      <c r="AY63" s="248">
        <v>1380391</v>
      </c>
      <c r="AZ63" s="248">
        <v>1460932</v>
      </c>
      <c r="BA63" s="248">
        <v>1492272</v>
      </c>
      <c r="BB63" s="248">
        <v>1543481</v>
      </c>
      <c r="BC63" s="248">
        <v>1498027</v>
      </c>
      <c r="BD63" s="248">
        <v>1343309</v>
      </c>
      <c r="BE63" s="248">
        <v>1428804</v>
      </c>
      <c r="BF63" s="248">
        <v>1017907</v>
      </c>
      <c r="BG63" s="248">
        <v>678626</v>
      </c>
      <c r="BH63" s="248">
        <v>657672</v>
      </c>
      <c r="BI63" s="248">
        <v>707710</v>
      </c>
      <c r="BJ63" s="128"/>
      <c r="BK63" s="128"/>
    </row>
    <row r="64" spans="1:63" s="246" customFormat="1" ht="13.5" customHeight="1" x14ac:dyDescent="0.25">
      <c r="A64" s="128" t="s">
        <v>40</v>
      </c>
      <c r="B64" s="247">
        <v>47737</v>
      </c>
      <c r="C64" s="247">
        <v>0</v>
      </c>
      <c r="D64" s="247">
        <v>0</v>
      </c>
      <c r="E64" s="247"/>
      <c r="F64" s="247">
        <v>0</v>
      </c>
      <c r="G64" s="247">
        <v>95989</v>
      </c>
      <c r="H64" s="247">
        <v>123119</v>
      </c>
      <c r="I64" s="247">
        <v>100103</v>
      </c>
      <c r="J64" s="247">
        <v>109577</v>
      </c>
      <c r="K64" s="247">
        <v>34370</v>
      </c>
      <c r="L64" s="247">
        <v>32714</v>
      </c>
      <c r="M64" s="247">
        <v>31059</v>
      </c>
      <c r="N64" s="23">
        <v>44296</v>
      </c>
      <c r="O64" s="23">
        <v>113426</v>
      </c>
      <c r="P64" s="23">
        <v>108739</v>
      </c>
      <c r="Q64" s="23">
        <v>104051</v>
      </c>
      <c r="R64" s="23">
        <v>112764</v>
      </c>
      <c r="S64" s="23">
        <v>235205</v>
      </c>
      <c r="T64" s="23">
        <v>231384</v>
      </c>
      <c r="U64" s="23">
        <v>227604</v>
      </c>
      <c r="V64" s="23">
        <v>223892</v>
      </c>
      <c r="W64" s="23">
        <v>138940</v>
      </c>
      <c r="X64" s="23">
        <v>137821</v>
      </c>
      <c r="Y64" s="23">
        <v>136671</v>
      </c>
      <c r="Z64" s="23">
        <v>136007</v>
      </c>
      <c r="AA64" s="23">
        <v>91808</v>
      </c>
      <c r="AB64" s="23">
        <v>96268</v>
      </c>
      <c r="AC64" s="23">
        <v>101007</v>
      </c>
      <c r="AD64" s="247">
        <v>105483</v>
      </c>
      <c r="AE64" s="247">
        <v>66667</v>
      </c>
      <c r="AF64" s="247">
        <v>71376</v>
      </c>
      <c r="AG64" s="247">
        <v>75741</v>
      </c>
      <c r="AH64" s="247">
        <v>80083</v>
      </c>
      <c r="AI64" s="247">
        <v>117821</v>
      </c>
      <c r="AJ64" s="247">
        <v>115192</v>
      </c>
      <c r="AK64" s="247">
        <v>112732</v>
      </c>
      <c r="AL64" s="247">
        <v>110300</v>
      </c>
      <c r="AM64" s="247">
        <v>103890</v>
      </c>
      <c r="AN64" s="247">
        <v>104096</v>
      </c>
      <c r="AO64" s="247">
        <v>104381</v>
      </c>
      <c r="AP64" s="247">
        <v>104895</v>
      </c>
      <c r="AQ64" s="247">
        <v>129458</v>
      </c>
      <c r="AR64" s="247">
        <v>126695</v>
      </c>
      <c r="AS64" s="247">
        <v>123543</v>
      </c>
      <c r="AT64" s="247">
        <v>121582</v>
      </c>
      <c r="AU64" s="247">
        <v>109131</v>
      </c>
      <c r="AV64" s="247">
        <v>107895</v>
      </c>
      <c r="AW64" s="247">
        <v>106884</v>
      </c>
      <c r="AX64" s="247">
        <v>106010</v>
      </c>
      <c r="AY64" s="247">
        <v>276240</v>
      </c>
      <c r="AZ64" s="247">
        <v>259882</v>
      </c>
      <c r="BA64" s="247">
        <v>106010</v>
      </c>
      <c r="BB64" s="247">
        <v>142493</v>
      </c>
      <c r="BC64" s="247">
        <v>142288</v>
      </c>
      <c r="BD64" s="247">
        <v>144886</v>
      </c>
      <c r="BE64" s="247">
        <v>143140</v>
      </c>
      <c r="BF64" s="247">
        <v>145235</v>
      </c>
      <c r="BG64" s="247">
        <v>138445</v>
      </c>
      <c r="BH64" s="247">
        <v>143322</v>
      </c>
      <c r="BI64" s="247">
        <v>145850</v>
      </c>
      <c r="BJ64" s="128"/>
      <c r="BK64" s="128"/>
    </row>
    <row r="65" spans="1:63" s="246" customFormat="1" ht="13.5" customHeight="1" x14ac:dyDescent="0.25">
      <c r="A65" s="15" t="s">
        <v>349</v>
      </c>
      <c r="B65" s="24">
        <v>71740</v>
      </c>
      <c r="C65" s="24">
        <v>17677</v>
      </c>
      <c r="D65" s="24">
        <v>21410</v>
      </c>
      <c r="E65" s="24">
        <v>29684</v>
      </c>
      <c r="F65" s="24">
        <v>30755</v>
      </c>
      <c r="G65" s="24">
        <v>32173</v>
      </c>
      <c r="H65" s="24">
        <v>102743</v>
      </c>
      <c r="I65" s="24">
        <v>42291</v>
      </c>
      <c r="J65" s="24">
        <v>44710</v>
      </c>
      <c r="K65" s="24">
        <v>56750</v>
      </c>
      <c r="L65" s="24">
        <v>66542</v>
      </c>
      <c r="M65" s="24">
        <v>75025</v>
      </c>
      <c r="N65" s="24">
        <v>70797</v>
      </c>
      <c r="O65" s="24">
        <v>73898</v>
      </c>
      <c r="P65" s="24">
        <v>67615</v>
      </c>
      <c r="Q65" s="24">
        <v>68593</v>
      </c>
      <c r="R65" s="24">
        <v>49331</v>
      </c>
      <c r="S65" s="24">
        <v>51209</v>
      </c>
      <c r="T65" s="24">
        <v>51501</v>
      </c>
      <c r="U65" s="24">
        <v>55620</v>
      </c>
      <c r="V65" s="24">
        <v>31512</v>
      </c>
      <c r="W65" s="24">
        <v>14786</v>
      </c>
      <c r="X65" s="24">
        <v>16818</v>
      </c>
      <c r="Y65" s="24">
        <v>19440</v>
      </c>
      <c r="Z65" s="24">
        <v>21106</v>
      </c>
      <c r="AA65" s="24">
        <v>24176</v>
      </c>
      <c r="AB65" s="24">
        <v>27192</v>
      </c>
      <c r="AC65" s="24">
        <v>28892</v>
      </c>
      <c r="AD65" s="248">
        <v>0</v>
      </c>
      <c r="AE65" s="248">
        <v>0</v>
      </c>
      <c r="AF65" s="248">
        <v>0</v>
      </c>
      <c r="AG65" s="248">
        <v>0</v>
      </c>
      <c r="AH65" s="248">
        <v>0</v>
      </c>
      <c r="AI65" s="248">
        <v>0</v>
      </c>
      <c r="AJ65" s="248">
        <v>0</v>
      </c>
      <c r="AK65" s="248">
        <v>0</v>
      </c>
      <c r="AL65" s="248">
        <v>0</v>
      </c>
      <c r="AM65" s="248">
        <v>0</v>
      </c>
      <c r="AN65" s="248">
        <v>0</v>
      </c>
      <c r="AO65" s="248">
        <v>0</v>
      </c>
      <c r="AP65" s="248">
        <v>0</v>
      </c>
      <c r="AQ65" s="248">
        <v>0</v>
      </c>
      <c r="AR65" s="248">
        <v>0</v>
      </c>
      <c r="AS65" s="248">
        <v>0</v>
      </c>
      <c r="AT65" s="248">
        <v>0</v>
      </c>
      <c r="AU65" s="248">
        <v>0</v>
      </c>
      <c r="AV65" s="248">
        <v>0</v>
      </c>
      <c r="AW65" s="248">
        <v>0</v>
      </c>
      <c r="AX65" s="248">
        <v>0</v>
      </c>
      <c r="AY65" s="248">
        <v>0</v>
      </c>
      <c r="AZ65" s="248">
        <v>0</v>
      </c>
      <c r="BA65" s="248">
        <v>0</v>
      </c>
      <c r="BB65" s="248">
        <v>0</v>
      </c>
      <c r="BC65" s="248">
        <v>0</v>
      </c>
      <c r="BD65" s="248">
        <v>0</v>
      </c>
      <c r="BE65" s="248">
        <v>0</v>
      </c>
      <c r="BF65" s="248">
        <v>0</v>
      </c>
      <c r="BG65" s="248">
        <v>0</v>
      </c>
      <c r="BH65" s="248">
        <v>0</v>
      </c>
      <c r="BI65" s="248">
        <v>0</v>
      </c>
      <c r="BJ65" s="128"/>
      <c r="BK65" s="128"/>
    </row>
    <row r="66" spans="1:63" s="246" customFormat="1" ht="13.5" customHeight="1" x14ac:dyDescent="0.25">
      <c r="A66" s="128" t="s">
        <v>356</v>
      </c>
      <c r="B66" s="247">
        <v>80221</v>
      </c>
      <c r="C66" s="247">
        <v>88995</v>
      </c>
      <c r="D66" s="247">
        <v>97769</v>
      </c>
      <c r="E66" s="247">
        <v>116471</v>
      </c>
      <c r="F66" s="247">
        <v>124821</v>
      </c>
      <c r="G66" s="247">
        <v>133144</v>
      </c>
      <c r="H66" s="247">
        <v>38937</v>
      </c>
      <c r="I66" s="247">
        <v>158925</v>
      </c>
      <c r="J66" s="247">
        <v>166148</v>
      </c>
      <c r="K66" s="247">
        <v>173370</v>
      </c>
      <c r="L66" s="247">
        <v>180593</v>
      </c>
      <c r="M66" s="247">
        <v>202773</v>
      </c>
      <c r="N66" s="23">
        <v>206811</v>
      </c>
      <c r="O66" s="23">
        <v>209375</v>
      </c>
      <c r="P66" s="23">
        <v>211940</v>
      </c>
      <c r="Q66" s="23">
        <v>201384</v>
      </c>
      <c r="R66" s="23">
        <v>208654</v>
      </c>
      <c r="S66" s="23">
        <v>217881</v>
      </c>
      <c r="T66" s="23">
        <v>227106</v>
      </c>
      <c r="U66" s="23">
        <v>236332</v>
      </c>
      <c r="V66" s="23">
        <v>258251</v>
      </c>
      <c r="W66" s="23">
        <v>265903</v>
      </c>
      <c r="X66" s="23">
        <v>273554</v>
      </c>
      <c r="Y66" s="23">
        <v>290997</v>
      </c>
      <c r="Z66" s="23">
        <v>297434</v>
      </c>
      <c r="AA66" s="23">
        <v>308493</v>
      </c>
      <c r="AB66" s="23">
        <v>319552</v>
      </c>
      <c r="AC66" s="23">
        <v>336374</v>
      </c>
      <c r="AD66" s="247">
        <v>350487</v>
      </c>
      <c r="AE66" s="247">
        <v>363165</v>
      </c>
      <c r="AF66" s="247">
        <v>374257</v>
      </c>
      <c r="AG66" s="247">
        <v>381736</v>
      </c>
      <c r="AH66" s="247">
        <v>392217</v>
      </c>
      <c r="AI66" s="247">
        <v>404369</v>
      </c>
      <c r="AJ66" s="247">
        <v>401806</v>
      </c>
      <c r="AK66" s="247">
        <v>423724</v>
      </c>
      <c r="AL66" s="247">
        <v>441563</v>
      </c>
      <c r="AM66" s="247">
        <v>563642</v>
      </c>
      <c r="AN66" s="247">
        <v>563381</v>
      </c>
      <c r="AO66" s="247">
        <v>561141</v>
      </c>
      <c r="AP66" s="247">
        <v>643795</v>
      </c>
      <c r="AQ66" s="247">
        <v>530286</v>
      </c>
      <c r="AR66" s="247">
        <v>481572</v>
      </c>
      <c r="AS66" s="247">
        <v>368902</v>
      </c>
      <c r="AT66" s="247">
        <v>279885</v>
      </c>
      <c r="AU66" s="247">
        <v>163877</v>
      </c>
      <c r="AV66" s="247">
        <v>0</v>
      </c>
      <c r="AW66" s="247">
        <v>0</v>
      </c>
      <c r="AX66" s="247">
        <v>0</v>
      </c>
      <c r="AY66" s="247">
        <v>0</v>
      </c>
      <c r="AZ66" s="247">
        <v>0</v>
      </c>
      <c r="BA66" s="247">
        <v>0</v>
      </c>
      <c r="BB66" s="247">
        <v>0</v>
      </c>
      <c r="BC66" s="247">
        <v>0</v>
      </c>
      <c r="BD66" s="247">
        <v>0</v>
      </c>
      <c r="BE66" s="247">
        <v>0</v>
      </c>
      <c r="BF66" s="247">
        <v>0</v>
      </c>
      <c r="BG66" s="247">
        <v>0</v>
      </c>
      <c r="BH66" s="247">
        <v>0</v>
      </c>
      <c r="BI66" s="247">
        <v>0</v>
      </c>
      <c r="BJ66" s="128"/>
      <c r="BK66" s="128"/>
    </row>
    <row r="67" spans="1:63" s="246" customFormat="1" ht="13.5" customHeight="1" x14ac:dyDescent="0.25">
      <c r="A67" s="15" t="s">
        <v>355</v>
      </c>
      <c r="B67" s="24">
        <v>209305</v>
      </c>
      <c r="C67" s="24">
        <v>184346</v>
      </c>
      <c r="D67" s="24">
        <v>179819</v>
      </c>
      <c r="E67" s="24">
        <v>168577</v>
      </c>
      <c r="F67" s="24">
        <v>158345</v>
      </c>
      <c r="G67" s="24">
        <v>138198</v>
      </c>
      <c r="H67" s="24">
        <v>141467</v>
      </c>
      <c r="I67" s="24">
        <v>121412</v>
      </c>
      <c r="J67" s="24">
        <v>125764</v>
      </c>
      <c r="K67" s="24">
        <v>134857</v>
      </c>
      <c r="L67" s="24">
        <v>382904</v>
      </c>
      <c r="M67" s="24">
        <v>401638</v>
      </c>
      <c r="N67" s="24">
        <v>396748</v>
      </c>
      <c r="O67" s="24">
        <v>386498</v>
      </c>
      <c r="P67" s="24">
        <v>369331</v>
      </c>
      <c r="Q67" s="24">
        <v>365739</v>
      </c>
      <c r="R67" s="24">
        <v>377363</v>
      </c>
      <c r="S67" s="24">
        <v>152279</v>
      </c>
      <c r="T67" s="24">
        <v>156732</v>
      </c>
      <c r="U67" s="24">
        <v>147843</v>
      </c>
      <c r="V67" s="24">
        <v>134002</v>
      </c>
      <c r="W67" s="24">
        <v>150883</v>
      </c>
      <c r="X67" s="24">
        <v>187511</v>
      </c>
      <c r="Y67" s="24">
        <v>194269</v>
      </c>
      <c r="Z67" s="24">
        <v>192448</v>
      </c>
      <c r="AA67" s="24">
        <v>186243</v>
      </c>
      <c r="AB67" s="24">
        <v>171973</v>
      </c>
      <c r="AC67" s="24">
        <v>133190</v>
      </c>
      <c r="AD67" s="248">
        <v>130010</v>
      </c>
      <c r="AE67" s="248">
        <v>132277</v>
      </c>
      <c r="AF67" s="248">
        <v>129804</v>
      </c>
      <c r="AG67" s="248">
        <v>124346</v>
      </c>
      <c r="AH67" s="248">
        <v>134305</v>
      </c>
      <c r="AI67" s="248">
        <v>146093</v>
      </c>
      <c r="AJ67" s="248">
        <v>158972</v>
      </c>
      <c r="AK67" s="248">
        <v>177400</v>
      </c>
      <c r="AL67" s="248">
        <v>185339</v>
      </c>
      <c r="AM67" s="248">
        <v>151989</v>
      </c>
      <c r="AN67" s="248">
        <v>116702</v>
      </c>
      <c r="AO67" s="248">
        <v>98800</v>
      </c>
      <c r="AP67" s="248">
        <v>96846</v>
      </c>
      <c r="AQ67" s="248">
        <v>98957</v>
      </c>
      <c r="AR67" s="248">
        <v>130426</v>
      </c>
      <c r="AS67" s="248">
        <v>124630</v>
      </c>
      <c r="AT67" s="248">
        <v>113758</v>
      </c>
      <c r="AU67" s="248">
        <v>90484</v>
      </c>
      <c r="AV67" s="248">
        <v>90685</v>
      </c>
      <c r="AW67" s="248">
        <v>83374</v>
      </c>
      <c r="AX67" s="248">
        <v>76474</v>
      </c>
      <c r="AY67" s="248">
        <v>78047</v>
      </c>
      <c r="AZ67" s="248">
        <v>76867</v>
      </c>
      <c r="BA67" s="248">
        <v>76474</v>
      </c>
      <c r="BB67" s="248">
        <v>63932</v>
      </c>
      <c r="BC67" s="248">
        <v>51333</v>
      </c>
      <c r="BD67" s="248">
        <v>49379</v>
      </c>
      <c r="BE67" s="248">
        <v>58356</v>
      </c>
      <c r="BF67" s="248">
        <v>43956</v>
      </c>
      <c r="BG67" s="248">
        <v>39873</v>
      </c>
      <c r="BH67" s="248">
        <v>38306</v>
      </c>
      <c r="BI67" s="248">
        <v>31955</v>
      </c>
      <c r="BJ67" s="128"/>
      <c r="BK67" s="128"/>
    </row>
    <row r="68" spans="1:63" s="246" customFormat="1" ht="13.5" customHeight="1" x14ac:dyDescent="0.25">
      <c r="A68" s="128" t="s">
        <v>39</v>
      </c>
      <c r="B68" s="247">
        <v>0</v>
      </c>
      <c r="C68" s="247">
        <v>0</v>
      </c>
      <c r="D68" s="247">
        <v>0</v>
      </c>
      <c r="E68" s="247">
        <v>0</v>
      </c>
      <c r="F68" s="247">
        <v>0</v>
      </c>
      <c r="G68" s="247">
        <v>0</v>
      </c>
      <c r="H68" s="247">
        <v>0</v>
      </c>
      <c r="I68" s="247">
        <v>0</v>
      </c>
      <c r="J68" s="247">
        <v>0</v>
      </c>
      <c r="K68" s="247">
        <v>0</v>
      </c>
      <c r="L68" s="247">
        <v>0</v>
      </c>
      <c r="M68" s="247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47">
        <v>12994</v>
      </c>
      <c r="AE68" s="247">
        <v>30823</v>
      </c>
      <c r="AF68" s="247">
        <v>48588</v>
      </c>
      <c r="AG68" s="247">
        <v>65807</v>
      </c>
      <c r="AH68" s="247">
        <v>82478</v>
      </c>
      <c r="AI68" s="247">
        <v>95788</v>
      </c>
      <c r="AJ68" s="247">
        <v>110921</v>
      </c>
      <c r="AK68" s="247">
        <v>125524</v>
      </c>
      <c r="AL68" s="247">
        <v>139595</v>
      </c>
      <c r="AM68" s="247">
        <v>143682</v>
      </c>
      <c r="AN68" s="247">
        <v>155888</v>
      </c>
      <c r="AO68" s="247">
        <v>167597</v>
      </c>
      <c r="AP68" s="247">
        <v>178807</v>
      </c>
      <c r="AQ68" s="247">
        <v>171184</v>
      </c>
      <c r="AR68" s="247">
        <v>180410</v>
      </c>
      <c r="AS68" s="247">
        <v>189185</v>
      </c>
      <c r="AT68" s="247">
        <v>197511</v>
      </c>
      <c r="AU68" s="247">
        <v>192924</v>
      </c>
      <c r="AV68" s="247">
        <v>199898</v>
      </c>
      <c r="AW68" s="247">
        <v>206450</v>
      </c>
      <c r="AX68" s="247">
        <v>212580</v>
      </c>
      <c r="AY68" s="247">
        <v>206222</v>
      </c>
      <c r="AZ68" s="247">
        <v>211214</v>
      </c>
      <c r="BA68" s="247">
        <v>212580</v>
      </c>
      <c r="BB68" s="247">
        <v>220000</v>
      </c>
      <c r="BC68" s="247">
        <v>211566</v>
      </c>
      <c r="BD68" s="247">
        <v>214775</v>
      </c>
      <c r="BE68" s="247">
        <v>217606</v>
      </c>
      <c r="BF68" s="247">
        <v>220060</v>
      </c>
      <c r="BG68" s="247">
        <v>208462</v>
      </c>
      <c r="BH68" s="247">
        <v>213567</v>
      </c>
      <c r="BI68" s="247">
        <v>218318</v>
      </c>
      <c r="BJ68" s="128"/>
      <c r="BK68" s="128"/>
    </row>
    <row r="69" spans="1:63" s="246" customFormat="1" ht="13.5" customHeight="1" x14ac:dyDescent="0.25">
      <c r="A69" s="15" t="s">
        <v>133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/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8">
        <v>0</v>
      </c>
      <c r="AE69" s="248">
        <v>0</v>
      </c>
      <c r="AF69" s="248">
        <v>0</v>
      </c>
      <c r="AG69" s="248">
        <v>0</v>
      </c>
      <c r="AH69" s="248">
        <v>0</v>
      </c>
      <c r="AI69" s="248">
        <v>0</v>
      </c>
      <c r="AJ69" s="248">
        <v>0</v>
      </c>
      <c r="AK69" s="248">
        <v>0</v>
      </c>
      <c r="AL69" s="248">
        <v>0</v>
      </c>
      <c r="AM69" s="248">
        <v>0</v>
      </c>
      <c r="AN69" s="248">
        <v>0</v>
      </c>
      <c r="AO69" s="248">
        <v>0</v>
      </c>
      <c r="AP69" s="248">
        <v>0</v>
      </c>
      <c r="AQ69" s="248">
        <v>0</v>
      </c>
      <c r="AR69" s="248">
        <v>0</v>
      </c>
      <c r="AS69" s="248">
        <v>0</v>
      </c>
      <c r="AT69" s="248">
        <v>0</v>
      </c>
      <c r="AU69" s="248">
        <v>0.5</v>
      </c>
      <c r="AV69" s="248">
        <v>0</v>
      </c>
      <c r="AW69" s="248">
        <v>0</v>
      </c>
      <c r="AX69" s="248">
        <v>0</v>
      </c>
      <c r="AY69" s="248">
        <v>16456</v>
      </c>
      <c r="AZ69" s="248">
        <v>16456</v>
      </c>
      <c r="BA69" s="248">
        <v>0</v>
      </c>
      <c r="BB69" s="248">
        <v>16456</v>
      </c>
      <c r="BC69" s="248">
        <v>27328</v>
      </c>
      <c r="BD69" s="248">
        <v>16456</v>
      </c>
      <c r="BE69" s="248">
        <v>27064</v>
      </c>
      <c r="BF69" s="248">
        <v>44619</v>
      </c>
      <c r="BG69" s="248">
        <v>44189</v>
      </c>
      <c r="BH69" s="248">
        <v>43709</v>
      </c>
      <c r="BI69" s="248">
        <v>43269</v>
      </c>
      <c r="BJ69" s="128"/>
      <c r="BK69" s="128"/>
    </row>
    <row r="70" spans="1:63" s="246" customFormat="1" ht="13.5" customHeight="1" x14ac:dyDescent="0.25">
      <c r="A70" s="128" t="s">
        <v>134</v>
      </c>
      <c r="B70" s="247">
        <v>0</v>
      </c>
      <c r="C70" s="247">
        <v>0</v>
      </c>
      <c r="D70" s="247">
        <v>0</v>
      </c>
      <c r="E70" s="247">
        <v>0</v>
      </c>
      <c r="F70" s="247">
        <v>0</v>
      </c>
      <c r="G70" s="247">
        <v>0</v>
      </c>
      <c r="H70" s="247">
        <v>0</v>
      </c>
      <c r="I70" s="247">
        <v>0</v>
      </c>
      <c r="J70" s="247">
        <v>0</v>
      </c>
      <c r="K70" s="247">
        <v>0</v>
      </c>
      <c r="L70" s="247">
        <v>0</v>
      </c>
      <c r="M70" s="247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47">
        <v>0</v>
      </c>
      <c r="AE70" s="247">
        <v>0</v>
      </c>
      <c r="AF70" s="247">
        <v>0</v>
      </c>
      <c r="AG70" s="247">
        <v>0</v>
      </c>
      <c r="AH70" s="247">
        <v>0</v>
      </c>
      <c r="AI70" s="247">
        <v>0</v>
      </c>
      <c r="AJ70" s="247">
        <v>0</v>
      </c>
      <c r="AK70" s="247">
        <v>0</v>
      </c>
      <c r="AL70" s="247">
        <v>0</v>
      </c>
      <c r="AM70" s="247">
        <v>0</v>
      </c>
      <c r="AN70" s="247">
        <v>41</v>
      </c>
      <c r="AO70" s="247">
        <v>19177</v>
      </c>
      <c r="AP70" s="247">
        <v>18302</v>
      </c>
      <c r="AQ70" s="247">
        <v>17086</v>
      </c>
      <c r="AR70" s="247">
        <v>16397</v>
      </c>
      <c r="AS70" s="247">
        <v>14052</v>
      </c>
      <c r="AT70" s="247">
        <v>13171</v>
      </c>
      <c r="AU70" s="247">
        <v>14251</v>
      </c>
      <c r="AV70" s="247">
        <v>12898</v>
      </c>
      <c r="AW70" s="247">
        <v>88847</v>
      </c>
      <c r="AX70" s="247">
        <v>86346</v>
      </c>
      <c r="AY70" s="247">
        <v>90921</v>
      </c>
      <c r="AZ70" s="247">
        <v>87823</v>
      </c>
      <c r="BA70" s="247">
        <v>86346</v>
      </c>
      <c r="BB70" s="247">
        <v>0</v>
      </c>
      <c r="BC70" s="247">
        <v>0</v>
      </c>
      <c r="BD70" s="247">
        <v>51567</v>
      </c>
      <c r="BE70" s="247">
        <v>0</v>
      </c>
      <c r="BF70" s="247">
        <v>0</v>
      </c>
      <c r="BG70" s="247">
        <v>0</v>
      </c>
      <c r="BH70" s="247">
        <v>0</v>
      </c>
      <c r="BI70" s="247">
        <v>0</v>
      </c>
      <c r="BJ70" s="128"/>
      <c r="BK70" s="128"/>
    </row>
    <row r="71" spans="1:63" s="246" customFormat="1" ht="13.5" customHeight="1" x14ac:dyDescent="0.25">
      <c r="A71" s="15" t="s">
        <v>135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8">
        <v>0</v>
      </c>
      <c r="AE71" s="248">
        <v>0</v>
      </c>
      <c r="AF71" s="248">
        <v>0</v>
      </c>
      <c r="AG71" s="248">
        <v>0</v>
      </c>
      <c r="AH71" s="248">
        <v>0</v>
      </c>
      <c r="AI71" s="248">
        <v>0</v>
      </c>
      <c r="AJ71" s="248">
        <v>0</v>
      </c>
      <c r="AK71" s="248">
        <v>0</v>
      </c>
      <c r="AL71" s="248">
        <v>0</v>
      </c>
      <c r="AM71" s="248">
        <v>0</v>
      </c>
      <c r="AN71" s="248">
        <v>0</v>
      </c>
      <c r="AO71" s="248">
        <v>0</v>
      </c>
      <c r="AP71" s="248">
        <v>0</v>
      </c>
      <c r="AQ71" s="248">
        <v>0</v>
      </c>
      <c r="AR71" s="248">
        <v>0</v>
      </c>
      <c r="AS71" s="248">
        <v>0</v>
      </c>
      <c r="AT71" s="248">
        <v>0</v>
      </c>
      <c r="AU71" s="248">
        <v>0</v>
      </c>
      <c r="AV71" s="248">
        <v>0</v>
      </c>
      <c r="AW71" s="248">
        <v>0</v>
      </c>
      <c r="AX71" s="248">
        <v>0</v>
      </c>
      <c r="AY71" s="248">
        <v>0</v>
      </c>
      <c r="AZ71" s="248">
        <v>0</v>
      </c>
      <c r="BA71" s="248">
        <v>0</v>
      </c>
      <c r="BB71" s="248">
        <v>0</v>
      </c>
      <c r="BC71" s="248">
        <v>0</v>
      </c>
      <c r="BD71" s="248">
        <v>0</v>
      </c>
      <c r="BE71" s="248">
        <v>0</v>
      </c>
      <c r="BF71" s="248">
        <v>0</v>
      </c>
      <c r="BG71" s="248">
        <v>0</v>
      </c>
      <c r="BH71" s="248">
        <v>0</v>
      </c>
      <c r="BI71" s="248">
        <v>0</v>
      </c>
      <c r="BJ71" s="128"/>
      <c r="BK71" s="128"/>
    </row>
    <row r="72" spans="1:63" s="246" customFormat="1" ht="13.5" customHeight="1" x14ac:dyDescent="0.25">
      <c r="A72" s="128" t="s">
        <v>106</v>
      </c>
      <c r="B72" s="247">
        <v>0</v>
      </c>
      <c r="C72" s="247">
        <v>0</v>
      </c>
      <c r="D72" s="247">
        <v>0</v>
      </c>
      <c r="E72" s="247">
        <v>0</v>
      </c>
      <c r="F72" s="247">
        <v>0</v>
      </c>
      <c r="G72" s="247">
        <v>0</v>
      </c>
      <c r="H72" s="247">
        <v>0</v>
      </c>
      <c r="I72" s="247">
        <v>0</v>
      </c>
      <c r="J72" s="247">
        <v>0</v>
      </c>
      <c r="K72" s="247">
        <v>0</v>
      </c>
      <c r="L72" s="247">
        <v>0</v>
      </c>
      <c r="M72" s="247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47">
        <v>0</v>
      </c>
      <c r="AE72" s="247">
        <v>0</v>
      </c>
      <c r="AF72" s="247">
        <v>0</v>
      </c>
      <c r="AG72" s="247">
        <v>0</v>
      </c>
      <c r="AH72" s="247">
        <v>0</v>
      </c>
      <c r="AI72" s="247">
        <v>0</v>
      </c>
      <c r="AJ72" s="247">
        <v>0</v>
      </c>
      <c r="AK72" s="247">
        <v>0</v>
      </c>
      <c r="AL72" s="247">
        <v>0</v>
      </c>
      <c r="AM72" s="247">
        <v>0</v>
      </c>
      <c r="AN72" s="247">
        <v>0</v>
      </c>
      <c r="AO72" s="247">
        <v>0</v>
      </c>
      <c r="AP72" s="247">
        <v>0</v>
      </c>
      <c r="AQ72" s="247">
        <v>0</v>
      </c>
      <c r="AR72" s="247">
        <v>0</v>
      </c>
      <c r="AS72" s="247">
        <v>0</v>
      </c>
      <c r="AT72" s="247">
        <v>0</v>
      </c>
      <c r="AU72" s="247">
        <v>0</v>
      </c>
      <c r="AV72" s="247">
        <v>0</v>
      </c>
      <c r="AW72" s="247">
        <v>0</v>
      </c>
      <c r="AX72" s="247">
        <v>0</v>
      </c>
      <c r="AY72" s="247">
        <v>0</v>
      </c>
      <c r="AZ72" s="247">
        <v>0</v>
      </c>
      <c r="BA72" s="247">
        <v>0</v>
      </c>
      <c r="BB72" s="247">
        <v>0</v>
      </c>
      <c r="BC72" s="247">
        <v>0</v>
      </c>
      <c r="BD72" s="247">
        <v>0</v>
      </c>
      <c r="BE72" s="247">
        <v>0</v>
      </c>
      <c r="BF72" s="247">
        <v>0</v>
      </c>
      <c r="BG72" s="247">
        <v>0</v>
      </c>
      <c r="BH72" s="247">
        <v>6101</v>
      </c>
      <c r="BI72" s="247">
        <v>11935</v>
      </c>
      <c r="BJ72" s="128"/>
      <c r="BK72" s="128"/>
    </row>
    <row r="73" spans="1:63" s="246" customFormat="1" ht="13.5" customHeight="1" x14ac:dyDescent="0.25">
      <c r="A73" s="15" t="s">
        <v>357</v>
      </c>
      <c r="B73" s="24">
        <v>4810</v>
      </c>
      <c r="C73" s="24">
        <v>4756</v>
      </c>
      <c r="D73" s="24">
        <v>4701</v>
      </c>
      <c r="E73" s="24">
        <v>4640</v>
      </c>
      <c r="F73" s="24">
        <v>4584</v>
      </c>
      <c r="G73" s="24">
        <v>4534</v>
      </c>
      <c r="H73" s="24">
        <v>0</v>
      </c>
      <c r="I73" s="24">
        <v>0</v>
      </c>
      <c r="J73" s="24">
        <v>0</v>
      </c>
      <c r="K73" s="24">
        <v>0</v>
      </c>
      <c r="L73" s="24">
        <v>1868</v>
      </c>
      <c r="M73" s="24">
        <v>0</v>
      </c>
      <c r="N73" s="24">
        <v>0</v>
      </c>
      <c r="O73" s="24">
        <v>0</v>
      </c>
      <c r="P73" s="24">
        <v>0</v>
      </c>
      <c r="Q73" s="24">
        <v>4861</v>
      </c>
      <c r="R73" s="24">
        <v>1977</v>
      </c>
      <c r="S73" s="24">
        <v>1977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3168</v>
      </c>
      <c r="AA73" s="24"/>
      <c r="AB73" s="24"/>
      <c r="AC73" s="24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248"/>
      <c r="BJ73" s="128"/>
      <c r="BK73" s="128"/>
    </row>
    <row r="74" spans="1:63" s="246" customFormat="1" ht="13.5" customHeight="1" x14ac:dyDescent="0.25">
      <c r="A74" s="128" t="s">
        <v>398</v>
      </c>
      <c r="B74" s="247">
        <v>69734</v>
      </c>
      <c r="C74" s="247">
        <v>66839</v>
      </c>
      <c r="D74" s="247">
        <v>64980</v>
      </c>
      <c r="E74" s="247">
        <v>66216</v>
      </c>
      <c r="F74" s="247">
        <v>66014</v>
      </c>
      <c r="G74" s="247">
        <v>81676</v>
      </c>
      <c r="H74" s="247">
        <v>86221</v>
      </c>
      <c r="I74" s="247">
        <v>87613</v>
      </c>
      <c r="J74" s="247">
        <v>95826</v>
      </c>
      <c r="K74" s="247">
        <v>98213</v>
      </c>
      <c r="L74" s="247">
        <v>104229</v>
      </c>
      <c r="M74" s="247">
        <v>77832</v>
      </c>
      <c r="N74" s="23">
        <v>79514</v>
      </c>
      <c r="O74" s="23">
        <v>87424</v>
      </c>
      <c r="P74" s="23">
        <v>131339</v>
      </c>
      <c r="Q74" s="23">
        <v>153569</v>
      </c>
      <c r="R74" s="23">
        <v>115099</v>
      </c>
      <c r="S74" s="23">
        <v>126733</v>
      </c>
      <c r="T74" s="23">
        <v>86532</v>
      </c>
      <c r="U74" s="23">
        <v>87304</v>
      </c>
      <c r="V74" s="23">
        <v>94040</v>
      </c>
      <c r="W74" s="23">
        <v>88511</v>
      </c>
      <c r="X74" s="23">
        <v>92575</v>
      </c>
      <c r="Y74" s="23">
        <v>92182</v>
      </c>
      <c r="Z74" s="23">
        <v>91345</v>
      </c>
      <c r="AA74" s="23">
        <v>88121</v>
      </c>
      <c r="AB74" s="23">
        <v>87186</v>
      </c>
      <c r="AC74" s="23">
        <v>86611</v>
      </c>
      <c r="AD74" s="247">
        <v>85436</v>
      </c>
      <c r="AE74" s="247">
        <v>86083</v>
      </c>
      <c r="AF74" s="247">
        <v>84878</v>
      </c>
      <c r="AG74" s="247">
        <v>84066</v>
      </c>
      <c r="AH74" s="247">
        <v>82890</v>
      </c>
      <c r="AI74" s="247">
        <v>81735</v>
      </c>
      <c r="AJ74" s="247">
        <v>80902</v>
      </c>
      <c r="AK74" s="247">
        <v>77838</v>
      </c>
      <c r="AL74" s="247">
        <v>80808</v>
      </c>
      <c r="AM74" s="247">
        <v>71627</v>
      </c>
      <c r="AN74" s="247">
        <v>70673</v>
      </c>
      <c r="AO74" s="247">
        <v>70483</v>
      </c>
      <c r="AP74" s="247">
        <v>69684</v>
      </c>
      <c r="AQ74" s="247">
        <v>68250</v>
      </c>
      <c r="AR74" s="247">
        <v>66549</v>
      </c>
      <c r="AS74" s="247">
        <v>71745</v>
      </c>
      <c r="AT74" s="247">
        <v>59292</v>
      </c>
      <c r="AU74" s="247">
        <v>41108</v>
      </c>
      <c r="AV74" s="247">
        <v>40145</v>
      </c>
      <c r="AW74" s="247">
        <v>39241</v>
      </c>
      <c r="AX74" s="247">
        <v>38158</v>
      </c>
      <c r="AY74" s="247">
        <v>29994</v>
      </c>
      <c r="AZ74" s="247">
        <v>29428</v>
      </c>
      <c r="BA74" s="247">
        <v>38158</v>
      </c>
      <c r="BB74" s="247">
        <v>50708</v>
      </c>
      <c r="BC74" s="247">
        <v>90258</v>
      </c>
      <c r="BD74" s="247">
        <v>35919</v>
      </c>
      <c r="BE74" s="247">
        <v>86059</v>
      </c>
      <c r="BF74" s="247">
        <v>84415</v>
      </c>
      <c r="BG74" s="247">
        <v>76738</v>
      </c>
      <c r="BH74" s="247">
        <v>73829</v>
      </c>
      <c r="BI74" s="247">
        <v>80352</v>
      </c>
      <c r="BJ74" s="128"/>
      <c r="BK74" s="128"/>
    </row>
    <row r="75" spans="1:63" s="246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248"/>
      <c r="BJ75" s="128"/>
      <c r="BK75" s="128"/>
    </row>
    <row r="76" spans="1:63" s="246" customFormat="1" ht="15.75" x14ac:dyDescent="0.25">
      <c r="A76" s="134" t="s">
        <v>543</v>
      </c>
      <c r="B76" s="132">
        <f t="shared" ref="B76:I76" si="9">SUM(B61:B75)</f>
        <v>7315930</v>
      </c>
      <c r="C76" s="132">
        <f t="shared" si="9"/>
        <v>6211538</v>
      </c>
      <c r="D76" s="132">
        <f t="shared" si="9"/>
        <v>6453589</v>
      </c>
      <c r="E76" s="132">
        <f t="shared" si="9"/>
        <v>5658850</v>
      </c>
      <c r="F76" s="132">
        <f t="shared" si="9"/>
        <v>5789910</v>
      </c>
      <c r="G76" s="132">
        <f t="shared" si="9"/>
        <v>5986445</v>
      </c>
      <c r="H76" s="132">
        <f t="shared" si="9"/>
        <v>4836932</v>
      </c>
      <c r="I76" s="132">
        <f t="shared" si="9"/>
        <v>4473139</v>
      </c>
      <c r="J76" s="132">
        <f t="shared" ref="J76:P76" si="10">SUM(J62:J74)</f>
        <v>4603883</v>
      </c>
      <c r="K76" s="132">
        <f t="shared" si="10"/>
        <v>4409597</v>
      </c>
      <c r="L76" s="132">
        <f t="shared" si="10"/>
        <v>3904640</v>
      </c>
      <c r="M76" s="132">
        <f t="shared" si="10"/>
        <v>4024248</v>
      </c>
      <c r="N76" s="132">
        <f t="shared" si="10"/>
        <v>3997215</v>
      </c>
      <c r="O76" s="132">
        <f t="shared" si="10"/>
        <v>3414354</v>
      </c>
      <c r="P76" s="132">
        <f t="shared" si="10"/>
        <v>3701368</v>
      </c>
      <c r="Q76" s="132">
        <f t="shared" ref="Q76:BI76" si="11">SUM(Q62:Q75)</f>
        <v>3805058</v>
      </c>
      <c r="R76" s="132">
        <f t="shared" si="11"/>
        <v>4050395</v>
      </c>
      <c r="S76" s="132">
        <f t="shared" si="11"/>
        <v>4045428</v>
      </c>
      <c r="T76" s="132">
        <f t="shared" si="11"/>
        <v>3526863</v>
      </c>
      <c r="U76" s="132">
        <f t="shared" si="11"/>
        <v>3538429</v>
      </c>
      <c r="V76" s="132">
        <f t="shared" si="11"/>
        <v>3927082</v>
      </c>
      <c r="W76" s="132">
        <f t="shared" si="11"/>
        <v>3415348</v>
      </c>
      <c r="X76" s="132">
        <f t="shared" si="11"/>
        <v>3670294</v>
      </c>
      <c r="Y76" s="132">
        <f t="shared" si="11"/>
        <v>3688923</v>
      </c>
      <c r="Z76" s="132">
        <f t="shared" si="11"/>
        <v>3666806</v>
      </c>
      <c r="AA76" s="132">
        <f t="shared" si="11"/>
        <v>3681973</v>
      </c>
      <c r="AB76" s="132">
        <f t="shared" si="11"/>
        <v>3750224</v>
      </c>
      <c r="AC76" s="132">
        <f t="shared" si="11"/>
        <v>3571810</v>
      </c>
      <c r="AD76" s="132">
        <f t="shared" si="11"/>
        <v>3610746</v>
      </c>
      <c r="AE76" s="132">
        <f t="shared" si="11"/>
        <v>3584228</v>
      </c>
      <c r="AF76" s="132">
        <f t="shared" si="11"/>
        <v>3190126</v>
      </c>
      <c r="AG76" s="132">
        <f t="shared" si="11"/>
        <v>3401491</v>
      </c>
      <c r="AH76" s="132">
        <f t="shared" si="11"/>
        <v>3309780</v>
      </c>
      <c r="AI76" s="132">
        <f t="shared" si="11"/>
        <v>3444790</v>
      </c>
      <c r="AJ76" s="132">
        <f t="shared" si="11"/>
        <v>3570191</v>
      </c>
      <c r="AK76" s="132">
        <f t="shared" si="11"/>
        <v>3701480</v>
      </c>
      <c r="AL76" s="132">
        <f t="shared" si="11"/>
        <v>3876130</v>
      </c>
      <c r="AM76" s="132">
        <f t="shared" si="11"/>
        <v>4038759</v>
      </c>
      <c r="AN76" s="132">
        <f t="shared" si="11"/>
        <v>3945191</v>
      </c>
      <c r="AO76" s="132">
        <f t="shared" si="11"/>
        <v>4051415</v>
      </c>
      <c r="AP76" s="132">
        <f t="shared" si="11"/>
        <v>4212832</v>
      </c>
      <c r="AQ76" s="132">
        <f t="shared" si="11"/>
        <v>4114032</v>
      </c>
      <c r="AR76" s="132">
        <f t="shared" si="11"/>
        <v>3751615</v>
      </c>
      <c r="AS76" s="132">
        <f t="shared" si="11"/>
        <v>3696723</v>
      </c>
      <c r="AT76" s="132">
        <f t="shared" si="11"/>
        <v>3612096</v>
      </c>
      <c r="AU76" s="132">
        <f t="shared" si="11"/>
        <v>3343554.5</v>
      </c>
      <c r="AV76" s="132">
        <f t="shared" si="11"/>
        <v>3233754</v>
      </c>
      <c r="AW76" s="132">
        <f t="shared" si="11"/>
        <v>3157318</v>
      </c>
      <c r="AX76" s="132">
        <f t="shared" si="11"/>
        <v>3204309</v>
      </c>
      <c r="AY76" s="132">
        <f t="shared" si="11"/>
        <v>3248480</v>
      </c>
      <c r="AZ76" s="132">
        <f t="shared" si="11"/>
        <v>3306585</v>
      </c>
      <c r="BA76" s="132">
        <f t="shared" si="11"/>
        <v>3204309</v>
      </c>
      <c r="BB76" s="132">
        <f t="shared" si="11"/>
        <v>3189962</v>
      </c>
      <c r="BC76" s="132">
        <f t="shared" si="11"/>
        <v>3198901</v>
      </c>
      <c r="BD76" s="132">
        <f t="shared" si="11"/>
        <v>3060257</v>
      </c>
      <c r="BE76" s="132">
        <f t="shared" si="11"/>
        <v>3183370</v>
      </c>
      <c r="BF76" s="132">
        <f t="shared" si="11"/>
        <v>2804562</v>
      </c>
      <c r="BG76" s="132">
        <f t="shared" si="11"/>
        <v>2424098</v>
      </c>
      <c r="BH76" s="132">
        <f t="shared" si="11"/>
        <v>2423678</v>
      </c>
      <c r="BI76" s="132">
        <f t="shared" si="11"/>
        <v>2414181</v>
      </c>
      <c r="BJ76" s="128"/>
      <c r="BK76" s="128"/>
    </row>
    <row r="77" spans="1:63" s="246" customFormat="1" ht="15.75" x14ac:dyDescent="0.25">
      <c r="A77" s="134" t="s">
        <v>542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28"/>
      <c r="BK77" s="128"/>
    </row>
    <row r="78" spans="1:63" s="246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248"/>
      <c r="BJ78" s="128"/>
      <c r="BK78" s="128"/>
    </row>
    <row r="79" spans="1:63" s="246" customFormat="1" ht="13.5" customHeight="1" x14ac:dyDescent="0.25">
      <c r="A79" s="128" t="s">
        <v>41</v>
      </c>
      <c r="B79" s="247">
        <v>5000000</v>
      </c>
      <c r="C79" s="247">
        <v>5000000</v>
      </c>
      <c r="D79" s="247">
        <v>5000000</v>
      </c>
      <c r="E79" s="247">
        <v>3606531</v>
      </c>
      <c r="F79" s="247">
        <v>3606531</v>
      </c>
      <c r="G79" s="247">
        <v>3606531</v>
      </c>
      <c r="H79" s="247">
        <v>3606531</v>
      </c>
      <c r="I79" s="247">
        <v>3403141</v>
      </c>
      <c r="J79" s="247">
        <v>3402385</v>
      </c>
      <c r="K79" s="247">
        <v>3402385</v>
      </c>
      <c r="L79" s="247">
        <v>3402385</v>
      </c>
      <c r="M79" s="247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3">
        <v>3402385</v>
      </c>
      <c r="AD79" s="247">
        <v>3402385</v>
      </c>
      <c r="AE79" s="247">
        <v>3402385</v>
      </c>
      <c r="AF79" s="247">
        <v>3402385</v>
      </c>
      <c r="AG79" s="247">
        <v>3402385</v>
      </c>
      <c r="AH79" s="247">
        <v>3402385</v>
      </c>
      <c r="AI79" s="247">
        <v>3402385</v>
      </c>
      <c r="AJ79" s="247">
        <v>3402385</v>
      </c>
      <c r="AK79" s="247">
        <v>3402385</v>
      </c>
      <c r="AL79" s="247">
        <v>3402385</v>
      </c>
      <c r="AM79" s="247">
        <v>3402385</v>
      </c>
      <c r="AN79" s="247">
        <v>2773985</v>
      </c>
      <c r="AO79" s="247">
        <v>2773985</v>
      </c>
      <c r="AP79" s="247">
        <v>2773985</v>
      </c>
      <c r="AQ79" s="247">
        <v>2773985</v>
      </c>
      <c r="AR79" s="247">
        <v>2773985</v>
      </c>
      <c r="AS79" s="247">
        <v>2773985</v>
      </c>
      <c r="AT79" s="247">
        <v>2773985</v>
      </c>
      <c r="AU79" s="247">
        <v>2773985</v>
      </c>
      <c r="AV79" s="247">
        <v>2773985</v>
      </c>
      <c r="AW79" s="247">
        <v>2773986</v>
      </c>
      <c r="AX79" s="247">
        <v>2773985</v>
      </c>
      <c r="AY79" s="247">
        <v>2773985</v>
      </c>
      <c r="AZ79" s="247">
        <v>2773985</v>
      </c>
      <c r="BA79" s="247">
        <v>2773985</v>
      </c>
      <c r="BB79" s="247">
        <v>2773985</v>
      </c>
      <c r="BC79" s="247">
        <v>2773984</v>
      </c>
      <c r="BD79" s="247">
        <v>2636499</v>
      </c>
      <c r="BE79" s="247">
        <v>2636499</v>
      </c>
      <c r="BF79" s="247">
        <v>2636499</v>
      </c>
      <c r="BG79" s="247">
        <v>2636460</v>
      </c>
      <c r="BH79" s="247">
        <v>2636460</v>
      </c>
      <c r="BI79" s="247">
        <v>2636460</v>
      </c>
      <c r="BJ79" s="128"/>
      <c r="BK79" s="128"/>
    </row>
    <row r="80" spans="1:63" s="246" customFormat="1" ht="13.5" customHeight="1" x14ac:dyDescent="0.25">
      <c r="A80" s="15" t="s">
        <v>42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4">
        <v>-8576</v>
      </c>
      <c r="AD80" s="248">
        <v>-8576</v>
      </c>
      <c r="AE80" s="248">
        <v>-8576</v>
      </c>
      <c r="AF80" s="248">
        <v>-8576</v>
      </c>
      <c r="AG80" s="248">
        <v>-8576</v>
      </c>
      <c r="AH80" s="248">
        <v>-8576</v>
      </c>
      <c r="AI80" s="248">
        <v>-8576</v>
      </c>
      <c r="AJ80" s="248">
        <v>-8576</v>
      </c>
      <c r="AK80" s="248">
        <v>-8576</v>
      </c>
      <c r="AL80" s="248">
        <v>-8576</v>
      </c>
      <c r="AM80" s="248">
        <v>-8576</v>
      </c>
      <c r="AN80" s="248">
        <v>-8576</v>
      </c>
      <c r="AO80" s="248">
        <v>-8576</v>
      </c>
      <c r="AP80" s="248">
        <v>-8576</v>
      </c>
      <c r="AQ80" s="248">
        <v>-8576</v>
      </c>
      <c r="AR80" s="248">
        <v>-8576</v>
      </c>
      <c r="AS80" s="248">
        <v>-8576</v>
      </c>
      <c r="AT80" s="248">
        <v>-8576</v>
      </c>
      <c r="AU80" s="248">
        <v>-8576</v>
      </c>
      <c r="AV80" s="248">
        <v>-8576</v>
      </c>
      <c r="AW80" s="248">
        <v>-8576</v>
      </c>
      <c r="AX80" s="248">
        <v>-8576</v>
      </c>
      <c r="AY80" s="248">
        <v>-8576</v>
      </c>
      <c r="AZ80" s="248">
        <v>-8576</v>
      </c>
      <c r="BA80" s="248">
        <v>-8576</v>
      </c>
      <c r="BB80" s="248">
        <v>-8576</v>
      </c>
      <c r="BC80" s="248">
        <v>-8576</v>
      </c>
      <c r="BD80" s="248">
        <v>-9190</v>
      </c>
      <c r="BE80" s="248">
        <v>-9190</v>
      </c>
      <c r="BF80" s="248">
        <v>-9190</v>
      </c>
      <c r="BG80" s="248">
        <v>-9190</v>
      </c>
      <c r="BH80" s="248">
        <v>-9190</v>
      </c>
      <c r="BI80" s="248">
        <v>-9190</v>
      </c>
      <c r="BJ80" s="128"/>
      <c r="BK80" s="128"/>
    </row>
    <row r="81" spans="1:63" s="246" customFormat="1" ht="13.5" customHeight="1" x14ac:dyDescent="0.25">
      <c r="A81" s="128" t="s">
        <v>353</v>
      </c>
      <c r="B81" s="247">
        <v>3601774</v>
      </c>
      <c r="C81" s="247">
        <v>3039291</v>
      </c>
      <c r="D81" s="247">
        <v>3039291</v>
      </c>
      <c r="E81" s="247">
        <v>4432760</v>
      </c>
      <c r="F81" s="247">
        <v>4432760</v>
      </c>
      <c r="G81" s="247">
        <v>3721575</v>
      </c>
      <c r="H81" s="247">
        <v>3721575</v>
      </c>
      <c r="I81" s="247">
        <v>4224965</v>
      </c>
      <c r="J81" s="247">
        <v>4225721</v>
      </c>
      <c r="K81" s="247">
        <v>3856600</v>
      </c>
      <c r="L81" s="247">
        <v>3856580</v>
      </c>
      <c r="M81" s="247">
        <v>3856580</v>
      </c>
      <c r="N81" s="23">
        <v>3856580</v>
      </c>
      <c r="O81" s="23">
        <v>3404279</v>
      </c>
      <c r="P81" s="23">
        <v>3402583</v>
      </c>
      <c r="Q81" s="23">
        <v>3402583</v>
      </c>
      <c r="R81" s="23">
        <v>3402583</v>
      </c>
      <c r="S81" s="23">
        <v>3147591</v>
      </c>
      <c r="T81" s="23">
        <v>3147591</v>
      </c>
      <c r="U81" s="23">
        <v>3147591</v>
      </c>
      <c r="V81" s="23">
        <v>3147591</v>
      </c>
      <c r="W81" s="23">
        <v>3378939</v>
      </c>
      <c r="X81" s="23">
        <v>3378939</v>
      </c>
      <c r="Y81" s="23">
        <v>3378939</v>
      </c>
      <c r="Z81" s="23">
        <v>3378939</v>
      </c>
      <c r="AA81" s="23">
        <v>2834829</v>
      </c>
      <c r="AB81" s="23">
        <v>2834829</v>
      </c>
      <c r="AC81" s="23">
        <v>2834829</v>
      </c>
      <c r="AD81" s="247">
        <v>2834829</v>
      </c>
      <c r="AE81" s="247">
        <v>2535704</v>
      </c>
      <c r="AF81" s="247">
        <v>2535704</v>
      </c>
      <c r="AG81" s="247">
        <v>2815704</v>
      </c>
      <c r="AH81" s="247">
        <v>2815704</v>
      </c>
      <c r="AI81" s="247">
        <v>2528663</v>
      </c>
      <c r="AJ81" s="247">
        <v>2528663</v>
      </c>
      <c r="AK81" s="247">
        <v>2528663</v>
      </c>
      <c r="AL81" s="247">
        <v>2528663</v>
      </c>
      <c r="AM81" s="247">
        <v>2210880</v>
      </c>
      <c r="AN81" s="247">
        <v>2710880</v>
      </c>
      <c r="AO81" s="247">
        <v>2710880</v>
      </c>
      <c r="AP81" s="247">
        <v>2710880</v>
      </c>
      <c r="AQ81" s="247">
        <v>2726965</v>
      </c>
      <c r="AR81" s="247">
        <v>2726965</v>
      </c>
      <c r="AS81" s="247">
        <v>2726965</v>
      </c>
      <c r="AT81" s="247">
        <v>2726965</v>
      </c>
      <c r="AU81" s="247">
        <v>2508330</v>
      </c>
      <c r="AV81" s="247">
        <v>2508330</v>
      </c>
      <c r="AW81" s="247">
        <v>2508330</v>
      </c>
      <c r="AX81" s="247">
        <v>2508330</v>
      </c>
      <c r="AY81" s="247">
        <v>2198133</v>
      </c>
      <c r="AZ81" s="247">
        <v>2198133</v>
      </c>
      <c r="BA81" s="247">
        <v>2508330</v>
      </c>
      <c r="BB81" s="247">
        <v>2198133</v>
      </c>
      <c r="BC81" s="247">
        <v>1870586</v>
      </c>
      <c r="BD81" s="247">
        <v>1870586</v>
      </c>
      <c r="BE81" s="247">
        <v>1870586</v>
      </c>
      <c r="BF81" s="247">
        <v>1870586</v>
      </c>
      <c r="BG81" s="247">
        <v>1553276</v>
      </c>
      <c r="BH81" s="247">
        <v>1553276</v>
      </c>
      <c r="BI81" s="247">
        <v>1553276</v>
      </c>
      <c r="BJ81" s="128"/>
      <c r="BK81" s="128"/>
    </row>
    <row r="82" spans="1:63" s="246" customFormat="1" ht="13.5" customHeight="1" x14ac:dyDescent="0.25">
      <c r="A82" s="15" t="s">
        <v>43</v>
      </c>
      <c r="B82" s="24">
        <v>0</v>
      </c>
      <c r="C82" s="24">
        <v>564245</v>
      </c>
      <c r="D82" s="24">
        <v>373113</v>
      </c>
      <c r="E82" s="24">
        <v>17507</v>
      </c>
      <c r="F82" s="24">
        <v>0</v>
      </c>
      <c r="G82" s="24">
        <v>592784</v>
      </c>
      <c r="H82" s="24">
        <v>358436</v>
      </c>
      <c r="I82" s="24">
        <v>179128</v>
      </c>
      <c r="J82" s="24">
        <v>0</v>
      </c>
      <c r="K82" s="24">
        <v>636593</v>
      </c>
      <c r="L82" s="24">
        <v>326904</v>
      </c>
      <c r="M82" s="24">
        <v>206131</v>
      </c>
      <c r="N82" s="24">
        <v>0</v>
      </c>
      <c r="O82" s="24">
        <v>429383</v>
      </c>
      <c r="P82" s="24">
        <v>260928</v>
      </c>
      <c r="Q82" s="24">
        <v>133663</v>
      </c>
      <c r="R82" s="24">
        <v>0</v>
      </c>
      <c r="S82" s="24">
        <v>190674</v>
      </c>
      <c r="T82" s="24">
        <v>336947</v>
      </c>
      <c r="U82" s="24">
        <v>154969</v>
      </c>
      <c r="V82" s="24">
        <v>0</v>
      </c>
      <c r="W82" s="24">
        <v>395402</v>
      </c>
      <c r="X82" s="24">
        <v>217933</v>
      </c>
      <c r="Y82" s="24">
        <v>115428</v>
      </c>
      <c r="Z82" s="24">
        <v>0</v>
      </c>
      <c r="AA82" s="24">
        <v>373261</v>
      </c>
      <c r="AB82" s="24">
        <v>232017</v>
      </c>
      <c r="AC82" s="24">
        <v>133835</v>
      </c>
      <c r="AD82" s="248">
        <v>0</v>
      </c>
      <c r="AE82" s="248">
        <v>213262</v>
      </c>
      <c r="AF82" s="248">
        <v>141380</v>
      </c>
      <c r="AG82" s="248">
        <v>82490</v>
      </c>
      <c r="AH82" s="248">
        <v>0</v>
      </c>
      <c r="AI82" s="248">
        <v>302136</v>
      </c>
      <c r="AJ82" s="248">
        <v>191158</v>
      </c>
      <c r="AK82" s="248">
        <v>117349</v>
      </c>
      <c r="AL82" s="248">
        <v>0</v>
      </c>
      <c r="AM82" s="248">
        <v>221571</v>
      </c>
      <c r="AN82" s="248">
        <v>141334</v>
      </c>
      <c r="AO82" s="248">
        <v>65954</v>
      </c>
      <c r="AP82" s="248">
        <v>0</v>
      </c>
      <c r="AQ82" s="248">
        <v>23786</v>
      </c>
      <c r="AR82" s="248">
        <v>16431</v>
      </c>
      <c r="AS82" s="248">
        <v>12783</v>
      </c>
      <c r="AT82" s="248">
        <v>0</v>
      </c>
      <c r="AU82" s="248">
        <v>198611</v>
      </c>
      <c r="AV82" s="248">
        <v>132347</v>
      </c>
      <c r="AW82" s="248">
        <v>82836</v>
      </c>
      <c r="AX82" s="248">
        <v>0</v>
      </c>
      <c r="AY82" s="248">
        <v>216292</v>
      </c>
      <c r="AZ82" s="248">
        <v>118153</v>
      </c>
      <c r="BA82" s="248">
        <v>0</v>
      </c>
      <c r="BB82" s="248">
        <v>0</v>
      </c>
      <c r="BC82" s="248">
        <v>247837</v>
      </c>
      <c r="BD82" s="248">
        <v>157800</v>
      </c>
      <c r="BE82" s="248">
        <v>86627</v>
      </c>
      <c r="BF82" s="248">
        <v>0</v>
      </c>
      <c r="BG82" s="248">
        <v>241535</v>
      </c>
      <c r="BH82" s="248">
        <v>163956</v>
      </c>
      <c r="BI82" s="248">
        <v>90827</v>
      </c>
      <c r="BJ82" s="128"/>
      <c r="BK82" s="128"/>
    </row>
    <row r="83" spans="1:63" s="246" customFormat="1" ht="13.5" customHeight="1" x14ac:dyDescent="0.25">
      <c r="A83" s="128" t="s">
        <v>354</v>
      </c>
      <c r="B83" s="247">
        <v>-14895</v>
      </c>
      <c r="C83" s="247">
        <v>17494</v>
      </c>
      <c r="D83" s="247">
        <v>17501</v>
      </c>
      <c r="E83" s="247">
        <v>247947</v>
      </c>
      <c r="F83" s="247">
        <v>17514</v>
      </c>
      <c r="G83" s="247">
        <v>-45725</v>
      </c>
      <c r="H83" s="247">
        <v>-45719</v>
      </c>
      <c r="I83" s="247">
        <v>-45710.333299999998</v>
      </c>
      <c r="J83" s="247">
        <v>-45705</v>
      </c>
      <c r="K83" s="247">
        <v>4104</v>
      </c>
      <c r="L83" s="247">
        <v>4110</v>
      </c>
      <c r="M83" s="247">
        <v>4118</v>
      </c>
      <c r="N83" s="23">
        <v>4125</v>
      </c>
      <c r="O83" s="23">
        <v>-36469</v>
      </c>
      <c r="P83" s="23">
        <v>-36458</v>
      </c>
      <c r="Q83" s="23">
        <v>-36446</v>
      </c>
      <c r="R83" s="23">
        <v>-36434</v>
      </c>
      <c r="S83" s="23">
        <v>-78035</v>
      </c>
      <c r="T83" s="23">
        <v>-78014</v>
      </c>
      <c r="U83" s="23">
        <v>-84814</v>
      </c>
      <c r="V83" s="23">
        <v>-84788</v>
      </c>
      <c r="W83" s="23">
        <v>-22462</v>
      </c>
      <c r="X83" s="23">
        <v>-22412</v>
      </c>
      <c r="Y83" s="23">
        <v>-29118</v>
      </c>
      <c r="Z83" s="23">
        <v>-29035</v>
      </c>
      <c r="AA83" s="23">
        <v>7321</v>
      </c>
      <c r="AB83" s="23">
        <v>7402</v>
      </c>
      <c r="AC83" s="23">
        <v>-2094</v>
      </c>
      <c r="AD83" s="247">
        <v>-2005</v>
      </c>
      <c r="AE83" s="247">
        <v>38399</v>
      </c>
      <c r="AF83" s="247">
        <v>38751</v>
      </c>
      <c r="AG83" s="247">
        <v>34458</v>
      </c>
      <c r="AH83" s="247">
        <v>34830</v>
      </c>
      <c r="AI83" s="247">
        <v>13783</v>
      </c>
      <c r="AJ83" s="247">
        <v>18152</v>
      </c>
      <c r="AK83" s="247">
        <v>12754</v>
      </c>
      <c r="AL83" s="247">
        <v>17215</v>
      </c>
      <c r="AM83" s="247">
        <v>39172</v>
      </c>
      <c r="AN83" s="247">
        <v>32464</v>
      </c>
      <c r="AO83" s="247">
        <v>37351</v>
      </c>
      <c r="AP83" s="247">
        <v>42161</v>
      </c>
      <c r="AQ83" s="247">
        <v>30723</v>
      </c>
      <c r="AR83" s="247">
        <v>35566</v>
      </c>
      <c r="AS83" s="247">
        <v>39677</v>
      </c>
      <c r="AT83" s="247">
        <v>44190</v>
      </c>
      <c r="AU83" s="247">
        <v>51012</v>
      </c>
      <c r="AV83" s="247">
        <v>55477</v>
      </c>
      <c r="AW83" s="247">
        <v>59286</v>
      </c>
      <c r="AX83" s="247">
        <v>63620</v>
      </c>
      <c r="AY83" s="247">
        <v>-43025</v>
      </c>
      <c r="AZ83" s="247">
        <v>-27975</v>
      </c>
      <c r="BA83" s="247">
        <v>63620</v>
      </c>
      <c r="BB83" s="247">
        <v>0</v>
      </c>
      <c r="BC83" s="247">
        <v>29412</v>
      </c>
      <c r="BD83" s="247">
        <v>30002</v>
      </c>
      <c r="BE83" s="247">
        <v>0</v>
      </c>
      <c r="BF83" s="247">
        <v>0</v>
      </c>
      <c r="BG83" s="247">
        <v>0</v>
      </c>
      <c r="BH83" s="247">
        <v>0</v>
      </c>
      <c r="BI83" s="247">
        <v>0</v>
      </c>
      <c r="BJ83" s="128"/>
      <c r="BK83" s="128"/>
    </row>
    <row r="84" spans="1:63" s="246" customFormat="1" ht="13.5" customHeight="1" x14ac:dyDescent="0.25">
      <c r="A84" s="15" t="s">
        <v>137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8">
        <v>0</v>
      </c>
      <c r="AE84" s="248">
        <v>0</v>
      </c>
      <c r="AF84" s="248">
        <v>0</v>
      </c>
      <c r="AG84" s="248">
        <v>0</v>
      </c>
      <c r="AH84" s="248">
        <v>0</v>
      </c>
      <c r="AI84" s="248">
        <v>0</v>
      </c>
      <c r="AJ84" s="248">
        <v>0</v>
      </c>
      <c r="AK84" s="248">
        <v>0</v>
      </c>
      <c r="AL84" s="248">
        <v>0</v>
      </c>
      <c r="AM84" s="248">
        <v>0</v>
      </c>
      <c r="AN84" s="248">
        <v>128400</v>
      </c>
      <c r="AO84" s="248">
        <v>128400</v>
      </c>
      <c r="AP84" s="248">
        <v>128400</v>
      </c>
      <c r="AQ84" s="248">
        <v>118600</v>
      </c>
      <c r="AR84" s="248">
        <v>55700</v>
      </c>
      <c r="AS84" s="248">
        <v>0</v>
      </c>
      <c r="AT84" s="248">
        <v>0</v>
      </c>
      <c r="AU84" s="248">
        <v>0</v>
      </c>
      <c r="AV84" s="248">
        <v>0</v>
      </c>
      <c r="AW84" s="248">
        <v>0</v>
      </c>
      <c r="AX84" s="248">
        <v>0</v>
      </c>
      <c r="AY84" s="248">
        <v>0</v>
      </c>
      <c r="AZ84" s="248">
        <v>0</v>
      </c>
      <c r="BA84" s="248">
        <v>0</v>
      </c>
      <c r="BB84" s="248">
        <v>0</v>
      </c>
      <c r="BC84" s="248">
        <v>0</v>
      </c>
      <c r="BD84" s="248">
        <v>0</v>
      </c>
      <c r="BE84" s="248">
        <v>0</v>
      </c>
      <c r="BF84" s="248">
        <v>0</v>
      </c>
      <c r="BG84" s="248">
        <v>0</v>
      </c>
      <c r="BH84" s="248">
        <v>0</v>
      </c>
      <c r="BI84" s="248">
        <v>0</v>
      </c>
      <c r="BJ84" s="128"/>
      <c r="BK84" s="128"/>
    </row>
    <row r="85" spans="1:63" s="246" customFormat="1" ht="13.5" customHeight="1" x14ac:dyDescent="0.25">
      <c r="A85" s="128" t="s">
        <v>136</v>
      </c>
      <c r="B85" s="247">
        <v>0</v>
      </c>
      <c r="C85" s="247">
        <v>0</v>
      </c>
      <c r="D85" s="247">
        <v>0</v>
      </c>
      <c r="E85" s="247">
        <v>0</v>
      </c>
      <c r="F85" s="247">
        <v>0</v>
      </c>
      <c r="G85" s="247">
        <v>0</v>
      </c>
      <c r="H85" s="247">
        <v>0</v>
      </c>
      <c r="I85" s="247">
        <v>0</v>
      </c>
      <c r="J85" s="247">
        <v>0</v>
      </c>
      <c r="K85" s="247">
        <v>0</v>
      </c>
      <c r="L85" s="247">
        <v>0</v>
      </c>
      <c r="M85" s="247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47">
        <v>0</v>
      </c>
      <c r="AE85" s="247">
        <v>0</v>
      </c>
      <c r="AF85" s="247">
        <v>0</v>
      </c>
      <c r="AG85" s="247">
        <v>0</v>
      </c>
      <c r="AH85" s="247">
        <v>0</v>
      </c>
      <c r="AI85" s="247">
        <v>0</v>
      </c>
      <c r="AJ85" s="247">
        <v>0</v>
      </c>
      <c r="AK85" s="247">
        <v>0</v>
      </c>
      <c r="AL85" s="247">
        <v>0</v>
      </c>
      <c r="AM85" s="247">
        <v>0</v>
      </c>
      <c r="AN85" s="247">
        <v>0</v>
      </c>
      <c r="AO85" s="247">
        <v>0</v>
      </c>
      <c r="AP85" s="247">
        <v>0</v>
      </c>
      <c r="AQ85" s="247">
        <v>0</v>
      </c>
      <c r="AR85" s="247">
        <v>0</v>
      </c>
      <c r="AS85" s="247">
        <v>0</v>
      </c>
      <c r="AT85" s="247">
        <v>0</v>
      </c>
      <c r="AU85" s="247">
        <v>0</v>
      </c>
      <c r="AV85" s="247">
        <v>0</v>
      </c>
      <c r="AW85" s="247">
        <v>0</v>
      </c>
      <c r="AX85" s="247">
        <v>0</v>
      </c>
      <c r="AY85" s="247">
        <v>0</v>
      </c>
      <c r="AZ85" s="247">
        <v>0</v>
      </c>
      <c r="BA85" s="247">
        <v>0</v>
      </c>
      <c r="BB85" s="247">
        <v>0</v>
      </c>
      <c r="BC85" s="247">
        <v>0</v>
      </c>
      <c r="BD85" s="247">
        <v>137485</v>
      </c>
      <c r="BE85" s="247">
        <v>3782</v>
      </c>
      <c r="BF85" s="247">
        <v>3782</v>
      </c>
      <c r="BG85" s="247">
        <v>3782</v>
      </c>
      <c r="BH85" s="247">
        <v>3782</v>
      </c>
      <c r="BI85" s="247">
        <v>3782</v>
      </c>
      <c r="BJ85" s="128"/>
      <c r="BK85" s="128"/>
    </row>
    <row r="86" spans="1:63" s="246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248"/>
      <c r="BJ86" s="128"/>
      <c r="BK86" s="128"/>
    </row>
    <row r="87" spans="1:63" s="246" customFormat="1" ht="15.75" x14ac:dyDescent="0.25">
      <c r="A87" s="133" t="s">
        <v>467</v>
      </c>
      <c r="B87" s="132">
        <f t="shared" ref="B87:AM87" si="12">SUM(B79:B85)</f>
        <v>8578303</v>
      </c>
      <c r="C87" s="132">
        <f t="shared" si="12"/>
        <v>8612454</v>
      </c>
      <c r="D87" s="132">
        <f t="shared" si="12"/>
        <v>8421329</v>
      </c>
      <c r="E87" s="132">
        <f t="shared" si="12"/>
        <v>8296169</v>
      </c>
      <c r="F87" s="132">
        <f t="shared" si="12"/>
        <v>8048229</v>
      </c>
      <c r="G87" s="132">
        <f t="shared" si="12"/>
        <v>7866589</v>
      </c>
      <c r="H87" s="132">
        <f t="shared" si="12"/>
        <v>7632247</v>
      </c>
      <c r="I87" s="132">
        <f t="shared" si="12"/>
        <v>7752947.6666999999</v>
      </c>
      <c r="J87" s="132">
        <f t="shared" si="12"/>
        <v>7573825</v>
      </c>
      <c r="K87" s="132">
        <f t="shared" si="12"/>
        <v>7891106</v>
      </c>
      <c r="L87" s="132">
        <f t="shared" si="12"/>
        <v>7581403</v>
      </c>
      <c r="M87" s="132">
        <f t="shared" si="12"/>
        <v>7460638</v>
      </c>
      <c r="N87" s="132">
        <f t="shared" si="12"/>
        <v>7254514</v>
      </c>
      <c r="O87" s="132">
        <f t="shared" si="12"/>
        <v>7191002</v>
      </c>
      <c r="P87" s="132">
        <f t="shared" si="12"/>
        <v>7020862</v>
      </c>
      <c r="Q87" s="132">
        <f t="shared" si="12"/>
        <v>6893609</v>
      </c>
      <c r="R87" s="132">
        <f t="shared" si="12"/>
        <v>6759958</v>
      </c>
      <c r="S87" s="132">
        <f t="shared" si="12"/>
        <v>6654039</v>
      </c>
      <c r="T87" s="132">
        <f t="shared" si="12"/>
        <v>6800333</v>
      </c>
      <c r="U87" s="132">
        <f t="shared" si="12"/>
        <v>6611555</v>
      </c>
      <c r="V87" s="132">
        <f t="shared" si="12"/>
        <v>6456612</v>
      </c>
      <c r="W87" s="132">
        <f t="shared" si="12"/>
        <v>7145688</v>
      </c>
      <c r="X87" s="132">
        <f t="shared" si="12"/>
        <v>6968269</v>
      </c>
      <c r="Y87" s="132">
        <f t="shared" si="12"/>
        <v>6859058</v>
      </c>
      <c r="Z87" s="132">
        <f t="shared" si="12"/>
        <v>6743713</v>
      </c>
      <c r="AA87" s="132">
        <f t="shared" si="12"/>
        <v>6609220</v>
      </c>
      <c r="AB87" s="132">
        <f t="shared" si="12"/>
        <v>6468057</v>
      </c>
      <c r="AC87" s="132">
        <f t="shared" si="12"/>
        <v>6360379</v>
      </c>
      <c r="AD87" s="132">
        <f t="shared" si="12"/>
        <v>6226633</v>
      </c>
      <c r="AE87" s="132">
        <f t="shared" si="12"/>
        <v>6181174</v>
      </c>
      <c r="AF87" s="132">
        <f t="shared" si="12"/>
        <v>6109644</v>
      </c>
      <c r="AG87" s="132">
        <f t="shared" si="12"/>
        <v>6326461</v>
      </c>
      <c r="AH87" s="132">
        <f t="shared" si="12"/>
        <v>6244343</v>
      </c>
      <c r="AI87" s="132">
        <f t="shared" si="12"/>
        <v>6238391</v>
      </c>
      <c r="AJ87" s="132">
        <f t="shared" si="12"/>
        <v>6131782</v>
      </c>
      <c r="AK87" s="132">
        <f t="shared" si="12"/>
        <v>6052575</v>
      </c>
      <c r="AL87" s="132">
        <f t="shared" si="12"/>
        <v>5939687</v>
      </c>
      <c r="AM87" s="132">
        <f t="shared" si="12"/>
        <v>5865432</v>
      </c>
      <c r="AN87" s="132">
        <f t="shared" ref="AN87:BI87" si="13">SUM(AN79:AN85)</f>
        <v>5778487</v>
      </c>
      <c r="AO87" s="132">
        <f t="shared" si="13"/>
        <v>5707994</v>
      </c>
      <c r="AP87" s="132">
        <f t="shared" si="13"/>
        <v>5646850</v>
      </c>
      <c r="AQ87" s="132">
        <f t="shared" si="13"/>
        <v>5665483</v>
      </c>
      <c r="AR87" s="132">
        <f t="shared" si="13"/>
        <v>5600071</v>
      </c>
      <c r="AS87" s="132">
        <f t="shared" si="13"/>
        <v>5544834</v>
      </c>
      <c r="AT87" s="132">
        <f t="shared" si="13"/>
        <v>5536564</v>
      </c>
      <c r="AU87" s="132">
        <f t="shared" si="13"/>
        <v>5523362</v>
      </c>
      <c r="AV87" s="132">
        <f t="shared" si="13"/>
        <v>5461563</v>
      </c>
      <c r="AW87" s="132">
        <f t="shared" si="13"/>
        <v>5415862</v>
      </c>
      <c r="AX87" s="132">
        <f t="shared" si="13"/>
        <v>5337359</v>
      </c>
      <c r="AY87" s="132">
        <f t="shared" si="13"/>
        <v>5136809</v>
      </c>
      <c r="AZ87" s="132">
        <f t="shared" si="13"/>
        <v>5053720</v>
      </c>
      <c r="BA87" s="132">
        <f t="shared" si="13"/>
        <v>5337359</v>
      </c>
      <c r="BB87" s="132">
        <f t="shared" si="13"/>
        <v>4963542</v>
      </c>
      <c r="BC87" s="132">
        <f t="shared" si="13"/>
        <v>4913243</v>
      </c>
      <c r="BD87" s="132">
        <f t="shared" si="13"/>
        <v>4823182</v>
      </c>
      <c r="BE87" s="132">
        <f t="shared" si="13"/>
        <v>4588304</v>
      </c>
      <c r="BF87" s="132">
        <f t="shared" si="13"/>
        <v>4501677</v>
      </c>
      <c r="BG87" s="132">
        <f t="shared" si="13"/>
        <v>4425863</v>
      </c>
      <c r="BH87" s="132">
        <f t="shared" si="13"/>
        <v>4348284</v>
      </c>
      <c r="BI87" s="132">
        <f t="shared" si="13"/>
        <v>4275155</v>
      </c>
      <c r="BJ87" s="128"/>
      <c r="BK87" s="128"/>
    </row>
    <row r="88" spans="1:63" s="246" customFormat="1" ht="15.75" x14ac:dyDescent="0.25">
      <c r="A88" s="133" t="s">
        <v>468</v>
      </c>
      <c r="B88" s="132">
        <f t="shared" ref="B88:I88" si="14">SUM(B87,B58,B76)-0.3</f>
        <v>17717169.699999999</v>
      </c>
      <c r="C88" s="132">
        <f t="shared" si="14"/>
        <v>16760115.699999999</v>
      </c>
      <c r="D88" s="132">
        <f t="shared" si="14"/>
        <v>16564364.699999999</v>
      </c>
      <c r="E88" s="132">
        <f t="shared" si="14"/>
        <v>15922766.699999999</v>
      </c>
      <c r="F88" s="132">
        <f t="shared" si="14"/>
        <v>15498940.699999999</v>
      </c>
      <c r="G88" s="132">
        <f t="shared" si="14"/>
        <v>15342263.699999999</v>
      </c>
      <c r="H88" s="132">
        <f t="shared" si="14"/>
        <v>14300664.699999999</v>
      </c>
      <c r="I88" s="132">
        <f t="shared" si="14"/>
        <v>14131855.366699999</v>
      </c>
      <c r="J88" s="132">
        <f t="shared" ref="J88:P88" si="15">SUM(J87,J58,J76)</f>
        <v>14173991</v>
      </c>
      <c r="K88" s="132">
        <f t="shared" si="15"/>
        <v>14001294</v>
      </c>
      <c r="L88" s="132">
        <f t="shared" si="15"/>
        <v>13498836</v>
      </c>
      <c r="M88" s="132">
        <f t="shared" si="15"/>
        <v>13541775</v>
      </c>
      <c r="N88" s="132">
        <f t="shared" si="15"/>
        <v>13175980</v>
      </c>
      <c r="O88" s="132">
        <f t="shared" si="15"/>
        <v>12454700</v>
      </c>
      <c r="P88" s="132">
        <f t="shared" si="15"/>
        <v>12475918</v>
      </c>
      <c r="Q88" s="132">
        <f t="shared" ref="Q88:X88" si="16">Q87+Q76+Q58</f>
        <v>12304427</v>
      </c>
      <c r="R88" s="132">
        <f t="shared" si="16"/>
        <v>12696792</v>
      </c>
      <c r="S88" s="132">
        <f t="shared" si="16"/>
        <v>12705960</v>
      </c>
      <c r="T88" s="132">
        <f t="shared" si="16"/>
        <v>11887386</v>
      </c>
      <c r="U88" s="132">
        <f t="shared" si="16"/>
        <v>11847275</v>
      </c>
      <c r="V88" s="132">
        <f t="shared" si="16"/>
        <v>11762554</v>
      </c>
      <c r="W88" s="132">
        <f t="shared" si="16"/>
        <v>12028634</v>
      </c>
      <c r="X88" s="132">
        <f t="shared" si="16"/>
        <v>11854115</v>
      </c>
      <c r="Y88" s="132">
        <f>Y58+Y76+Y87</f>
        <v>11694504</v>
      </c>
      <c r="Z88" s="132">
        <f>Z58+Z76+Z87</f>
        <v>11520769</v>
      </c>
      <c r="AA88" s="132">
        <f>AA58+AA76+AA87</f>
        <v>11448844</v>
      </c>
      <c r="AB88" s="132">
        <f t="shared" ref="AB88:BI88" si="17">AB87+AB76+AB58</f>
        <v>11382091</v>
      </c>
      <c r="AC88" s="132">
        <f t="shared" si="17"/>
        <v>11230763</v>
      </c>
      <c r="AD88" s="132">
        <f t="shared" si="17"/>
        <v>11165962</v>
      </c>
      <c r="AE88" s="132">
        <f t="shared" si="17"/>
        <v>11084638</v>
      </c>
      <c r="AF88" s="132">
        <f t="shared" si="17"/>
        <v>10701499</v>
      </c>
      <c r="AG88" s="132">
        <f t="shared" si="17"/>
        <v>11015389</v>
      </c>
      <c r="AH88" s="132">
        <f t="shared" si="17"/>
        <v>10801093</v>
      </c>
      <c r="AI88" s="132">
        <f t="shared" si="17"/>
        <v>10969232</v>
      </c>
      <c r="AJ88" s="132">
        <f t="shared" si="17"/>
        <v>10916918</v>
      </c>
      <c r="AK88" s="132">
        <f t="shared" si="17"/>
        <v>10933028</v>
      </c>
      <c r="AL88" s="132">
        <f t="shared" si="17"/>
        <v>10940114</v>
      </c>
      <c r="AM88" s="132">
        <f t="shared" si="17"/>
        <v>10957142</v>
      </c>
      <c r="AN88" s="132">
        <f t="shared" si="17"/>
        <v>10734068</v>
      </c>
      <c r="AO88" s="132">
        <f t="shared" si="17"/>
        <v>10748700</v>
      </c>
      <c r="AP88" s="132">
        <f t="shared" si="17"/>
        <v>10938168</v>
      </c>
      <c r="AQ88" s="132">
        <f t="shared" si="17"/>
        <v>10881371</v>
      </c>
      <c r="AR88" s="132">
        <f t="shared" si="17"/>
        <v>10419795</v>
      </c>
      <c r="AS88" s="132">
        <f t="shared" si="17"/>
        <v>10243432</v>
      </c>
      <c r="AT88" s="132">
        <f t="shared" si="17"/>
        <v>10154641</v>
      </c>
      <c r="AU88" s="132">
        <f t="shared" si="17"/>
        <v>9800876.5</v>
      </c>
      <c r="AV88" s="132">
        <f t="shared" si="17"/>
        <v>9634103</v>
      </c>
      <c r="AW88" s="132">
        <f t="shared" si="17"/>
        <v>9514969</v>
      </c>
      <c r="AX88" s="132">
        <f t="shared" si="17"/>
        <v>9456301</v>
      </c>
      <c r="AY88" s="132">
        <f t="shared" si="17"/>
        <v>9370250</v>
      </c>
      <c r="AZ88" s="132">
        <f t="shared" si="17"/>
        <v>9324778</v>
      </c>
      <c r="BA88" s="132">
        <f t="shared" si="17"/>
        <v>9456301</v>
      </c>
      <c r="BB88" s="132">
        <f t="shared" si="17"/>
        <v>8992688</v>
      </c>
      <c r="BC88" s="132">
        <f t="shared" si="17"/>
        <v>8976362</v>
      </c>
      <c r="BD88" s="132">
        <f t="shared" si="17"/>
        <v>8897098</v>
      </c>
      <c r="BE88" s="132">
        <f t="shared" si="17"/>
        <v>8822192</v>
      </c>
      <c r="BF88" s="132">
        <f t="shared" si="17"/>
        <v>8274201</v>
      </c>
      <c r="BG88" s="132">
        <f t="shared" si="17"/>
        <v>7851346</v>
      </c>
      <c r="BH88" s="132">
        <f t="shared" si="17"/>
        <v>7564581</v>
      </c>
      <c r="BI88" s="132">
        <f t="shared" si="17"/>
        <v>7436845</v>
      </c>
      <c r="BJ88" s="128"/>
      <c r="BK88" s="128"/>
    </row>
    <row r="89" spans="1:63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243"/>
      <c r="O89" s="61"/>
      <c r="P89" s="61"/>
      <c r="Q89" s="61"/>
      <c r="R89" s="61"/>
      <c r="S89" s="61"/>
      <c r="T89" s="61"/>
      <c r="U89" s="61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243"/>
      <c r="BJ89" s="61"/>
      <c r="BK89" s="61"/>
    </row>
    <row r="90" spans="1:63" ht="15" x14ac:dyDescent="0.25">
      <c r="N90" s="243"/>
      <c r="R90" s="243"/>
    </row>
    <row r="91" spans="1:63" ht="15" x14ac:dyDescent="0.25">
      <c r="B91" s="344"/>
      <c r="C91" s="344">
        <f>C88-C36</f>
        <v>0</v>
      </c>
      <c r="D91" s="344">
        <f t="shared" ref="D91:BI91" si="18">D88-D36</f>
        <v>0</v>
      </c>
      <c r="E91" s="344">
        <f t="shared" si="18"/>
        <v>0</v>
      </c>
      <c r="F91" s="344">
        <f t="shared" si="18"/>
        <v>0</v>
      </c>
      <c r="G91" s="344">
        <f t="shared" si="18"/>
        <v>0</v>
      </c>
      <c r="H91" s="344">
        <f t="shared" si="18"/>
        <v>0</v>
      </c>
      <c r="I91" s="344">
        <f t="shared" si="18"/>
        <v>-0.11105999909341335</v>
      </c>
      <c r="J91" s="344">
        <f t="shared" si="18"/>
        <v>0</v>
      </c>
      <c r="K91" s="344">
        <f t="shared" si="18"/>
        <v>0</v>
      </c>
      <c r="L91" s="344">
        <f t="shared" si="18"/>
        <v>0</v>
      </c>
      <c r="M91" s="344">
        <f t="shared" si="18"/>
        <v>0</v>
      </c>
      <c r="N91" s="344">
        <f t="shared" si="18"/>
        <v>0</v>
      </c>
      <c r="O91" s="344">
        <f t="shared" si="18"/>
        <v>0</v>
      </c>
      <c r="P91" s="344">
        <f t="shared" si="18"/>
        <v>0</v>
      </c>
      <c r="Q91" s="344">
        <f t="shared" si="18"/>
        <v>0</v>
      </c>
      <c r="R91" s="344">
        <f t="shared" si="18"/>
        <v>0</v>
      </c>
      <c r="S91" s="344">
        <f t="shared" si="18"/>
        <v>0</v>
      </c>
      <c r="T91" s="344">
        <f t="shared" si="18"/>
        <v>0</v>
      </c>
      <c r="U91" s="344">
        <f t="shared" si="18"/>
        <v>0</v>
      </c>
      <c r="V91" s="344">
        <f t="shared" si="18"/>
        <v>0</v>
      </c>
      <c r="W91" s="344">
        <f t="shared" si="18"/>
        <v>0</v>
      </c>
      <c r="X91" s="344">
        <f t="shared" si="18"/>
        <v>0</v>
      </c>
      <c r="Y91" s="344">
        <f t="shared" si="18"/>
        <v>0</v>
      </c>
      <c r="Z91" s="344">
        <f t="shared" si="18"/>
        <v>0</v>
      </c>
      <c r="AA91" s="344">
        <f t="shared" si="18"/>
        <v>0</v>
      </c>
      <c r="AB91" s="344">
        <f t="shared" si="18"/>
        <v>0</v>
      </c>
      <c r="AC91" s="344">
        <f t="shared" si="18"/>
        <v>0</v>
      </c>
      <c r="AD91" s="344">
        <f t="shared" si="18"/>
        <v>0</v>
      </c>
      <c r="AE91" s="344">
        <f t="shared" si="18"/>
        <v>0</v>
      </c>
      <c r="AF91" s="344">
        <f t="shared" si="18"/>
        <v>0</v>
      </c>
      <c r="AG91" s="344">
        <f t="shared" si="18"/>
        <v>0</v>
      </c>
      <c r="AH91" s="344">
        <f t="shared" si="18"/>
        <v>0</v>
      </c>
      <c r="AI91" s="344">
        <f t="shared" si="18"/>
        <v>0</v>
      </c>
      <c r="AJ91" s="344">
        <f t="shared" si="18"/>
        <v>0</v>
      </c>
      <c r="AK91" s="344">
        <f t="shared" si="18"/>
        <v>0</v>
      </c>
      <c r="AL91" s="344">
        <f t="shared" si="18"/>
        <v>0</v>
      </c>
      <c r="AM91" s="344">
        <f t="shared" si="18"/>
        <v>0</v>
      </c>
      <c r="AN91" s="344">
        <f t="shared" si="18"/>
        <v>1</v>
      </c>
      <c r="AO91" s="344">
        <f t="shared" si="18"/>
        <v>0</v>
      </c>
      <c r="AP91" s="344">
        <f t="shared" si="18"/>
        <v>0</v>
      </c>
      <c r="AQ91" s="344">
        <f t="shared" si="18"/>
        <v>0</v>
      </c>
      <c r="AR91" s="344">
        <f t="shared" si="18"/>
        <v>0</v>
      </c>
      <c r="AS91" s="344">
        <f t="shared" si="18"/>
        <v>0</v>
      </c>
      <c r="AT91" s="344">
        <f t="shared" si="18"/>
        <v>0</v>
      </c>
      <c r="AU91" s="344">
        <f t="shared" si="18"/>
        <v>0.5</v>
      </c>
      <c r="AV91" s="344">
        <f t="shared" si="18"/>
        <v>0</v>
      </c>
      <c r="AW91" s="344">
        <f t="shared" si="18"/>
        <v>-1</v>
      </c>
      <c r="AX91" s="344">
        <f t="shared" si="18"/>
        <v>0</v>
      </c>
      <c r="AY91" s="344">
        <f t="shared" si="18"/>
        <v>1</v>
      </c>
      <c r="AZ91" s="344">
        <f t="shared" si="18"/>
        <v>0</v>
      </c>
      <c r="BA91" s="344">
        <f t="shared" si="18"/>
        <v>0</v>
      </c>
      <c r="BB91" s="344">
        <f t="shared" si="18"/>
        <v>0</v>
      </c>
      <c r="BC91" s="344">
        <f t="shared" si="18"/>
        <v>-1</v>
      </c>
      <c r="BD91" s="344">
        <f t="shared" si="18"/>
        <v>1</v>
      </c>
      <c r="BE91" s="344">
        <f t="shared" si="18"/>
        <v>0</v>
      </c>
      <c r="BF91" s="344">
        <f t="shared" si="18"/>
        <v>0</v>
      </c>
      <c r="BG91" s="344">
        <f t="shared" si="18"/>
        <v>0</v>
      </c>
      <c r="BH91" s="344">
        <f t="shared" si="18"/>
        <v>1</v>
      </c>
      <c r="BI91" s="344">
        <f t="shared" si="18"/>
        <v>-1</v>
      </c>
      <c r="BJ91" s="243"/>
    </row>
    <row r="92" spans="1:63" ht="15" x14ac:dyDescent="0.25"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</row>
    <row r="93" spans="1:63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</row>
    <row r="94" spans="1:63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</row>
    <row r="95" spans="1:63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</row>
  </sheetData>
  <mergeCells count="1">
    <mergeCell ref="L1:P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G225"/>
  <sheetViews>
    <sheetView zoomScaleNormal="100" workbookViewId="0"/>
  </sheetViews>
  <sheetFormatPr defaultColWidth="9.140625" defaultRowHeight="15" customHeight="1" zeroHeight="1" x14ac:dyDescent="0.25"/>
  <cols>
    <col min="1" max="1" width="65.5703125" style="245" customWidth="1"/>
    <col min="2" max="12" width="9.5703125" style="323" bestFit="1" customWidth="1"/>
    <col min="13" max="14" width="14.85546875" style="2" bestFit="1" customWidth="1"/>
    <col min="15" max="17" width="9.5703125" style="165" bestFit="1" customWidth="1"/>
    <col min="18" max="18" width="9.5703125" style="2" bestFit="1" customWidth="1"/>
    <col min="19" max="25" width="10.5703125" style="2" bestFit="1" customWidth="1"/>
    <col min="26" max="27" width="9.5703125" style="2" bestFit="1" customWidth="1"/>
    <col min="28" max="60" width="9.5703125" style="166" bestFit="1" customWidth="1"/>
    <col min="61" max="61" width="9.5703125" style="2" bestFit="1" customWidth="1"/>
    <col min="62" max="62" width="9.140625" style="10"/>
    <col min="63" max="16384" width="9.140625" style="2"/>
  </cols>
  <sheetData>
    <row r="1" spans="1:62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84"/>
      <c r="L1" s="382" t="s">
        <v>152</v>
      </c>
      <c r="M1" s="382"/>
      <c r="N1" s="382"/>
      <c r="O1" s="284"/>
      <c r="P1" s="284"/>
      <c r="Q1" s="284"/>
      <c r="R1" s="21"/>
      <c r="S1" s="21"/>
      <c r="T1" s="284"/>
      <c r="U1" s="284"/>
      <c r="V1" s="284"/>
      <c r="W1" s="284"/>
      <c r="X1" s="284"/>
      <c r="Y1" s="127"/>
      <c r="Z1" s="127"/>
      <c r="AA1" s="127"/>
      <c r="AB1" s="152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2"/>
      <c r="BI1" s="10"/>
      <c r="BJ1" s="2"/>
    </row>
    <row r="2" spans="1:62" s="341" customFormat="1" ht="25.5" customHeight="1" x14ac:dyDescent="0.25">
      <c r="A2" s="340" t="s">
        <v>153</v>
      </c>
      <c r="B2" s="340" t="s">
        <v>552</v>
      </c>
      <c r="C2" s="340" t="s">
        <v>455</v>
      </c>
      <c r="D2" s="340" t="s">
        <v>448</v>
      </c>
      <c r="E2" s="340" t="s">
        <v>444</v>
      </c>
      <c r="F2" s="340" t="s">
        <v>437</v>
      </c>
      <c r="G2" s="340" t="s">
        <v>419</v>
      </c>
      <c r="H2" s="340" t="s">
        <v>414</v>
      </c>
      <c r="I2" s="340" t="s">
        <v>405</v>
      </c>
      <c r="J2" s="340" t="s">
        <v>369</v>
      </c>
      <c r="K2" s="340" t="s">
        <v>339</v>
      </c>
      <c r="L2" s="340" t="s">
        <v>336</v>
      </c>
      <c r="M2" s="340" t="s">
        <v>113</v>
      </c>
      <c r="N2" s="340" t="s">
        <v>110</v>
      </c>
      <c r="O2" s="340" t="s">
        <v>107</v>
      </c>
      <c r="P2" s="340" t="s">
        <v>64</v>
      </c>
      <c r="Q2" s="340" t="s">
        <v>63</v>
      </c>
      <c r="R2" s="340" t="s">
        <v>60</v>
      </c>
      <c r="S2" s="340" t="s">
        <v>61</v>
      </c>
      <c r="T2" s="340" t="s">
        <v>58</v>
      </c>
      <c r="U2" s="340" t="s">
        <v>57</v>
      </c>
      <c r="V2" s="340" t="s">
        <v>55</v>
      </c>
      <c r="W2" s="340" t="s">
        <v>53</v>
      </c>
      <c r="X2" s="340" t="s">
        <v>52</v>
      </c>
      <c r="Y2" s="340" t="s">
        <v>51</v>
      </c>
      <c r="Z2" s="340" t="s">
        <v>50</v>
      </c>
      <c r="AA2" s="340" t="s">
        <v>49</v>
      </c>
      <c r="AB2" s="340" t="s">
        <v>48</v>
      </c>
      <c r="AC2" s="340" t="s">
        <v>47</v>
      </c>
      <c r="AD2" s="340" t="s">
        <v>29</v>
      </c>
      <c r="AE2" s="340" t="s">
        <v>27</v>
      </c>
      <c r="AF2" s="340" t="s">
        <v>20</v>
      </c>
      <c r="AG2" s="340" t="s">
        <v>11</v>
      </c>
      <c r="AH2" s="340" t="s">
        <v>12</v>
      </c>
      <c r="AI2" s="340" t="s">
        <v>13</v>
      </c>
      <c r="AJ2" s="340" t="s">
        <v>14</v>
      </c>
      <c r="AK2" s="340" t="s">
        <v>9</v>
      </c>
      <c r="AL2" s="340" t="s">
        <v>15</v>
      </c>
      <c r="AM2" s="340" t="s">
        <v>16</v>
      </c>
      <c r="AN2" s="340" t="s">
        <v>17</v>
      </c>
      <c r="AO2" s="340" t="s">
        <v>3</v>
      </c>
      <c r="AP2" s="340" t="s">
        <v>81</v>
      </c>
      <c r="AQ2" s="340" t="s">
        <v>82</v>
      </c>
      <c r="AR2" s="340" t="s">
        <v>83</v>
      </c>
      <c r="AS2" s="340" t="s">
        <v>84</v>
      </c>
      <c r="AT2" s="340" t="s">
        <v>85</v>
      </c>
      <c r="AU2" s="340" t="s">
        <v>86</v>
      </c>
      <c r="AV2" s="340" t="s">
        <v>87</v>
      </c>
      <c r="AW2" s="340" t="s">
        <v>88</v>
      </c>
      <c r="AX2" s="340" t="s">
        <v>89</v>
      </c>
      <c r="AY2" s="340" t="s">
        <v>90</v>
      </c>
      <c r="AZ2" s="340" t="s">
        <v>91</v>
      </c>
      <c r="BA2" s="340" t="s">
        <v>92</v>
      </c>
      <c r="BB2" s="340" t="s">
        <v>93</v>
      </c>
      <c r="BC2" s="340" t="s">
        <v>94</v>
      </c>
      <c r="BD2" s="340" t="s">
        <v>95</v>
      </c>
      <c r="BE2" s="340" t="s">
        <v>96</v>
      </c>
      <c r="BF2" s="340" t="s">
        <v>97</v>
      </c>
      <c r="BG2" s="340" t="s">
        <v>98</v>
      </c>
      <c r="BH2" s="340" t="s">
        <v>99</v>
      </c>
      <c r="BI2" s="340" t="s">
        <v>100</v>
      </c>
    </row>
    <row r="3" spans="1:62" s="12" customFormat="1" x14ac:dyDescent="0.25">
      <c r="A3" s="167" t="s">
        <v>479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167"/>
      <c r="N3" s="167"/>
      <c r="O3" s="151"/>
      <c r="P3" s="151"/>
      <c r="Q3" s="151"/>
      <c r="R3" s="167"/>
      <c r="S3" s="167"/>
      <c r="T3" s="167"/>
      <c r="U3" s="167"/>
      <c r="V3" s="167"/>
      <c r="W3" s="167"/>
      <c r="X3" s="167"/>
      <c r="Y3" s="167"/>
      <c r="Z3" s="151"/>
      <c r="AA3" s="151"/>
      <c r="AB3" s="151"/>
      <c r="AC3" s="151"/>
      <c r="AD3" s="151"/>
      <c r="AE3" s="151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68"/>
    </row>
    <row r="4" spans="1:62" s="12" customFormat="1" x14ac:dyDescent="0.25">
      <c r="A4" s="150" t="s">
        <v>439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150"/>
      <c r="N4" s="150"/>
      <c r="O4" s="151"/>
      <c r="P4" s="151"/>
      <c r="Q4" s="151"/>
      <c r="R4" s="150"/>
      <c r="S4" s="150"/>
      <c r="T4" s="150"/>
      <c r="U4" s="150"/>
      <c r="V4" s="150"/>
      <c r="W4" s="150"/>
      <c r="X4" s="150"/>
      <c r="Y4" s="150"/>
      <c r="Z4" s="151"/>
      <c r="AA4" s="151"/>
      <c r="AB4" s="151"/>
      <c r="AC4" s="151"/>
      <c r="AD4" s="151"/>
      <c r="AE4" s="151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</row>
    <row r="5" spans="1:62" s="12" customFormat="1" ht="17.25" customHeight="1" x14ac:dyDescent="0.25">
      <c r="A5" s="150" t="s">
        <v>545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150"/>
      <c r="N5" s="150"/>
      <c r="O5" s="151"/>
      <c r="P5" s="151"/>
      <c r="Q5" s="151"/>
      <c r="R5" s="150"/>
      <c r="S5" s="150"/>
      <c r="T5" s="150"/>
      <c r="U5" s="150"/>
      <c r="V5" s="150"/>
      <c r="W5" s="150"/>
      <c r="X5" s="150"/>
      <c r="Y5" s="150"/>
      <c r="Z5" s="151"/>
      <c r="AA5" s="151"/>
      <c r="AB5" s="151"/>
      <c r="AC5" s="151"/>
      <c r="AD5" s="151"/>
      <c r="AE5" s="151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</row>
    <row r="6" spans="1:62" s="10" customFormat="1" hidden="1" x14ac:dyDescent="0.25">
      <c r="A6" s="345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169"/>
      <c r="N6" s="169"/>
      <c r="O6" s="170"/>
      <c r="P6" s="170"/>
      <c r="Q6" s="170"/>
      <c r="R6" s="169"/>
      <c r="S6" s="169"/>
      <c r="T6" s="169"/>
      <c r="U6" s="169"/>
      <c r="V6" s="169"/>
      <c r="W6" s="169"/>
      <c r="X6" s="169"/>
      <c r="Y6" s="169"/>
      <c r="Z6" s="171"/>
      <c r="AA6" s="171"/>
      <c r="AB6" s="171"/>
      <c r="AC6" s="171"/>
      <c r="AD6" s="171"/>
      <c r="AE6" s="171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</row>
    <row r="7" spans="1:62" s="10" customFormat="1" hidden="1" x14ac:dyDescent="0.25">
      <c r="A7" s="346" t="s">
        <v>154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173"/>
      <c r="N7" s="173"/>
      <c r="O7" s="171"/>
      <c r="P7" s="171"/>
      <c r="Q7" s="171"/>
      <c r="R7" s="174">
        <v>38119.830360000014</v>
      </c>
      <c r="S7" s="171"/>
      <c r="T7" s="171">
        <v>36114.672250000003</v>
      </c>
      <c r="U7" s="171">
        <v>35154.364600000001</v>
      </c>
      <c r="V7" s="171">
        <v>34500.058640000003</v>
      </c>
      <c r="W7" s="171">
        <v>33818.065630000005</v>
      </c>
      <c r="X7" s="171">
        <v>33056.139040000002</v>
      </c>
      <c r="Y7" s="171">
        <v>32374.59187</v>
      </c>
      <c r="Z7" s="171">
        <v>31748.142659999998</v>
      </c>
      <c r="AA7" s="171">
        <v>30989.666679999998</v>
      </c>
      <c r="AB7" s="171">
        <v>30248.251179999999</v>
      </c>
      <c r="AC7" s="171">
        <v>29423.484370000002</v>
      </c>
      <c r="AD7" s="172">
        <v>28528.527969999999</v>
      </c>
      <c r="AE7" s="172">
        <v>27411.791829999998</v>
      </c>
      <c r="AF7" s="172">
        <v>29060.537700000004</v>
      </c>
      <c r="AG7" s="172">
        <v>27829.7</v>
      </c>
      <c r="AH7" s="172">
        <v>26799</v>
      </c>
      <c r="AI7" s="172">
        <v>25428</v>
      </c>
      <c r="AJ7" s="172">
        <v>23858</v>
      </c>
      <c r="AK7" s="172">
        <v>22245</v>
      </c>
      <c r="AL7" s="172">
        <v>21388</v>
      </c>
      <c r="AM7" s="172">
        <v>21219</v>
      </c>
      <c r="AN7" s="172">
        <v>23044</v>
      </c>
      <c r="AO7" s="172">
        <v>38356</v>
      </c>
      <c r="AP7" s="172">
        <v>53083</v>
      </c>
      <c r="AQ7" s="172">
        <v>66602</v>
      </c>
      <c r="AR7" s="172">
        <v>78799</v>
      </c>
      <c r="AS7" s="172">
        <v>77897</v>
      </c>
      <c r="AT7" s="172">
        <v>78228</v>
      </c>
      <c r="AU7" s="172">
        <v>81244</v>
      </c>
      <c r="AV7" s="172">
        <v>85345</v>
      </c>
      <c r="AW7" s="172">
        <v>122917</v>
      </c>
      <c r="AX7" s="172">
        <v>123627</v>
      </c>
      <c r="AY7" s="172">
        <v>126044</v>
      </c>
      <c r="AZ7" s="172">
        <v>124621</v>
      </c>
      <c r="BA7" s="172">
        <v>123160</v>
      </c>
      <c r="BB7" s="172">
        <v>121564</v>
      </c>
      <c r="BC7" s="172">
        <v>119943</v>
      </c>
      <c r="BD7" s="172">
        <v>118515</v>
      </c>
      <c r="BE7" s="172">
        <v>116532</v>
      </c>
      <c r="BF7" s="172">
        <v>114916</v>
      </c>
      <c r="BG7" s="172">
        <v>112607.899</v>
      </c>
      <c r="BH7" s="172">
        <v>108705</v>
      </c>
      <c r="BI7" s="172">
        <v>105070</v>
      </c>
    </row>
    <row r="8" spans="1:62" s="10" customFormat="1" hidden="1" x14ac:dyDescent="0.25">
      <c r="A8" s="346" t="s">
        <v>151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173"/>
      <c r="N8" s="173"/>
      <c r="O8" s="171"/>
      <c r="P8" s="171"/>
      <c r="Q8" s="171"/>
      <c r="R8" s="174">
        <v>12499.792240000004</v>
      </c>
      <c r="S8" s="171"/>
      <c r="T8" s="171">
        <v>12956.347240000001</v>
      </c>
      <c r="U8" s="171">
        <v>13359.950280000001</v>
      </c>
      <c r="V8" s="171">
        <v>13773.900109999999</v>
      </c>
      <c r="W8" s="171">
        <v>14658.308370000001</v>
      </c>
      <c r="X8" s="171">
        <v>15368.488369999999</v>
      </c>
      <c r="Y8" s="171">
        <v>15906.94786</v>
      </c>
      <c r="Z8" s="171">
        <v>16423.557349999999</v>
      </c>
      <c r="AA8" s="171">
        <v>16460.35512</v>
      </c>
      <c r="AB8" s="171">
        <v>16460.055609999999</v>
      </c>
      <c r="AC8" s="171">
        <v>16485.41044</v>
      </c>
      <c r="AD8" s="172">
        <v>16551.472300000001</v>
      </c>
      <c r="AE8" s="172">
        <v>16994.669100000003</v>
      </c>
      <c r="AF8" s="172">
        <v>17910.74494</v>
      </c>
      <c r="AG8" s="172">
        <v>18820.3</v>
      </c>
      <c r="AH8" s="172">
        <v>19649</v>
      </c>
      <c r="AI8" s="172">
        <v>20096</v>
      </c>
      <c r="AJ8" s="172">
        <v>20094</v>
      </c>
      <c r="AK8" s="172">
        <v>20122</v>
      </c>
      <c r="AL8" s="172">
        <v>20073</v>
      </c>
      <c r="AM8" s="172">
        <v>19361</v>
      </c>
      <c r="AN8" s="172">
        <v>18612</v>
      </c>
      <c r="AO8" s="172">
        <v>17875</v>
      </c>
      <c r="AP8" s="172">
        <v>17374</v>
      </c>
      <c r="AQ8" s="172">
        <v>17020</v>
      </c>
      <c r="AR8" s="172">
        <v>15945</v>
      </c>
      <c r="AS8" s="172">
        <v>14598</v>
      </c>
      <c r="AT8" s="172">
        <v>13053</v>
      </c>
      <c r="AU8" s="172">
        <v>10264</v>
      </c>
      <c r="AV8" s="172">
        <v>8424</v>
      </c>
      <c r="AW8" s="172">
        <v>6317</v>
      </c>
      <c r="AX8" s="172">
        <v>4981</v>
      </c>
      <c r="AY8" s="172">
        <v>4835</v>
      </c>
      <c r="AZ8" s="172">
        <v>4826</v>
      </c>
      <c r="BA8" s="172">
        <v>1188</v>
      </c>
      <c r="BB8" s="172">
        <v>772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  <c r="BI8" s="172">
        <v>0</v>
      </c>
    </row>
    <row r="9" spans="1:62" s="10" customFormat="1" hidden="1" x14ac:dyDescent="0.25">
      <c r="A9" s="346" t="s">
        <v>79</v>
      </c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173"/>
      <c r="N9" s="173"/>
      <c r="O9" s="171"/>
      <c r="P9" s="171"/>
      <c r="Q9" s="171"/>
      <c r="R9" s="171" t="s">
        <v>0</v>
      </c>
      <c r="S9" s="171"/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71">
        <v>0</v>
      </c>
      <c r="AH9" s="171">
        <v>0</v>
      </c>
      <c r="AI9" s="171"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0</v>
      </c>
      <c r="AS9" s="172">
        <v>0</v>
      </c>
      <c r="AT9" s="172">
        <v>540</v>
      </c>
      <c r="AU9" s="172">
        <v>1635</v>
      </c>
      <c r="AV9" s="172">
        <v>2912</v>
      </c>
      <c r="AW9" s="172">
        <v>3254</v>
      </c>
      <c r="AX9" s="172">
        <v>3047</v>
      </c>
      <c r="AY9" s="172">
        <v>5157</v>
      </c>
      <c r="AZ9" s="172">
        <v>5107</v>
      </c>
      <c r="BA9" s="172">
        <v>4957</v>
      </c>
      <c r="BB9" s="172">
        <v>4929</v>
      </c>
      <c r="BC9" s="172">
        <v>5184</v>
      </c>
      <c r="BD9" s="172">
        <v>5034</v>
      </c>
      <c r="BE9" s="172">
        <v>4767</v>
      </c>
      <c r="BF9" s="172">
        <v>4717</v>
      </c>
      <c r="BG9" s="172">
        <v>5030</v>
      </c>
      <c r="BH9" s="172">
        <v>5006</v>
      </c>
      <c r="BI9" s="172">
        <v>4764</v>
      </c>
    </row>
    <row r="10" spans="1:62" s="10" customFormat="1" hidden="1" x14ac:dyDescent="0.25">
      <c r="A10" s="346" t="s">
        <v>78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173"/>
      <c r="N10" s="173"/>
      <c r="O10" s="171"/>
      <c r="P10" s="171"/>
      <c r="Q10" s="171"/>
      <c r="R10" s="171" t="s">
        <v>0</v>
      </c>
      <c r="S10" s="171"/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0</v>
      </c>
      <c r="AH10" s="171">
        <v>0</v>
      </c>
      <c r="AI10" s="171">
        <v>0</v>
      </c>
      <c r="AJ10" s="171">
        <v>0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1">
        <v>0</v>
      </c>
      <c r="AV10" s="171">
        <v>0</v>
      </c>
      <c r="AW10" s="172">
        <v>0</v>
      </c>
      <c r="AX10" s="172">
        <v>3327</v>
      </c>
      <c r="AY10" s="172">
        <v>13218</v>
      </c>
      <c r="AZ10" s="172">
        <v>22974</v>
      </c>
      <c r="BA10" s="172">
        <v>32605</v>
      </c>
      <c r="BB10" s="172">
        <v>38801</v>
      </c>
      <c r="BC10" s="172">
        <v>38337</v>
      </c>
      <c r="BD10" s="172">
        <v>37869</v>
      </c>
      <c r="BE10" s="172">
        <v>37392</v>
      </c>
      <c r="BF10" s="172">
        <v>36875</v>
      </c>
      <c r="BG10" s="172">
        <v>36354</v>
      </c>
      <c r="BH10" s="172">
        <v>35768</v>
      </c>
      <c r="BI10" s="172">
        <v>35235</v>
      </c>
    </row>
    <row r="11" spans="1:62" s="10" customFormat="1" hidden="1" x14ac:dyDescent="0.25">
      <c r="A11" s="346" t="s">
        <v>77</v>
      </c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173"/>
      <c r="N11" s="173"/>
      <c r="O11" s="171"/>
      <c r="P11" s="171"/>
      <c r="Q11" s="171"/>
      <c r="R11" s="171" t="s">
        <v>0</v>
      </c>
      <c r="S11" s="171"/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71">
        <v>0</v>
      </c>
      <c r="AH11" s="171">
        <v>0</v>
      </c>
      <c r="AI11" s="171"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1">
        <v>0</v>
      </c>
      <c r="AP11" s="172">
        <v>0</v>
      </c>
      <c r="AQ11" s="172">
        <v>154931</v>
      </c>
      <c r="AR11" s="172">
        <v>149465</v>
      </c>
      <c r="AS11" s="172">
        <v>144794</v>
      </c>
      <c r="AT11" s="172">
        <v>140585</v>
      </c>
      <c r="AU11" s="172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0</v>
      </c>
      <c r="BD11" s="172">
        <v>163291</v>
      </c>
      <c r="BE11" s="172">
        <v>159785</v>
      </c>
      <c r="BF11" s="172">
        <v>155924</v>
      </c>
      <c r="BG11" s="172">
        <v>148000</v>
      </c>
      <c r="BH11" s="172">
        <v>0</v>
      </c>
      <c r="BI11" s="172">
        <v>0</v>
      </c>
    </row>
    <row r="12" spans="1:62" s="10" customFormat="1" hidden="1" x14ac:dyDescent="0.25">
      <c r="A12" s="346" t="s">
        <v>155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173"/>
      <c r="N12" s="173"/>
      <c r="O12" s="171"/>
      <c r="P12" s="171"/>
      <c r="Q12" s="171"/>
      <c r="R12" s="174">
        <v>69600.87718000001</v>
      </c>
      <c r="S12" s="171"/>
      <c r="T12" s="171">
        <v>69628.23348000001</v>
      </c>
      <c r="U12" s="171">
        <v>81458.081569999995</v>
      </c>
      <c r="V12" s="171">
        <v>81525.125019999992</v>
      </c>
      <c r="W12" s="171">
        <v>81572.580679999999</v>
      </c>
      <c r="X12" s="171">
        <v>60375.083100000003</v>
      </c>
      <c r="Y12" s="171">
        <v>68472.479519999993</v>
      </c>
      <c r="Z12" s="171">
        <v>70655.875629999995</v>
      </c>
      <c r="AA12" s="171">
        <v>73287.734410000005</v>
      </c>
      <c r="AB12" s="171">
        <v>75855.904679999992</v>
      </c>
      <c r="AC12" s="171">
        <v>77873.014479999998</v>
      </c>
      <c r="AD12" s="172">
        <v>78086.842780000006</v>
      </c>
      <c r="AE12" s="172">
        <v>77953.506479999996</v>
      </c>
      <c r="AF12" s="172">
        <v>72444.927159999992</v>
      </c>
      <c r="AG12" s="172">
        <v>72471.600000000006</v>
      </c>
      <c r="AH12" s="172">
        <v>72402</v>
      </c>
      <c r="AI12" s="172">
        <v>72205</v>
      </c>
      <c r="AJ12" s="172">
        <v>72000</v>
      </c>
      <c r="AK12" s="172">
        <v>72057</v>
      </c>
      <c r="AL12" s="172">
        <v>71585</v>
      </c>
      <c r="AM12" s="172">
        <v>71568</v>
      </c>
      <c r="AN12" s="172">
        <v>71366</v>
      </c>
      <c r="AO12" s="172">
        <v>71268</v>
      </c>
      <c r="AP12" s="172">
        <v>71068</v>
      </c>
      <c r="AQ12" s="172">
        <v>70262</v>
      </c>
      <c r="AR12" s="172">
        <v>70200</v>
      </c>
      <c r="AS12" s="172">
        <v>69768</v>
      </c>
      <c r="AT12" s="172">
        <v>68600</v>
      </c>
      <c r="AU12" s="172">
        <v>64990</v>
      </c>
      <c r="AV12" s="172">
        <v>62003</v>
      </c>
      <c r="AW12" s="172">
        <v>60196</v>
      </c>
      <c r="AX12" s="172">
        <v>59269</v>
      </c>
      <c r="AY12" s="172">
        <v>60270</v>
      </c>
      <c r="AZ12" s="172">
        <v>60187</v>
      </c>
      <c r="BA12" s="172">
        <v>59316</v>
      </c>
      <c r="BB12" s="172">
        <v>59255</v>
      </c>
      <c r="BC12" s="172">
        <v>57570</v>
      </c>
      <c r="BD12" s="172">
        <v>56671</v>
      </c>
      <c r="BE12" s="172">
        <v>55432</v>
      </c>
      <c r="BF12" s="172">
        <v>54074</v>
      </c>
      <c r="BG12" s="172">
        <v>41227</v>
      </c>
      <c r="BH12" s="172">
        <v>26437</v>
      </c>
      <c r="BI12" s="172">
        <v>13720</v>
      </c>
    </row>
    <row r="13" spans="1:62" s="10" customFormat="1" hidden="1" x14ac:dyDescent="0.25">
      <c r="A13" s="346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173"/>
      <c r="N13" s="173"/>
      <c r="O13" s="171"/>
      <c r="P13" s="171"/>
      <c r="Q13" s="171"/>
      <c r="R13" s="171" t="s">
        <v>0</v>
      </c>
      <c r="S13" s="171"/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71">
        <v>0</v>
      </c>
      <c r="AH13" s="171">
        <v>0</v>
      </c>
      <c r="AI13" s="171">
        <v>0</v>
      </c>
      <c r="AJ13" s="171">
        <v>0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1">
        <v>0</v>
      </c>
      <c r="AU13" s="172">
        <v>0</v>
      </c>
      <c r="AV13" s="172">
        <v>3879</v>
      </c>
      <c r="AW13" s="172">
        <v>15516</v>
      </c>
      <c r="AX13" s="172">
        <v>27091</v>
      </c>
      <c r="AY13" s="172">
        <v>38791</v>
      </c>
      <c r="AZ13" s="172">
        <v>46550</v>
      </c>
      <c r="BA13" s="172">
        <v>46627</v>
      </c>
      <c r="BB13" s="172">
        <v>46649</v>
      </c>
      <c r="BC13" s="172">
        <v>46668</v>
      </c>
      <c r="BD13" s="172">
        <v>46770</v>
      </c>
      <c r="BE13" s="172">
        <v>46842</v>
      </c>
      <c r="BF13" s="172">
        <v>46889</v>
      </c>
      <c r="BG13" s="172">
        <v>46903</v>
      </c>
      <c r="BH13" s="172">
        <v>46947</v>
      </c>
      <c r="BI13" s="172">
        <v>47031</v>
      </c>
    </row>
    <row r="14" spans="1:62" s="10" customFormat="1" hidden="1" x14ac:dyDescent="0.25">
      <c r="A14" s="346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173"/>
      <c r="N14" s="173"/>
      <c r="O14" s="171"/>
      <c r="P14" s="171"/>
      <c r="Q14" s="171"/>
      <c r="R14" s="171" t="s">
        <v>0</v>
      </c>
      <c r="S14" s="171"/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71">
        <v>0</v>
      </c>
      <c r="AH14" s="171">
        <v>0</v>
      </c>
      <c r="AI14" s="171">
        <v>0</v>
      </c>
      <c r="AJ14" s="171">
        <v>0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2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0</v>
      </c>
      <c r="BA14" s="172">
        <v>7</v>
      </c>
      <c r="BB14" s="172">
        <v>7</v>
      </c>
      <c r="BC14" s="172">
        <v>8</v>
      </c>
      <c r="BD14" s="172">
        <v>9</v>
      </c>
      <c r="BE14" s="172">
        <v>72049</v>
      </c>
      <c r="BF14" s="172">
        <v>69742</v>
      </c>
      <c r="BG14" s="172">
        <v>72069.702999999994</v>
      </c>
      <c r="BH14" s="172">
        <v>69352</v>
      </c>
      <c r="BI14" s="172">
        <v>3267.3560000000002</v>
      </c>
    </row>
    <row r="15" spans="1:62" s="10" customFormat="1" hidden="1" x14ac:dyDescent="0.25">
      <c r="A15" s="346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173"/>
      <c r="N15" s="173"/>
      <c r="O15" s="171"/>
      <c r="P15" s="171"/>
      <c r="Q15" s="171"/>
      <c r="R15" s="171" t="s">
        <v>0</v>
      </c>
      <c r="S15" s="171"/>
      <c r="T15" s="171">
        <v>0</v>
      </c>
      <c r="U15" s="171">
        <v>0</v>
      </c>
      <c r="V15" s="171">
        <v>0</v>
      </c>
      <c r="W15" s="171">
        <v>0</v>
      </c>
      <c r="X15" s="171">
        <v>0</v>
      </c>
      <c r="Y15" s="171">
        <v>0</v>
      </c>
      <c r="Z15" s="171">
        <v>0</v>
      </c>
      <c r="AA15" s="171">
        <v>12392.496959999999</v>
      </c>
      <c r="AB15" s="171">
        <v>24779.708299999995</v>
      </c>
      <c r="AC15" s="171">
        <v>37170.51989000001</v>
      </c>
      <c r="AD15" s="172">
        <v>49419.147629999985</v>
      </c>
      <c r="AE15" s="172">
        <v>47871.000603611101</v>
      </c>
      <c r="AF15" s="172">
        <v>45510.330853382206</v>
      </c>
      <c r="AG15" s="172">
        <v>45540.5</v>
      </c>
      <c r="AH15" s="172">
        <v>49138</v>
      </c>
      <c r="AI15" s="172">
        <v>49029</v>
      </c>
      <c r="AJ15" s="172">
        <v>48974</v>
      </c>
      <c r="AK15" s="172">
        <v>51404</v>
      </c>
      <c r="AL15" s="172">
        <v>48824</v>
      </c>
      <c r="AM15" s="172">
        <v>48754</v>
      </c>
      <c r="AN15" s="172">
        <v>47994</v>
      </c>
      <c r="AO15" s="172">
        <v>48080</v>
      </c>
      <c r="AP15" s="172">
        <v>48397</v>
      </c>
      <c r="AQ15" s="172">
        <v>48278</v>
      </c>
      <c r="AR15" s="172">
        <v>48260</v>
      </c>
      <c r="AS15" s="172">
        <v>48256</v>
      </c>
      <c r="AT15" s="172">
        <v>48293</v>
      </c>
      <c r="AU15" s="172">
        <v>48282</v>
      </c>
      <c r="AV15" s="172">
        <v>48265</v>
      </c>
      <c r="AW15" s="172">
        <v>48298</v>
      </c>
      <c r="AX15" s="172">
        <v>47771</v>
      </c>
      <c r="AY15" s="172">
        <v>48363</v>
      </c>
      <c r="AZ15" s="172">
        <v>48335</v>
      </c>
      <c r="BA15" s="172">
        <v>48555</v>
      </c>
      <c r="BB15" s="172">
        <v>48521</v>
      </c>
      <c r="BC15" s="172">
        <v>48484</v>
      </c>
      <c r="BD15" s="172">
        <v>48735</v>
      </c>
      <c r="BE15" s="172">
        <v>48856</v>
      </c>
      <c r="BF15" s="172">
        <v>48898</v>
      </c>
      <c r="BG15" s="172">
        <v>48853</v>
      </c>
      <c r="BH15" s="172">
        <v>48892</v>
      </c>
      <c r="BI15" s="172">
        <v>49025</v>
      </c>
    </row>
    <row r="16" spans="1:62" s="10" customFormat="1" hidden="1" x14ac:dyDescent="0.25">
      <c r="A16" s="346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173"/>
      <c r="N16" s="173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>
        <v>0</v>
      </c>
      <c r="AA16" s="171"/>
      <c r="AB16" s="171">
        <v>0</v>
      </c>
      <c r="AC16" s="171">
        <v>0</v>
      </c>
      <c r="AD16" s="171">
        <v>0</v>
      </c>
      <c r="AE16" s="171">
        <v>0</v>
      </c>
      <c r="AF16" s="171">
        <v>0</v>
      </c>
      <c r="AG16" s="171">
        <v>0</v>
      </c>
      <c r="AH16" s="171">
        <v>0</v>
      </c>
      <c r="AI16" s="171"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1"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  <c r="BI16" s="171">
        <v>0</v>
      </c>
    </row>
    <row r="17" spans="1:16335" s="10" customFormat="1" hidden="1" x14ac:dyDescent="0.25">
      <c r="A17" s="347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6"/>
      <c r="M17" s="175"/>
      <c r="N17" s="175"/>
      <c r="O17" s="171"/>
      <c r="P17" s="171"/>
      <c r="Q17" s="171"/>
      <c r="R17" s="171">
        <v>15497.364940000001</v>
      </c>
      <c r="S17" s="171"/>
      <c r="T17" s="171">
        <v>26560.118539999999</v>
      </c>
      <c r="U17" s="171">
        <v>34173.342190000003</v>
      </c>
      <c r="V17" s="171">
        <v>34198.831609999994</v>
      </c>
      <c r="W17" s="171">
        <v>31215.215390000001</v>
      </c>
      <c r="X17" s="171">
        <v>22383.679780000006</v>
      </c>
      <c r="Y17" s="171">
        <v>25827.138320000002</v>
      </c>
      <c r="Z17" s="171">
        <v>25851.04898</v>
      </c>
      <c r="AA17" s="171">
        <v>25871.593409999998</v>
      </c>
      <c r="AB17" s="171">
        <v>25874.408599999995</v>
      </c>
      <c r="AC17" s="171">
        <v>25928.060719999998</v>
      </c>
      <c r="AD17" s="172">
        <v>25855.665140000001</v>
      </c>
      <c r="AE17" s="172">
        <v>25023.290491248892</v>
      </c>
      <c r="AF17" s="172">
        <v>23820.867798981395</v>
      </c>
      <c r="AG17" s="172">
        <v>23846.9</v>
      </c>
      <c r="AH17" s="172">
        <v>25713</v>
      </c>
      <c r="AI17" s="172">
        <v>25637</v>
      </c>
      <c r="AJ17" s="172">
        <v>25599</v>
      </c>
      <c r="AK17" s="172">
        <v>25685</v>
      </c>
      <c r="AL17" s="172">
        <v>25533</v>
      </c>
      <c r="AM17" s="172">
        <v>25519</v>
      </c>
      <c r="AN17" s="172">
        <v>25551</v>
      </c>
      <c r="AO17" s="172">
        <v>25302</v>
      </c>
      <c r="AP17" s="172">
        <v>25308</v>
      </c>
      <c r="AQ17" s="172">
        <v>25233</v>
      </c>
      <c r="AR17" s="172">
        <v>25221</v>
      </c>
      <c r="AS17" s="172">
        <v>25205</v>
      </c>
      <c r="AT17" s="172">
        <v>25219</v>
      </c>
      <c r="AU17" s="172">
        <v>25202</v>
      </c>
      <c r="AV17" s="172">
        <v>53307</v>
      </c>
      <c r="AW17" s="172">
        <v>46057</v>
      </c>
      <c r="AX17" s="172">
        <v>38586</v>
      </c>
      <c r="AY17" s="172">
        <v>32609</v>
      </c>
      <c r="AZ17" s="172">
        <v>20401</v>
      </c>
      <c r="BA17" s="172">
        <v>14097</v>
      </c>
      <c r="BB17" s="172">
        <v>13549</v>
      </c>
      <c r="BC17" s="172">
        <v>2687</v>
      </c>
      <c r="BD17" s="172">
        <v>5532</v>
      </c>
      <c r="BE17" s="172">
        <v>3883</v>
      </c>
      <c r="BF17" s="172">
        <v>3395</v>
      </c>
      <c r="BG17" s="172">
        <v>2882</v>
      </c>
      <c r="BH17" s="172">
        <v>1794</v>
      </c>
      <c r="BI17" s="172">
        <v>1443</v>
      </c>
    </row>
    <row r="18" spans="1:16335" s="10" customFormat="1" hidden="1" x14ac:dyDescent="0.25">
      <c r="A18" s="347" t="s">
        <v>157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175"/>
      <c r="N18" s="175"/>
      <c r="O18" s="171"/>
      <c r="P18" s="171"/>
      <c r="Q18" s="171"/>
      <c r="R18" s="171">
        <v>54147.084000000003</v>
      </c>
      <c r="S18" s="171"/>
      <c r="T18" s="171">
        <v>57352.353509758825</v>
      </c>
      <c r="U18" s="171">
        <v>81051.119989999992</v>
      </c>
      <c r="V18" s="171">
        <v>75973.869879999998</v>
      </c>
      <c r="W18" s="171">
        <v>71108.521560000008</v>
      </c>
      <c r="X18" s="171">
        <v>9312.5844400000078</v>
      </c>
      <c r="Y18" s="171">
        <v>49676.431999999993</v>
      </c>
      <c r="Z18" s="171">
        <v>46105.269730000007</v>
      </c>
      <c r="AA18" s="171">
        <v>42989.126929999999</v>
      </c>
      <c r="AB18" s="171">
        <v>54262.526060000004</v>
      </c>
      <c r="AC18" s="171">
        <v>49858.392970000001</v>
      </c>
      <c r="AD18" s="172">
        <v>45877.422730000006</v>
      </c>
      <c r="AE18" s="172">
        <v>46573.597922135566</v>
      </c>
      <c r="AF18" s="172">
        <v>51977.810735760067</v>
      </c>
      <c r="AG18" s="172">
        <v>47341.2</v>
      </c>
      <c r="AH18" s="172">
        <v>42842</v>
      </c>
      <c r="AI18" s="172">
        <v>38268</v>
      </c>
      <c r="AJ18" s="172">
        <v>56327</v>
      </c>
      <c r="AK18" s="172">
        <v>50980</v>
      </c>
      <c r="AL18" s="172">
        <v>45435</v>
      </c>
      <c r="AM18" s="172">
        <v>40346</v>
      </c>
      <c r="AN18" s="172">
        <v>57741</v>
      </c>
      <c r="AO18" s="172">
        <v>50939</v>
      </c>
      <c r="AP18" s="172">
        <v>43967</v>
      </c>
      <c r="AQ18" s="172">
        <v>37485</v>
      </c>
      <c r="AR18" s="172">
        <v>56372</v>
      </c>
      <c r="AS18" s="172">
        <v>47965</v>
      </c>
      <c r="AT18" s="172">
        <v>40838</v>
      </c>
      <c r="AU18" s="172">
        <v>34472</v>
      </c>
      <c r="AV18" s="172">
        <v>25183</v>
      </c>
      <c r="AW18" s="172">
        <v>25198</v>
      </c>
      <c r="AX18" s="172">
        <v>24839</v>
      </c>
      <c r="AY18" s="172">
        <v>25229</v>
      </c>
      <c r="AZ18" s="172">
        <v>25629</v>
      </c>
      <c r="BA18" s="172">
        <v>19417</v>
      </c>
      <c r="BB18" s="172">
        <v>8292</v>
      </c>
      <c r="BC18" s="172">
        <v>7334</v>
      </c>
      <c r="BD18" s="172">
        <v>3395</v>
      </c>
      <c r="BE18" s="172">
        <v>3395</v>
      </c>
      <c r="BF18" s="172">
        <v>1198</v>
      </c>
      <c r="BG18" s="172">
        <v>0</v>
      </c>
      <c r="BH18" s="172">
        <v>0</v>
      </c>
      <c r="BI18" s="172">
        <v>0</v>
      </c>
    </row>
    <row r="19" spans="1:16335" s="10" customFormat="1" hidden="1" x14ac:dyDescent="0.25">
      <c r="A19" s="347" t="s">
        <v>158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175"/>
      <c r="N19" s="175"/>
      <c r="O19" s="171"/>
      <c r="P19" s="171"/>
      <c r="Q19" s="171"/>
      <c r="R19" s="174">
        <v>20518.511149999995</v>
      </c>
      <c r="S19" s="171"/>
      <c r="T19" s="171">
        <v>35165.596960000003</v>
      </c>
      <c r="U19" s="171">
        <v>45245.505079999995</v>
      </c>
      <c r="V19" s="171">
        <v>45279.253069999999</v>
      </c>
      <c r="W19" s="171">
        <v>41328.945199999995</v>
      </c>
      <c r="X19" s="171">
        <v>29635.99221</v>
      </c>
      <c r="Y19" s="171">
        <v>34195.130939999995</v>
      </c>
      <c r="Z19" s="171">
        <v>34226.788659999998</v>
      </c>
      <c r="AA19" s="171">
        <v>34253.989479999997</v>
      </c>
      <c r="AB19" s="171">
        <v>34257.716870000004</v>
      </c>
      <c r="AC19" s="171">
        <v>34328.752350000002</v>
      </c>
      <c r="AD19" s="172">
        <v>34232.910960000001</v>
      </c>
      <c r="AE19" s="172">
        <v>33130.836589465565</v>
      </c>
      <c r="AF19" s="172">
        <v>31538.828953392553</v>
      </c>
      <c r="AG19" s="172">
        <v>31573.3</v>
      </c>
      <c r="AH19" s="172">
        <v>34044</v>
      </c>
      <c r="AI19" s="172">
        <v>33943</v>
      </c>
      <c r="AJ19" s="172">
        <v>33893</v>
      </c>
      <c r="AK19" s="172">
        <v>34007</v>
      </c>
      <c r="AL19" s="172">
        <v>33768</v>
      </c>
      <c r="AM19" s="172">
        <v>33748</v>
      </c>
      <c r="AN19" s="172">
        <v>33652</v>
      </c>
      <c r="AO19" s="172">
        <v>33500</v>
      </c>
      <c r="AP19" s="172">
        <v>33507</v>
      </c>
      <c r="AQ19" s="172">
        <v>33408</v>
      </c>
      <c r="AR19" s="172">
        <v>33393</v>
      </c>
      <c r="AS19" s="172">
        <v>33371</v>
      </c>
      <c r="AT19" s="172">
        <v>33390</v>
      </c>
      <c r="AU19" s="172">
        <v>30007</v>
      </c>
      <c r="AV19" s="172">
        <v>28558</v>
      </c>
      <c r="AW19" s="172">
        <v>28575</v>
      </c>
      <c r="AX19" s="172">
        <v>28166</v>
      </c>
      <c r="AY19" s="172">
        <v>11547</v>
      </c>
      <c r="AZ19" s="172">
        <v>11729</v>
      </c>
      <c r="BA19" s="172">
        <v>6142</v>
      </c>
      <c r="BB19" s="172">
        <v>4273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72">
        <v>0</v>
      </c>
      <c r="BJ19" s="153"/>
      <c r="BK19" s="153">
        <v>0</v>
      </c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  <c r="EDR19" s="153"/>
      <c r="EDS19" s="153"/>
      <c r="EDT19" s="153"/>
      <c r="EDU19" s="153"/>
      <c r="EDV19" s="153"/>
      <c r="EDW19" s="153"/>
      <c r="EDX19" s="153"/>
      <c r="EDY19" s="153"/>
      <c r="EDZ19" s="153"/>
      <c r="EEA19" s="153"/>
      <c r="EEB19" s="153"/>
      <c r="EEC19" s="153"/>
      <c r="EED19" s="153"/>
      <c r="EEE19" s="153"/>
      <c r="EEF19" s="153"/>
      <c r="EEG19" s="153"/>
      <c r="EEH19" s="153"/>
      <c r="EEI19" s="153"/>
      <c r="EEJ19" s="153"/>
      <c r="EEK19" s="153"/>
      <c r="EEL19" s="153"/>
      <c r="EEM19" s="153"/>
      <c r="EEN19" s="153"/>
      <c r="EEO19" s="153"/>
      <c r="EEP19" s="153"/>
      <c r="EEQ19" s="153"/>
      <c r="EER19" s="153"/>
      <c r="EES19" s="153"/>
      <c r="EET19" s="153"/>
      <c r="EEU19" s="153"/>
      <c r="EEV19" s="153"/>
      <c r="EEW19" s="153"/>
      <c r="EEX19" s="153"/>
      <c r="EEY19" s="153"/>
      <c r="EEZ19" s="153"/>
      <c r="EFA19" s="153"/>
      <c r="EFB19" s="153"/>
      <c r="EFC19" s="153"/>
      <c r="EFD19" s="153"/>
      <c r="EFE19" s="153"/>
      <c r="EFF19" s="153"/>
      <c r="EFG19" s="153"/>
      <c r="EFH19" s="153"/>
      <c r="EFI19" s="153"/>
      <c r="EFJ19" s="153"/>
      <c r="EFK19" s="153"/>
      <c r="EFL19" s="153"/>
      <c r="EFM19" s="153"/>
      <c r="EFN19" s="153"/>
      <c r="EFO19" s="153"/>
      <c r="EFP19" s="153"/>
      <c r="EFQ19" s="153"/>
      <c r="EFR19" s="153"/>
      <c r="EFS19" s="153"/>
      <c r="EFT19" s="153"/>
      <c r="EFU19" s="153"/>
      <c r="EFV19" s="153"/>
      <c r="EFW19" s="153"/>
      <c r="EFX19" s="153"/>
      <c r="EFY19" s="153"/>
      <c r="EFZ19" s="153"/>
      <c r="EGA19" s="153"/>
      <c r="EGB19" s="153"/>
      <c r="EGC19" s="153"/>
      <c r="EGD19" s="153"/>
      <c r="EGE19" s="153"/>
      <c r="EGF19" s="153"/>
      <c r="EGG19" s="153"/>
      <c r="EGH19" s="153"/>
      <c r="EGI19" s="153"/>
      <c r="EGJ19" s="153"/>
      <c r="EGK19" s="153"/>
      <c r="EGL19" s="153"/>
      <c r="EGM19" s="153"/>
      <c r="EGN19" s="153"/>
      <c r="EGO19" s="153"/>
      <c r="EGP19" s="153"/>
      <c r="EGQ19" s="153"/>
      <c r="EGR19" s="153"/>
      <c r="EGS19" s="153"/>
      <c r="EGT19" s="153"/>
      <c r="EGU19" s="153"/>
      <c r="EGV19" s="153"/>
      <c r="EGW19" s="153"/>
      <c r="EGX19" s="153"/>
      <c r="EGY19" s="153"/>
      <c r="EGZ19" s="153"/>
      <c r="EHA19" s="153"/>
      <c r="EHB19" s="153"/>
      <c r="EHC19" s="153"/>
      <c r="EHD19" s="153"/>
      <c r="EHE19" s="153"/>
      <c r="EHF19" s="153"/>
      <c r="EHG19" s="153"/>
      <c r="EHH19" s="153"/>
      <c r="EHI19" s="153"/>
      <c r="EHJ19" s="153"/>
      <c r="EHK19" s="153"/>
      <c r="EHL19" s="153"/>
      <c r="EHM19" s="153"/>
      <c r="EHN19" s="153"/>
      <c r="EHO19" s="153"/>
      <c r="EHP19" s="153"/>
      <c r="EHQ19" s="153"/>
      <c r="EHR19" s="153"/>
      <c r="EHS19" s="153"/>
      <c r="EHT19" s="153"/>
      <c r="EHU19" s="153"/>
      <c r="EHV19" s="153"/>
      <c r="EHW19" s="153"/>
      <c r="EHX19" s="153"/>
      <c r="EHY19" s="153"/>
      <c r="EHZ19" s="153"/>
      <c r="EIA19" s="153"/>
      <c r="EIB19" s="153"/>
      <c r="EIC19" s="153"/>
      <c r="EID19" s="153"/>
      <c r="EIE19" s="153"/>
      <c r="EIF19" s="153"/>
      <c r="EIG19" s="153"/>
      <c r="EIH19" s="153"/>
      <c r="EII19" s="153"/>
      <c r="EIJ19" s="153"/>
      <c r="EIK19" s="153"/>
      <c r="EIL19" s="153"/>
      <c r="EIM19" s="153"/>
      <c r="EIN19" s="153"/>
      <c r="EIO19" s="153"/>
      <c r="EIP19" s="153"/>
      <c r="EIQ19" s="153"/>
      <c r="EIR19" s="153"/>
      <c r="EIS19" s="153"/>
      <c r="EIT19" s="153"/>
      <c r="EIU19" s="153"/>
      <c r="EIV19" s="153"/>
      <c r="EIW19" s="153"/>
      <c r="EIX19" s="153"/>
      <c r="EIY19" s="153"/>
      <c r="EIZ19" s="153"/>
      <c r="EJA19" s="153"/>
      <c r="EJB19" s="153"/>
      <c r="EJC19" s="153"/>
      <c r="EJD19" s="153"/>
      <c r="EJE19" s="153"/>
      <c r="EJF19" s="153"/>
      <c r="EJG19" s="153"/>
      <c r="EJH19" s="153"/>
      <c r="EJI19" s="153"/>
      <c r="EJJ19" s="153"/>
      <c r="EJK19" s="153"/>
      <c r="EJL19" s="153"/>
      <c r="EJM19" s="153"/>
      <c r="EJN19" s="153"/>
      <c r="EJO19" s="153"/>
      <c r="EJP19" s="153"/>
      <c r="EJQ19" s="153"/>
      <c r="EJR19" s="153"/>
      <c r="EJS19" s="153"/>
      <c r="EJT19" s="153"/>
      <c r="EJU19" s="153"/>
      <c r="EJV19" s="153"/>
      <c r="EJW19" s="153"/>
      <c r="EJX19" s="153"/>
      <c r="EJY19" s="153"/>
      <c r="EJZ19" s="153"/>
      <c r="EKA19" s="153"/>
      <c r="EKB19" s="153"/>
      <c r="EKC19" s="153"/>
      <c r="EKD19" s="153"/>
      <c r="EKE19" s="153"/>
      <c r="EKF19" s="153"/>
      <c r="EKG19" s="153"/>
      <c r="EKH19" s="153"/>
      <c r="EKI19" s="153"/>
      <c r="EKJ19" s="153"/>
      <c r="EKK19" s="153"/>
      <c r="EKL19" s="153"/>
      <c r="EKM19" s="153"/>
      <c r="EKN19" s="153"/>
      <c r="EKO19" s="153"/>
      <c r="EKP19" s="153"/>
      <c r="EKQ19" s="153"/>
      <c r="EKR19" s="153"/>
      <c r="EKS19" s="153"/>
      <c r="EKT19" s="153"/>
      <c r="EKU19" s="153"/>
      <c r="EKV19" s="153"/>
      <c r="EKW19" s="153"/>
      <c r="EKX19" s="153"/>
      <c r="EKY19" s="153"/>
      <c r="EKZ19" s="153"/>
      <c r="ELA19" s="153"/>
      <c r="ELB19" s="153"/>
      <c r="ELC19" s="153"/>
      <c r="ELD19" s="153"/>
      <c r="ELE19" s="153"/>
      <c r="ELF19" s="153"/>
      <c r="ELG19" s="153"/>
      <c r="ELH19" s="153"/>
      <c r="ELI19" s="153"/>
      <c r="ELJ19" s="153"/>
      <c r="ELK19" s="153"/>
      <c r="ELL19" s="153"/>
      <c r="ELM19" s="153"/>
      <c r="ELN19" s="153"/>
      <c r="ELO19" s="153"/>
      <c r="ELP19" s="153"/>
      <c r="ELQ19" s="153"/>
      <c r="ELR19" s="153"/>
      <c r="ELS19" s="153"/>
      <c r="ELT19" s="153"/>
      <c r="ELU19" s="153"/>
      <c r="ELV19" s="153"/>
      <c r="ELW19" s="153"/>
      <c r="ELX19" s="153"/>
      <c r="ELY19" s="153"/>
      <c r="ELZ19" s="153"/>
      <c r="EMA19" s="153"/>
      <c r="EMB19" s="153"/>
      <c r="EMC19" s="153"/>
      <c r="EMD19" s="153"/>
      <c r="EME19" s="153"/>
      <c r="EMF19" s="153"/>
      <c r="EMG19" s="153"/>
      <c r="EMH19" s="153"/>
      <c r="EMI19" s="153"/>
      <c r="EMJ19" s="153"/>
      <c r="EMK19" s="153"/>
      <c r="EML19" s="153"/>
      <c r="EMM19" s="153"/>
      <c r="EMN19" s="153"/>
      <c r="EMO19" s="153"/>
      <c r="EMP19" s="153"/>
      <c r="EMQ19" s="153"/>
      <c r="EMR19" s="153"/>
      <c r="EMS19" s="153"/>
      <c r="EMT19" s="153"/>
      <c r="EMU19" s="153"/>
      <c r="EMV19" s="153"/>
      <c r="EMW19" s="153"/>
      <c r="EMX19" s="153"/>
      <c r="EMY19" s="153"/>
      <c r="EMZ19" s="153"/>
      <c r="ENA19" s="153"/>
      <c r="ENB19" s="153"/>
      <c r="ENC19" s="153"/>
      <c r="END19" s="153"/>
      <c r="ENE19" s="153"/>
      <c r="ENF19" s="153"/>
      <c r="ENG19" s="153"/>
      <c r="ENH19" s="153"/>
      <c r="ENI19" s="153"/>
      <c r="ENJ19" s="153"/>
      <c r="ENK19" s="153"/>
      <c r="ENL19" s="153"/>
      <c r="ENM19" s="153"/>
      <c r="ENN19" s="153"/>
      <c r="ENO19" s="153"/>
      <c r="ENP19" s="153"/>
      <c r="ENQ19" s="153"/>
      <c r="ENR19" s="153"/>
      <c r="ENS19" s="153"/>
      <c r="ENT19" s="153"/>
      <c r="ENU19" s="153"/>
      <c r="ENV19" s="153"/>
      <c r="ENW19" s="153"/>
      <c r="ENX19" s="153"/>
      <c r="ENY19" s="153"/>
      <c r="ENZ19" s="153"/>
      <c r="EOA19" s="153"/>
      <c r="EOB19" s="153"/>
      <c r="EOC19" s="153"/>
      <c r="EOD19" s="153"/>
      <c r="EOE19" s="153"/>
      <c r="EOF19" s="153"/>
      <c r="EOG19" s="153"/>
      <c r="EOH19" s="153"/>
      <c r="EOI19" s="153"/>
      <c r="EOJ19" s="153"/>
      <c r="EOK19" s="153"/>
      <c r="EOL19" s="153"/>
      <c r="EOM19" s="153"/>
      <c r="EON19" s="153"/>
      <c r="EOO19" s="153"/>
      <c r="EOP19" s="153"/>
      <c r="EOQ19" s="153"/>
      <c r="EOR19" s="153"/>
      <c r="EOS19" s="153"/>
      <c r="EOT19" s="153"/>
      <c r="EOU19" s="153"/>
      <c r="EOV19" s="153"/>
      <c r="EOW19" s="153"/>
      <c r="EOX19" s="153"/>
      <c r="EOY19" s="153"/>
      <c r="EOZ19" s="153"/>
      <c r="EPA19" s="153"/>
      <c r="EPB19" s="153"/>
      <c r="EPC19" s="153"/>
      <c r="EPD19" s="153"/>
      <c r="EPE19" s="153"/>
      <c r="EPF19" s="153"/>
      <c r="EPG19" s="153"/>
      <c r="EPH19" s="153"/>
      <c r="EPI19" s="153"/>
      <c r="EPJ19" s="153"/>
      <c r="EPK19" s="153"/>
      <c r="EPL19" s="153"/>
      <c r="EPM19" s="153"/>
      <c r="EPN19" s="153"/>
      <c r="EPO19" s="153"/>
      <c r="EPP19" s="153"/>
      <c r="EPQ19" s="153"/>
      <c r="EPR19" s="153"/>
      <c r="EPS19" s="153"/>
      <c r="EPT19" s="153"/>
      <c r="EPU19" s="153"/>
      <c r="EPV19" s="153"/>
      <c r="EPW19" s="153"/>
      <c r="EPX19" s="153"/>
      <c r="EPY19" s="153"/>
      <c r="EPZ19" s="153"/>
      <c r="EQA19" s="153"/>
      <c r="EQB19" s="153"/>
      <c r="EQC19" s="153"/>
      <c r="EQD19" s="153"/>
      <c r="EQE19" s="153"/>
      <c r="EQF19" s="153"/>
      <c r="EQG19" s="153"/>
      <c r="EQH19" s="153"/>
      <c r="EQI19" s="153"/>
      <c r="EQJ19" s="153"/>
      <c r="EQK19" s="153"/>
      <c r="EQL19" s="153"/>
      <c r="EQM19" s="153"/>
      <c r="EQN19" s="153"/>
      <c r="EQO19" s="153"/>
      <c r="EQP19" s="153"/>
      <c r="EQQ19" s="153"/>
      <c r="EQR19" s="153"/>
      <c r="EQS19" s="153"/>
      <c r="EQT19" s="153"/>
      <c r="EQU19" s="153"/>
      <c r="EQV19" s="153"/>
      <c r="EQW19" s="153"/>
      <c r="EQX19" s="153"/>
      <c r="EQY19" s="153"/>
      <c r="EQZ19" s="153"/>
      <c r="ERA19" s="153"/>
      <c r="ERB19" s="153"/>
      <c r="ERC19" s="153"/>
      <c r="ERD19" s="153"/>
      <c r="ERE19" s="153"/>
      <c r="ERF19" s="153"/>
      <c r="ERG19" s="153"/>
      <c r="ERH19" s="153"/>
      <c r="ERI19" s="153"/>
      <c r="ERJ19" s="153"/>
      <c r="ERK19" s="153"/>
      <c r="ERL19" s="153"/>
      <c r="ERM19" s="153"/>
      <c r="ERN19" s="153"/>
      <c r="ERO19" s="153"/>
      <c r="ERP19" s="153"/>
      <c r="ERQ19" s="153"/>
      <c r="ERR19" s="153"/>
      <c r="ERS19" s="153"/>
      <c r="ERT19" s="153"/>
      <c r="ERU19" s="153"/>
      <c r="ERV19" s="153"/>
      <c r="ERW19" s="153"/>
      <c r="ERX19" s="153"/>
      <c r="ERY19" s="153"/>
      <c r="ERZ19" s="153"/>
      <c r="ESA19" s="153"/>
      <c r="ESB19" s="153"/>
      <c r="ESC19" s="153"/>
      <c r="ESD19" s="153"/>
      <c r="ESE19" s="153"/>
      <c r="ESF19" s="153"/>
      <c r="ESG19" s="153"/>
      <c r="ESH19" s="153"/>
      <c r="ESI19" s="153"/>
      <c r="ESJ19" s="153"/>
      <c r="ESK19" s="153"/>
      <c r="ESL19" s="153"/>
      <c r="ESM19" s="153"/>
      <c r="ESN19" s="153"/>
      <c r="ESO19" s="153"/>
      <c r="ESP19" s="153"/>
      <c r="ESQ19" s="153"/>
      <c r="ESR19" s="153"/>
      <c r="ESS19" s="153"/>
      <c r="EST19" s="153"/>
      <c r="ESU19" s="153"/>
      <c r="ESV19" s="153"/>
      <c r="ESW19" s="153"/>
      <c r="ESX19" s="153"/>
      <c r="ESY19" s="153"/>
      <c r="ESZ19" s="153"/>
      <c r="ETA19" s="153"/>
      <c r="ETB19" s="153"/>
      <c r="ETC19" s="153"/>
      <c r="ETD19" s="153"/>
      <c r="ETE19" s="153"/>
      <c r="ETF19" s="153"/>
      <c r="ETG19" s="153"/>
      <c r="ETH19" s="153"/>
      <c r="ETI19" s="153"/>
      <c r="ETJ19" s="153"/>
      <c r="ETK19" s="153"/>
      <c r="ETL19" s="153"/>
      <c r="ETM19" s="153"/>
      <c r="ETN19" s="153"/>
      <c r="ETO19" s="153"/>
      <c r="ETP19" s="153"/>
      <c r="ETQ19" s="153"/>
      <c r="ETR19" s="153"/>
      <c r="ETS19" s="153"/>
      <c r="ETT19" s="153"/>
      <c r="ETU19" s="153"/>
      <c r="ETV19" s="153"/>
      <c r="ETW19" s="153"/>
      <c r="ETX19" s="153"/>
      <c r="ETY19" s="153"/>
      <c r="ETZ19" s="153"/>
      <c r="EUA19" s="153"/>
      <c r="EUB19" s="153"/>
      <c r="EUC19" s="153"/>
      <c r="EUD19" s="153"/>
      <c r="EUE19" s="153"/>
      <c r="EUF19" s="153"/>
      <c r="EUG19" s="153"/>
      <c r="EUH19" s="153"/>
      <c r="EUI19" s="153"/>
      <c r="EUJ19" s="153"/>
      <c r="EUK19" s="153"/>
      <c r="EUL19" s="153"/>
      <c r="EUM19" s="153"/>
      <c r="EUN19" s="153"/>
      <c r="EUO19" s="153"/>
      <c r="EUP19" s="153"/>
      <c r="EUQ19" s="153"/>
      <c r="EUR19" s="153"/>
      <c r="EUS19" s="153"/>
      <c r="EUT19" s="153"/>
      <c r="EUU19" s="153"/>
      <c r="EUV19" s="153"/>
      <c r="EUW19" s="153"/>
      <c r="EUX19" s="153"/>
      <c r="EUY19" s="153"/>
      <c r="EUZ19" s="153"/>
      <c r="EVA19" s="153"/>
      <c r="EVB19" s="153"/>
      <c r="EVC19" s="153"/>
      <c r="EVD19" s="153"/>
      <c r="EVE19" s="153"/>
      <c r="EVF19" s="153"/>
      <c r="EVG19" s="153"/>
      <c r="EVH19" s="153"/>
      <c r="EVI19" s="153"/>
      <c r="EVJ19" s="153"/>
      <c r="EVK19" s="153"/>
      <c r="EVL19" s="153"/>
      <c r="EVM19" s="153"/>
      <c r="EVN19" s="153"/>
      <c r="EVO19" s="153"/>
      <c r="EVP19" s="153"/>
      <c r="EVQ19" s="153"/>
      <c r="EVR19" s="153"/>
      <c r="EVS19" s="153"/>
      <c r="EVT19" s="153"/>
      <c r="EVU19" s="153"/>
      <c r="EVV19" s="153"/>
      <c r="EVW19" s="153"/>
      <c r="EVX19" s="153"/>
      <c r="EVY19" s="153"/>
      <c r="EVZ19" s="153"/>
      <c r="EWA19" s="153"/>
      <c r="EWB19" s="153"/>
      <c r="EWC19" s="153"/>
      <c r="EWD19" s="153"/>
      <c r="EWE19" s="153"/>
      <c r="EWF19" s="153"/>
      <c r="EWG19" s="153"/>
      <c r="EWH19" s="153"/>
      <c r="EWI19" s="153"/>
      <c r="EWJ19" s="153"/>
      <c r="EWK19" s="153"/>
      <c r="EWL19" s="153"/>
      <c r="EWM19" s="153"/>
      <c r="EWN19" s="153"/>
      <c r="EWO19" s="153"/>
      <c r="EWP19" s="153"/>
      <c r="EWQ19" s="153"/>
      <c r="EWR19" s="153"/>
      <c r="EWS19" s="153"/>
      <c r="EWT19" s="153"/>
      <c r="EWU19" s="153"/>
      <c r="EWV19" s="153"/>
      <c r="EWW19" s="153"/>
      <c r="EWX19" s="153"/>
      <c r="EWY19" s="153"/>
      <c r="EWZ19" s="153"/>
      <c r="EXA19" s="153"/>
      <c r="EXB19" s="153"/>
      <c r="EXC19" s="153"/>
      <c r="EXD19" s="153"/>
      <c r="EXE19" s="153"/>
      <c r="EXF19" s="153"/>
      <c r="EXG19" s="153"/>
      <c r="EXH19" s="153"/>
      <c r="EXI19" s="153"/>
      <c r="EXJ19" s="153"/>
      <c r="EXK19" s="153"/>
      <c r="EXL19" s="153"/>
      <c r="EXM19" s="153"/>
      <c r="EXN19" s="153"/>
      <c r="EXO19" s="153"/>
      <c r="EXP19" s="153"/>
      <c r="EXQ19" s="153"/>
      <c r="EXR19" s="153"/>
      <c r="EXS19" s="153"/>
      <c r="EXT19" s="153"/>
      <c r="EXU19" s="153"/>
      <c r="EXV19" s="153"/>
      <c r="EXW19" s="153"/>
      <c r="EXX19" s="153"/>
      <c r="EXY19" s="153"/>
      <c r="EXZ19" s="153"/>
      <c r="EYA19" s="153"/>
      <c r="EYB19" s="153"/>
      <c r="EYC19" s="153"/>
      <c r="EYD19" s="153"/>
      <c r="EYE19" s="153"/>
      <c r="EYF19" s="153"/>
      <c r="EYG19" s="153"/>
      <c r="EYH19" s="153"/>
      <c r="EYI19" s="153"/>
      <c r="EYJ19" s="153"/>
      <c r="EYK19" s="153"/>
      <c r="EYL19" s="153"/>
      <c r="EYM19" s="153"/>
      <c r="EYN19" s="153"/>
      <c r="EYO19" s="153"/>
      <c r="EYP19" s="153"/>
      <c r="EYQ19" s="153"/>
      <c r="EYR19" s="153"/>
      <c r="EYS19" s="153"/>
      <c r="EYT19" s="153"/>
      <c r="EYU19" s="153"/>
      <c r="EYV19" s="153"/>
      <c r="EYW19" s="153"/>
      <c r="EYX19" s="153"/>
      <c r="EYY19" s="153"/>
      <c r="EYZ19" s="153"/>
      <c r="EZA19" s="153"/>
      <c r="EZB19" s="153"/>
      <c r="EZC19" s="153"/>
      <c r="EZD19" s="153"/>
      <c r="EZE19" s="153"/>
      <c r="EZF19" s="153"/>
      <c r="EZG19" s="153"/>
      <c r="EZH19" s="153"/>
      <c r="EZI19" s="153"/>
      <c r="EZJ19" s="153"/>
      <c r="EZK19" s="153"/>
      <c r="EZL19" s="153"/>
      <c r="EZM19" s="153"/>
      <c r="EZN19" s="153"/>
      <c r="EZO19" s="153"/>
      <c r="EZP19" s="153"/>
      <c r="EZQ19" s="153"/>
      <c r="EZR19" s="153"/>
      <c r="EZS19" s="153"/>
      <c r="EZT19" s="153"/>
      <c r="EZU19" s="153"/>
      <c r="EZV19" s="153"/>
      <c r="EZW19" s="153"/>
      <c r="EZX19" s="153"/>
      <c r="EZY19" s="153"/>
      <c r="EZZ19" s="153"/>
      <c r="FAA19" s="153"/>
      <c r="FAB19" s="153"/>
      <c r="FAC19" s="153"/>
      <c r="FAD19" s="153"/>
      <c r="FAE19" s="153"/>
      <c r="FAF19" s="153"/>
      <c r="FAG19" s="153"/>
      <c r="FAH19" s="153"/>
      <c r="FAI19" s="153"/>
      <c r="FAJ19" s="153"/>
      <c r="FAK19" s="153"/>
      <c r="FAL19" s="153"/>
      <c r="FAM19" s="153"/>
      <c r="FAN19" s="153"/>
      <c r="FAO19" s="153"/>
      <c r="FAP19" s="153"/>
      <c r="FAQ19" s="153"/>
      <c r="FAR19" s="153"/>
      <c r="FAS19" s="153"/>
      <c r="FAT19" s="153"/>
      <c r="FAU19" s="153"/>
      <c r="FAV19" s="153"/>
      <c r="FAW19" s="153"/>
      <c r="FAX19" s="153"/>
      <c r="FAY19" s="153"/>
      <c r="FAZ19" s="153"/>
      <c r="FBA19" s="153"/>
      <c r="FBB19" s="153"/>
      <c r="FBC19" s="153"/>
      <c r="FBD19" s="153"/>
      <c r="FBE19" s="153"/>
      <c r="FBF19" s="153"/>
      <c r="FBG19" s="153"/>
      <c r="FBH19" s="153"/>
      <c r="FBI19" s="153"/>
      <c r="FBJ19" s="153"/>
      <c r="FBK19" s="153"/>
      <c r="FBL19" s="153"/>
      <c r="FBM19" s="153"/>
      <c r="FBN19" s="153"/>
      <c r="FBO19" s="153"/>
      <c r="FBP19" s="153"/>
      <c r="FBQ19" s="153"/>
      <c r="FBR19" s="153"/>
      <c r="FBS19" s="153"/>
      <c r="FBT19" s="153"/>
      <c r="FBU19" s="153"/>
      <c r="FBV19" s="153"/>
      <c r="FBW19" s="153"/>
      <c r="FBX19" s="153"/>
      <c r="FBY19" s="153"/>
      <c r="FBZ19" s="153"/>
      <c r="FCA19" s="153"/>
      <c r="FCB19" s="153"/>
      <c r="FCC19" s="153"/>
      <c r="FCD19" s="153"/>
      <c r="FCE19" s="153"/>
      <c r="FCF19" s="153"/>
      <c r="FCG19" s="153"/>
      <c r="FCH19" s="153"/>
      <c r="FCI19" s="153"/>
      <c r="FCJ19" s="153"/>
      <c r="FCK19" s="153"/>
      <c r="FCL19" s="153"/>
      <c r="FCM19" s="153"/>
      <c r="FCN19" s="153"/>
      <c r="FCO19" s="153"/>
      <c r="FCP19" s="153"/>
      <c r="FCQ19" s="153"/>
      <c r="FCR19" s="153"/>
      <c r="FCS19" s="153"/>
      <c r="FCT19" s="153"/>
      <c r="FCU19" s="153"/>
      <c r="FCV19" s="153"/>
      <c r="FCW19" s="153"/>
      <c r="FCX19" s="153"/>
      <c r="FCY19" s="153"/>
      <c r="FCZ19" s="153"/>
      <c r="FDA19" s="153"/>
      <c r="FDB19" s="153"/>
      <c r="FDC19" s="153"/>
      <c r="FDD19" s="153"/>
      <c r="FDE19" s="153"/>
      <c r="FDF19" s="153"/>
      <c r="FDG19" s="153"/>
      <c r="FDH19" s="153"/>
      <c r="FDI19" s="153"/>
      <c r="FDJ19" s="153"/>
      <c r="FDK19" s="153"/>
      <c r="FDL19" s="153"/>
      <c r="FDM19" s="153"/>
      <c r="FDN19" s="153"/>
      <c r="FDO19" s="153"/>
      <c r="FDP19" s="153"/>
      <c r="FDQ19" s="153"/>
      <c r="FDR19" s="153"/>
      <c r="FDS19" s="153"/>
      <c r="FDT19" s="153"/>
      <c r="FDU19" s="153"/>
      <c r="FDV19" s="153"/>
      <c r="FDW19" s="153"/>
      <c r="FDX19" s="153"/>
      <c r="FDY19" s="153"/>
      <c r="FDZ19" s="153"/>
      <c r="FEA19" s="153"/>
      <c r="FEB19" s="153"/>
      <c r="FEC19" s="153"/>
      <c r="FED19" s="153"/>
      <c r="FEE19" s="153"/>
      <c r="FEF19" s="153"/>
      <c r="FEG19" s="153"/>
      <c r="FEH19" s="153"/>
      <c r="FEI19" s="153"/>
      <c r="FEJ19" s="153"/>
      <c r="FEK19" s="153"/>
      <c r="FEL19" s="153"/>
      <c r="FEM19" s="153"/>
      <c r="FEN19" s="153"/>
      <c r="FEO19" s="153"/>
      <c r="FEP19" s="153"/>
      <c r="FEQ19" s="153"/>
      <c r="FER19" s="153"/>
      <c r="FES19" s="153"/>
      <c r="FET19" s="153"/>
      <c r="FEU19" s="153"/>
      <c r="FEV19" s="153"/>
      <c r="FEW19" s="153"/>
      <c r="FEX19" s="153"/>
      <c r="FEY19" s="153"/>
      <c r="FEZ19" s="153"/>
      <c r="FFA19" s="153"/>
      <c r="FFB19" s="153"/>
      <c r="FFC19" s="153"/>
      <c r="FFD19" s="153"/>
      <c r="FFE19" s="153"/>
      <c r="FFF19" s="153"/>
      <c r="FFG19" s="153"/>
      <c r="FFH19" s="153"/>
      <c r="FFI19" s="153"/>
      <c r="FFJ19" s="153"/>
      <c r="FFK19" s="153"/>
      <c r="FFL19" s="153"/>
      <c r="FFM19" s="153"/>
      <c r="FFN19" s="153"/>
      <c r="FFO19" s="153"/>
      <c r="FFP19" s="153"/>
      <c r="FFQ19" s="153"/>
      <c r="FFR19" s="153"/>
      <c r="FFS19" s="153"/>
      <c r="FFT19" s="153"/>
      <c r="FFU19" s="153"/>
      <c r="FFV19" s="153"/>
      <c r="FFW19" s="153"/>
      <c r="FFX19" s="153"/>
      <c r="FFY19" s="153"/>
      <c r="FFZ19" s="153"/>
      <c r="FGA19" s="153"/>
      <c r="FGB19" s="153"/>
      <c r="FGC19" s="153"/>
      <c r="FGD19" s="153"/>
      <c r="FGE19" s="153"/>
      <c r="FGF19" s="153"/>
      <c r="FGG19" s="153"/>
      <c r="FGH19" s="153"/>
      <c r="FGI19" s="153"/>
      <c r="FGJ19" s="153"/>
      <c r="FGK19" s="153"/>
      <c r="FGL19" s="153"/>
      <c r="FGM19" s="153"/>
      <c r="FGN19" s="153"/>
      <c r="FGO19" s="153"/>
      <c r="FGP19" s="153"/>
      <c r="FGQ19" s="153"/>
      <c r="FGR19" s="153"/>
      <c r="FGS19" s="153"/>
      <c r="FGT19" s="153"/>
      <c r="FGU19" s="153"/>
      <c r="FGV19" s="153"/>
      <c r="FGW19" s="153"/>
      <c r="FGX19" s="153"/>
      <c r="FGY19" s="153"/>
      <c r="FGZ19" s="153"/>
      <c r="FHA19" s="153"/>
      <c r="FHB19" s="153"/>
      <c r="FHC19" s="153"/>
      <c r="FHD19" s="153"/>
      <c r="FHE19" s="153"/>
      <c r="FHF19" s="153"/>
      <c r="FHG19" s="153"/>
      <c r="FHH19" s="153"/>
      <c r="FHI19" s="153"/>
      <c r="FHJ19" s="153"/>
      <c r="FHK19" s="153"/>
      <c r="FHL19" s="153"/>
      <c r="FHM19" s="153"/>
      <c r="FHN19" s="153"/>
      <c r="FHO19" s="153"/>
      <c r="FHP19" s="153"/>
      <c r="FHQ19" s="153"/>
      <c r="FHR19" s="153"/>
      <c r="FHS19" s="153"/>
      <c r="FHT19" s="153"/>
      <c r="FHU19" s="153"/>
      <c r="FHV19" s="153"/>
      <c r="FHW19" s="153"/>
      <c r="FHX19" s="153"/>
      <c r="FHY19" s="153"/>
      <c r="FHZ19" s="153"/>
      <c r="FIA19" s="153"/>
      <c r="FIB19" s="153"/>
      <c r="FIC19" s="153"/>
      <c r="FID19" s="153"/>
      <c r="FIE19" s="153"/>
      <c r="FIF19" s="153"/>
      <c r="FIG19" s="153"/>
      <c r="FIH19" s="153"/>
      <c r="FII19" s="153"/>
      <c r="FIJ19" s="153"/>
      <c r="FIK19" s="153"/>
      <c r="FIL19" s="153"/>
      <c r="FIM19" s="153"/>
      <c r="FIN19" s="153"/>
      <c r="FIO19" s="153"/>
      <c r="FIP19" s="153"/>
      <c r="FIQ19" s="153"/>
      <c r="FIR19" s="153"/>
      <c r="FIS19" s="153"/>
      <c r="FIT19" s="153"/>
      <c r="FIU19" s="153"/>
      <c r="FIV19" s="153"/>
      <c r="FIW19" s="153"/>
      <c r="FIX19" s="153"/>
      <c r="FIY19" s="153"/>
      <c r="FIZ19" s="153"/>
      <c r="FJA19" s="153"/>
      <c r="FJB19" s="153"/>
      <c r="FJC19" s="153"/>
      <c r="FJD19" s="153"/>
      <c r="FJE19" s="153"/>
      <c r="FJF19" s="153"/>
      <c r="FJG19" s="153"/>
      <c r="FJH19" s="153"/>
      <c r="FJI19" s="153"/>
      <c r="FJJ19" s="153"/>
      <c r="FJK19" s="153"/>
      <c r="FJL19" s="153"/>
      <c r="FJM19" s="153"/>
      <c r="FJN19" s="153"/>
      <c r="FJO19" s="153"/>
      <c r="FJP19" s="153"/>
      <c r="FJQ19" s="153"/>
      <c r="FJR19" s="153"/>
      <c r="FJS19" s="153"/>
      <c r="FJT19" s="153"/>
      <c r="FJU19" s="153"/>
      <c r="FJV19" s="153"/>
      <c r="FJW19" s="153"/>
      <c r="FJX19" s="153"/>
      <c r="FJY19" s="153"/>
      <c r="FJZ19" s="153"/>
      <c r="FKA19" s="153"/>
      <c r="FKB19" s="153"/>
      <c r="FKC19" s="153"/>
      <c r="FKD19" s="153"/>
      <c r="FKE19" s="153"/>
      <c r="FKF19" s="153"/>
      <c r="FKG19" s="153"/>
      <c r="FKH19" s="153"/>
      <c r="FKI19" s="153"/>
      <c r="FKJ19" s="153"/>
      <c r="FKK19" s="153"/>
      <c r="FKL19" s="153"/>
      <c r="FKM19" s="153"/>
      <c r="FKN19" s="153"/>
      <c r="FKO19" s="153"/>
      <c r="FKP19" s="153"/>
      <c r="FKQ19" s="153"/>
      <c r="FKR19" s="153"/>
      <c r="FKS19" s="153"/>
      <c r="FKT19" s="153"/>
      <c r="FKU19" s="153"/>
      <c r="FKV19" s="153"/>
      <c r="FKW19" s="153"/>
      <c r="FKX19" s="153"/>
      <c r="FKY19" s="153"/>
      <c r="FKZ19" s="153"/>
      <c r="FLA19" s="153"/>
      <c r="FLB19" s="153"/>
      <c r="FLC19" s="153"/>
      <c r="FLD19" s="153"/>
      <c r="FLE19" s="153"/>
      <c r="FLF19" s="153"/>
      <c r="FLG19" s="153"/>
      <c r="FLH19" s="153"/>
      <c r="FLI19" s="153"/>
      <c r="FLJ19" s="153"/>
      <c r="FLK19" s="153"/>
      <c r="FLL19" s="153"/>
      <c r="FLM19" s="153"/>
      <c r="FLN19" s="153"/>
      <c r="FLO19" s="153"/>
      <c r="FLP19" s="153"/>
      <c r="FLQ19" s="153"/>
      <c r="FLR19" s="153"/>
      <c r="FLS19" s="153"/>
      <c r="FLT19" s="153"/>
      <c r="FLU19" s="153"/>
      <c r="FLV19" s="153"/>
      <c r="FLW19" s="153"/>
      <c r="FLX19" s="153"/>
      <c r="FLY19" s="153"/>
      <c r="FLZ19" s="153"/>
      <c r="FMA19" s="153"/>
      <c r="FMB19" s="153"/>
      <c r="FMC19" s="153"/>
      <c r="FMD19" s="153"/>
      <c r="FME19" s="153"/>
      <c r="FMF19" s="153"/>
      <c r="FMG19" s="153"/>
      <c r="FMH19" s="153"/>
      <c r="FMI19" s="153"/>
      <c r="FMJ19" s="153"/>
      <c r="FMK19" s="153"/>
      <c r="FML19" s="153"/>
      <c r="FMM19" s="153"/>
      <c r="FMN19" s="153"/>
      <c r="FMO19" s="153"/>
      <c r="FMP19" s="153"/>
      <c r="FMQ19" s="153"/>
      <c r="FMR19" s="153"/>
      <c r="FMS19" s="153"/>
      <c r="FMT19" s="153"/>
      <c r="FMU19" s="153"/>
      <c r="FMV19" s="153"/>
      <c r="FMW19" s="153"/>
      <c r="FMX19" s="153"/>
      <c r="FMY19" s="153"/>
      <c r="FMZ19" s="153"/>
      <c r="FNA19" s="153"/>
      <c r="FNB19" s="153"/>
      <c r="FNC19" s="153"/>
      <c r="FND19" s="153"/>
      <c r="FNE19" s="153"/>
      <c r="FNF19" s="153"/>
      <c r="FNG19" s="153"/>
      <c r="FNH19" s="153"/>
      <c r="FNI19" s="153"/>
      <c r="FNJ19" s="153"/>
      <c r="FNK19" s="153"/>
      <c r="FNL19" s="153"/>
      <c r="FNM19" s="153"/>
      <c r="FNN19" s="153"/>
      <c r="FNO19" s="153"/>
      <c r="FNP19" s="153"/>
      <c r="FNQ19" s="153"/>
      <c r="FNR19" s="153"/>
      <c r="FNS19" s="153"/>
      <c r="FNT19" s="153"/>
      <c r="FNU19" s="153"/>
      <c r="FNV19" s="153"/>
      <c r="FNW19" s="153"/>
      <c r="FNX19" s="153"/>
      <c r="FNY19" s="153"/>
      <c r="FNZ19" s="153"/>
      <c r="FOA19" s="153"/>
      <c r="FOB19" s="153"/>
      <c r="FOC19" s="153"/>
      <c r="FOD19" s="153"/>
      <c r="FOE19" s="153"/>
      <c r="FOF19" s="153"/>
      <c r="FOG19" s="153"/>
      <c r="FOH19" s="153"/>
      <c r="FOI19" s="153"/>
      <c r="FOJ19" s="153"/>
      <c r="FOK19" s="153"/>
      <c r="FOL19" s="153"/>
      <c r="FOM19" s="153"/>
      <c r="FON19" s="153"/>
      <c r="FOO19" s="153"/>
      <c r="FOP19" s="153"/>
      <c r="FOQ19" s="153"/>
      <c r="FOR19" s="153"/>
      <c r="FOS19" s="153"/>
      <c r="FOT19" s="153"/>
      <c r="FOU19" s="153"/>
      <c r="FOV19" s="153"/>
      <c r="FOW19" s="153"/>
      <c r="FOX19" s="153"/>
      <c r="FOY19" s="153"/>
      <c r="FOZ19" s="153"/>
      <c r="FPA19" s="153"/>
      <c r="FPB19" s="153"/>
      <c r="FPC19" s="153"/>
      <c r="FPD19" s="153"/>
      <c r="FPE19" s="153"/>
      <c r="FPF19" s="153"/>
      <c r="FPG19" s="153"/>
      <c r="FPH19" s="153"/>
      <c r="FPI19" s="153"/>
      <c r="FPJ19" s="153"/>
      <c r="FPK19" s="153"/>
      <c r="FPL19" s="153"/>
      <c r="FPM19" s="153"/>
      <c r="FPN19" s="153"/>
      <c r="FPO19" s="153"/>
      <c r="FPP19" s="153"/>
      <c r="FPQ19" s="153"/>
      <c r="FPR19" s="153"/>
      <c r="FPS19" s="153"/>
      <c r="FPT19" s="153"/>
      <c r="FPU19" s="153"/>
      <c r="FPV19" s="153"/>
      <c r="FPW19" s="153"/>
      <c r="FPX19" s="153"/>
      <c r="FPY19" s="153"/>
      <c r="FPZ19" s="153"/>
      <c r="FQA19" s="153"/>
      <c r="FQB19" s="153"/>
      <c r="FQC19" s="153"/>
      <c r="FQD19" s="153"/>
      <c r="FQE19" s="153"/>
      <c r="FQF19" s="153"/>
      <c r="FQG19" s="153"/>
      <c r="FQH19" s="153"/>
      <c r="FQI19" s="153"/>
      <c r="FQJ19" s="153"/>
      <c r="FQK19" s="153"/>
      <c r="FQL19" s="153"/>
      <c r="FQM19" s="153"/>
      <c r="FQN19" s="153"/>
      <c r="FQO19" s="153"/>
      <c r="FQP19" s="153"/>
      <c r="FQQ19" s="153"/>
      <c r="FQR19" s="153"/>
      <c r="FQS19" s="153"/>
      <c r="FQT19" s="153"/>
      <c r="FQU19" s="153"/>
      <c r="FQV19" s="153"/>
      <c r="FQW19" s="153"/>
      <c r="FQX19" s="153"/>
      <c r="FQY19" s="153"/>
      <c r="FQZ19" s="153"/>
      <c r="FRA19" s="153"/>
      <c r="FRB19" s="153"/>
      <c r="FRC19" s="153"/>
      <c r="FRD19" s="153"/>
      <c r="FRE19" s="153"/>
      <c r="FRF19" s="153"/>
      <c r="FRG19" s="153"/>
      <c r="FRH19" s="153"/>
      <c r="FRI19" s="153"/>
      <c r="FRJ19" s="153"/>
      <c r="FRK19" s="153"/>
      <c r="FRL19" s="153"/>
      <c r="FRM19" s="153"/>
      <c r="FRN19" s="153"/>
      <c r="FRO19" s="153"/>
      <c r="FRP19" s="153"/>
      <c r="FRQ19" s="153"/>
      <c r="FRR19" s="153"/>
      <c r="FRS19" s="153"/>
      <c r="FRT19" s="153"/>
      <c r="FRU19" s="153"/>
      <c r="FRV19" s="153"/>
      <c r="FRW19" s="153"/>
      <c r="FRX19" s="153"/>
      <c r="FRY19" s="153"/>
      <c r="FRZ19" s="153"/>
      <c r="FSA19" s="153"/>
      <c r="FSB19" s="153"/>
      <c r="FSC19" s="153"/>
      <c r="FSD19" s="153"/>
      <c r="FSE19" s="153"/>
      <c r="FSF19" s="153"/>
      <c r="FSG19" s="153"/>
      <c r="FSH19" s="153"/>
      <c r="FSI19" s="153"/>
      <c r="FSJ19" s="153"/>
      <c r="FSK19" s="153"/>
      <c r="FSL19" s="153"/>
      <c r="FSM19" s="153"/>
      <c r="FSN19" s="153"/>
      <c r="FSO19" s="153"/>
      <c r="FSP19" s="153"/>
      <c r="FSQ19" s="153"/>
      <c r="FSR19" s="153"/>
      <c r="FSS19" s="153"/>
      <c r="FST19" s="153"/>
      <c r="FSU19" s="153"/>
      <c r="FSV19" s="153"/>
      <c r="FSW19" s="153"/>
      <c r="FSX19" s="153"/>
      <c r="FSY19" s="153"/>
      <c r="FSZ19" s="153"/>
      <c r="FTA19" s="153"/>
      <c r="FTB19" s="153"/>
      <c r="FTC19" s="153"/>
      <c r="FTD19" s="153"/>
      <c r="FTE19" s="153"/>
      <c r="FTF19" s="153"/>
      <c r="FTG19" s="153"/>
      <c r="FTH19" s="153"/>
      <c r="FTI19" s="153"/>
      <c r="FTJ19" s="153"/>
      <c r="FTK19" s="153"/>
      <c r="FTL19" s="153"/>
      <c r="FTM19" s="153"/>
      <c r="FTN19" s="153"/>
      <c r="FTO19" s="153"/>
      <c r="FTP19" s="153"/>
      <c r="FTQ19" s="153"/>
      <c r="FTR19" s="153"/>
      <c r="FTS19" s="153"/>
      <c r="FTT19" s="153"/>
      <c r="FTU19" s="153"/>
      <c r="FTV19" s="153"/>
      <c r="FTW19" s="153"/>
      <c r="FTX19" s="153"/>
      <c r="FTY19" s="153"/>
      <c r="FTZ19" s="153"/>
      <c r="FUA19" s="153"/>
      <c r="FUB19" s="153"/>
      <c r="FUC19" s="153"/>
      <c r="FUD19" s="153"/>
      <c r="FUE19" s="153"/>
      <c r="FUF19" s="153"/>
      <c r="FUG19" s="153"/>
      <c r="FUH19" s="153"/>
      <c r="FUI19" s="153"/>
      <c r="FUJ19" s="153"/>
      <c r="FUK19" s="153"/>
      <c r="FUL19" s="153"/>
      <c r="FUM19" s="153"/>
      <c r="FUN19" s="153"/>
      <c r="FUO19" s="153"/>
      <c r="FUP19" s="153"/>
      <c r="FUQ19" s="153"/>
      <c r="FUR19" s="153"/>
      <c r="FUS19" s="153"/>
      <c r="FUT19" s="153"/>
      <c r="FUU19" s="153"/>
      <c r="FUV19" s="153"/>
      <c r="FUW19" s="153"/>
      <c r="FUX19" s="153"/>
      <c r="FUY19" s="153"/>
      <c r="FUZ19" s="153"/>
      <c r="FVA19" s="153"/>
      <c r="FVB19" s="153"/>
      <c r="FVC19" s="153"/>
      <c r="FVD19" s="153"/>
      <c r="FVE19" s="153"/>
      <c r="FVF19" s="153"/>
      <c r="FVG19" s="153"/>
      <c r="FVH19" s="153"/>
      <c r="FVI19" s="153"/>
      <c r="FVJ19" s="153"/>
      <c r="FVK19" s="153"/>
      <c r="FVL19" s="153"/>
      <c r="FVM19" s="153"/>
      <c r="FVN19" s="153"/>
      <c r="FVO19" s="153"/>
      <c r="FVP19" s="153"/>
      <c r="FVQ19" s="153"/>
      <c r="FVR19" s="153"/>
      <c r="FVS19" s="153"/>
      <c r="FVT19" s="153"/>
      <c r="FVU19" s="153"/>
      <c r="FVV19" s="153"/>
      <c r="FVW19" s="153"/>
      <c r="FVX19" s="153"/>
      <c r="FVY19" s="153"/>
      <c r="FVZ19" s="153"/>
      <c r="FWA19" s="153"/>
      <c r="FWB19" s="153"/>
      <c r="FWC19" s="153"/>
      <c r="FWD19" s="153"/>
      <c r="FWE19" s="153"/>
      <c r="FWF19" s="153"/>
      <c r="FWG19" s="153"/>
      <c r="FWH19" s="153"/>
      <c r="FWI19" s="153"/>
      <c r="FWJ19" s="153"/>
      <c r="FWK19" s="153"/>
      <c r="FWL19" s="153"/>
      <c r="FWM19" s="153"/>
      <c r="FWN19" s="153"/>
      <c r="FWO19" s="153"/>
      <c r="FWP19" s="153"/>
      <c r="FWQ19" s="153"/>
      <c r="FWR19" s="153"/>
      <c r="FWS19" s="153"/>
      <c r="FWT19" s="153"/>
      <c r="FWU19" s="153"/>
      <c r="FWV19" s="153"/>
      <c r="FWW19" s="153"/>
      <c r="FWX19" s="153"/>
      <c r="FWY19" s="153"/>
      <c r="FWZ19" s="153"/>
      <c r="FXA19" s="153"/>
      <c r="FXB19" s="153"/>
      <c r="FXC19" s="153"/>
      <c r="FXD19" s="153"/>
      <c r="FXE19" s="153"/>
      <c r="FXF19" s="153"/>
      <c r="FXG19" s="153"/>
      <c r="FXH19" s="153"/>
      <c r="FXI19" s="153"/>
      <c r="FXJ19" s="153"/>
      <c r="FXK19" s="153"/>
      <c r="FXL19" s="153"/>
      <c r="FXM19" s="153"/>
      <c r="FXN19" s="153"/>
      <c r="FXO19" s="153"/>
      <c r="FXP19" s="153"/>
      <c r="FXQ19" s="153"/>
      <c r="FXR19" s="153"/>
      <c r="FXS19" s="153"/>
      <c r="FXT19" s="153"/>
      <c r="FXU19" s="153"/>
      <c r="FXV19" s="153"/>
      <c r="FXW19" s="153"/>
      <c r="FXX19" s="153"/>
      <c r="FXY19" s="153"/>
      <c r="FXZ19" s="153"/>
      <c r="FYA19" s="153"/>
      <c r="FYB19" s="153"/>
      <c r="FYC19" s="153"/>
      <c r="FYD19" s="153"/>
      <c r="FYE19" s="153"/>
      <c r="FYF19" s="153"/>
      <c r="FYG19" s="153"/>
      <c r="FYH19" s="153"/>
      <c r="FYI19" s="153"/>
      <c r="FYJ19" s="153"/>
      <c r="FYK19" s="153"/>
      <c r="FYL19" s="153"/>
      <c r="FYM19" s="153"/>
      <c r="FYN19" s="153"/>
      <c r="FYO19" s="153"/>
      <c r="FYP19" s="153"/>
      <c r="FYQ19" s="153"/>
      <c r="FYR19" s="153"/>
      <c r="FYS19" s="153"/>
      <c r="FYT19" s="153"/>
      <c r="FYU19" s="153"/>
      <c r="FYV19" s="153"/>
      <c r="FYW19" s="153"/>
      <c r="FYX19" s="153"/>
      <c r="FYY19" s="153"/>
      <c r="FYZ19" s="153"/>
      <c r="FZA19" s="153"/>
      <c r="FZB19" s="153"/>
      <c r="FZC19" s="153"/>
      <c r="FZD19" s="153"/>
      <c r="FZE19" s="153"/>
      <c r="FZF19" s="153"/>
      <c r="FZG19" s="153"/>
      <c r="FZH19" s="153"/>
      <c r="FZI19" s="153"/>
      <c r="FZJ19" s="153"/>
      <c r="FZK19" s="153"/>
      <c r="FZL19" s="153"/>
      <c r="FZM19" s="153"/>
      <c r="FZN19" s="153"/>
      <c r="FZO19" s="153"/>
      <c r="FZP19" s="153"/>
      <c r="FZQ19" s="153"/>
      <c r="FZR19" s="153"/>
      <c r="FZS19" s="153"/>
      <c r="FZT19" s="153"/>
      <c r="FZU19" s="153"/>
      <c r="FZV19" s="153"/>
      <c r="FZW19" s="153"/>
      <c r="FZX19" s="153"/>
      <c r="FZY19" s="153"/>
      <c r="FZZ19" s="153"/>
      <c r="GAA19" s="153"/>
      <c r="GAB19" s="153"/>
      <c r="GAC19" s="153"/>
      <c r="GAD19" s="153"/>
      <c r="GAE19" s="153"/>
      <c r="GAF19" s="153"/>
      <c r="GAG19" s="153"/>
      <c r="GAH19" s="153"/>
      <c r="GAI19" s="153"/>
      <c r="GAJ19" s="153"/>
      <c r="GAK19" s="153"/>
      <c r="GAL19" s="153"/>
      <c r="GAM19" s="153"/>
      <c r="GAN19" s="153"/>
      <c r="GAO19" s="153"/>
      <c r="GAP19" s="153"/>
      <c r="GAQ19" s="153"/>
      <c r="GAR19" s="153"/>
      <c r="GAS19" s="153"/>
      <c r="GAT19" s="153"/>
      <c r="GAU19" s="153"/>
      <c r="GAV19" s="153"/>
      <c r="GAW19" s="153"/>
      <c r="GAX19" s="153"/>
      <c r="GAY19" s="153"/>
      <c r="GAZ19" s="153"/>
      <c r="GBA19" s="153"/>
      <c r="GBB19" s="153"/>
      <c r="GBC19" s="153"/>
      <c r="GBD19" s="153"/>
      <c r="GBE19" s="153"/>
      <c r="GBF19" s="153"/>
      <c r="GBG19" s="153"/>
      <c r="GBH19" s="153"/>
      <c r="GBI19" s="153"/>
      <c r="GBJ19" s="153"/>
      <c r="GBK19" s="153"/>
      <c r="GBL19" s="153"/>
      <c r="GBM19" s="153"/>
      <c r="GBN19" s="153"/>
      <c r="GBO19" s="153"/>
      <c r="GBP19" s="153"/>
      <c r="GBQ19" s="153"/>
      <c r="GBR19" s="153"/>
      <c r="GBS19" s="153"/>
      <c r="GBT19" s="153"/>
      <c r="GBU19" s="153"/>
      <c r="GBV19" s="153"/>
      <c r="GBW19" s="153"/>
      <c r="GBX19" s="153"/>
      <c r="GBY19" s="153"/>
      <c r="GBZ19" s="153"/>
      <c r="GCA19" s="153"/>
      <c r="GCB19" s="153"/>
      <c r="GCC19" s="153"/>
      <c r="GCD19" s="153"/>
      <c r="GCE19" s="153"/>
      <c r="GCF19" s="153"/>
      <c r="GCG19" s="153"/>
      <c r="GCH19" s="153"/>
      <c r="GCI19" s="153"/>
      <c r="GCJ19" s="153"/>
      <c r="GCK19" s="153"/>
      <c r="GCL19" s="153"/>
      <c r="GCM19" s="153"/>
      <c r="GCN19" s="153"/>
      <c r="GCO19" s="153"/>
      <c r="GCP19" s="153"/>
      <c r="GCQ19" s="153"/>
      <c r="GCR19" s="153"/>
      <c r="GCS19" s="153"/>
      <c r="GCT19" s="153"/>
      <c r="GCU19" s="153"/>
      <c r="GCV19" s="153"/>
      <c r="GCW19" s="153"/>
      <c r="GCX19" s="153"/>
      <c r="GCY19" s="153"/>
      <c r="GCZ19" s="153"/>
      <c r="GDA19" s="153"/>
      <c r="GDB19" s="153"/>
      <c r="GDC19" s="153"/>
      <c r="GDD19" s="153"/>
      <c r="GDE19" s="153"/>
      <c r="GDF19" s="153"/>
      <c r="GDG19" s="153"/>
      <c r="GDH19" s="153"/>
      <c r="GDI19" s="153"/>
      <c r="GDJ19" s="153"/>
      <c r="GDK19" s="153"/>
      <c r="GDL19" s="153"/>
      <c r="GDM19" s="153"/>
      <c r="GDN19" s="153"/>
      <c r="GDO19" s="153"/>
      <c r="GDP19" s="153"/>
      <c r="GDQ19" s="153"/>
      <c r="GDR19" s="153"/>
      <c r="GDS19" s="153"/>
      <c r="GDT19" s="153"/>
      <c r="GDU19" s="153"/>
      <c r="GDV19" s="153"/>
      <c r="GDW19" s="153"/>
      <c r="GDX19" s="153"/>
      <c r="GDY19" s="153"/>
      <c r="GDZ19" s="153"/>
      <c r="GEA19" s="153"/>
      <c r="GEB19" s="153"/>
      <c r="GEC19" s="153"/>
      <c r="GED19" s="153"/>
      <c r="GEE19" s="153"/>
      <c r="GEF19" s="153"/>
      <c r="GEG19" s="153"/>
      <c r="GEH19" s="153"/>
      <c r="GEI19" s="153"/>
      <c r="GEJ19" s="153"/>
      <c r="GEK19" s="153"/>
      <c r="GEL19" s="153"/>
      <c r="GEM19" s="153"/>
      <c r="GEN19" s="153"/>
      <c r="GEO19" s="153"/>
      <c r="GEP19" s="153"/>
      <c r="GEQ19" s="153"/>
      <c r="GER19" s="153"/>
      <c r="GES19" s="153"/>
      <c r="GET19" s="153"/>
      <c r="GEU19" s="153"/>
      <c r="GEV19" s="153"/>
      <c r="GEW19" s="153"/>
      <c r="GEX19" s="153"/>
      <c r="GEY19" s="153"/>
      <c r="GEZ19" s="153"/>
      <c r="GFA19" s="153"/>
      <c r="GFB19" s="153"/>
      <c r="GFC19" s="153"/>
      <c r="GFD19" s="153"/>
      <c r="GFE19" s="153"/>
      <c r="GFF19" s="153"/>
      <c r="GFG19" s="153"/>
      <c r="GFH19" s="153"/>
      <c r="GFI19" s="153"/>
      <c r="GFJ19" s="153"/>
      <c r="GFK19" s="153"/>
      <c r="GFL19" s="153"/>
      <c r="GFM19" s="153"/>
      <c r="GFN19" s="153"/>
      <c r="GFO19" s="153"/>
      <c r="GFP19" s="153"/>
      <c r="GFQ19" s="153"/>
      <c r="GFR19" s="153"/>
      <c r="GFS19" s="153"/>
      <c r="GFT19" s="153"/>
      <c r="GFU19" s="153"/>
      <c r="GFV19" s="153"/>
      <c r="GFW19" s="153"/>
      <c r="GFX19" s="153"/>
      <c r="GFY19" s="153"/>
      <c r="GFZ19" s="153"/>
      <c r="GGA19" s="153"/>
      <c r="GGB19" s="153"/>
      <c r="GGC19" s="153"/>
      <c r="GGD19" s="153"/>
      <c r="GGE19" s="153"/>
      <c r="GGF19" s="153"/>
      <c r="GGG19" s="153"/>
      <c r="GGH19" s="153"/>
      <c r="GGI19" s="153"/>
      <c r="GGJ19" s="153"/>
      <c r="GGK19" s="153"/>
      <c r="GGL19" s="153"/>
      <c r="GGM19" s="153"/>
      <c r="GGN19" s="153"/>
      <c r="GGO19" s="153"/>
      <c r="GGP19" s="153"/>
      <c r="GGQ19" s="153"/>
      <c r="GGR19" s="153"/>
      <c r="GGS19" s="153"/>
      <c r="GGT19" s="153"/>
      <c r="GGU19" s="153"/>
      <c r="GGV19" s="153"/>
      <c r="GGW19" s="153"/>
      <c r="GGX19" s="153"/>
      <c r="GGY19" s="153"/>
      <c r="GGZ19" s="153"/>
      <c r="GHA19" s="153"/>
      <c r="GHB19" s="153"/>
      <c r="GHC19" s="153"/>
      <c r="GHD19" s="153"/>
      <c r="GHE19" s="153"/>
      <c r="GHF19" s="153"/>
      <c r="GHG19" s="153"/>
      <c r="GHH19" s="153"/>
      <c r="GHI19" s="153"/>
      <c r="GHJ19" s="153"/>
      <c r="GHK19" s="153"/>
      <c r="GHL19" s="153"/>
      <c r="GHM19" s="153"/>
      <c r="GHN19" s="153"/>
      <c r="GHO19" s="153"/>
      <c r="GHP19" s="153"/>
      <c r="GHQ19" s="153"/>
      <c r="GHR19" s="153"/>
      <c r="GHS19" s="153"/>
      <c r="GHT19" s="153"/>
      <c r="GHU19" s="153"/>
      <c r="GHV19" s="153"/>
      <c r="GHW19" s="153"/>
      <c r="GHX19" s="153"/>
      <c r="GHY19" s="153"/>
      <c r="GHZ19" s="153"/>
      <c r="GIA19" s="153"/>
      <c r="GIB19" s="153"/>
      <c r="GIC19" s="153"/>
      <c r="GID19" s="153"/>
      <c r="GIE19" s="153"/>
      <c r="GIF19" s="153"/>
      <c r="GIG19" s="153"/>
      <c r="GIH19" s="153"/>
      <c r="GII19" s="153"/>
      <c r="GIJ19" s="153"/>
      <c r="GIK19" s="153"/>
      <c r="GIL19" s="153"/>
      <c r="GIM19" s="153"/>
      <c r="GIN19" s="153"/>
      <c r="GIO19" s="153"/>
      <c r="GIP19" s="153"/>
      <c r="GIQ19" s="153"/>
      <c r="GIR19" s="153"/>
      <c r="GIS19" s="153"/>
      <c r="GIT19" s="153"/>
      <c r="GIU19" s="153"/>
      <c r="GIV19" s="153"/>
      <c r="GIW19" s="153"/>
      <c r="GIX19" s="153"/>
      <c r="GIY19" s="153"/>
      <c r="GIZ19" s="153"/>
      <c r="GJA19" s="153"/>
      <c r="GJB19" s="153"/>
      <c r="GJC19" s="153"/>
      <c r="GJD19" s="153"/>
      <c r="GJE19" s="153"/>
      <c r="GJF19" s="153"/>
      <c r="GJG19" s="153"/>
      <c r="GJH19" s="153"/>
      <c r="GJI19" s="153"/>
      <c r="GJJ19" s="153"/>
      <c r="GJK19" s="153"/>
      <c r="GJL19" s="153"/>
      <c r="GJM19" s="153"/>
      <c r="GJN19" s="153"/>
      <c r="GJO19" s="153"/>
      <c r="GJP19" s="153"/>
      <c r="GJQ19" s="153"/>
      <c r="GJR19" s="153"/>
      <c r="GJS19" s="153"/>
      <c r="GJT19" s="153"/>
      <c r="GJU19" s="153"/>
      <c r="GJV19" s="153"/>
      <c r="GJW19" s="153"/>
      <c r="GJX19" s="153"/>
      <c r="GJY19" s="153"/>
      <c r="GJZ19" s="153"/>
      <c r="GKA19" s="153"/>
      <c r="GKB19" s="153"/>
      <c r="GKC19" s="153"/>
      <c r="GKD19" s="153"/>
      <c r="GKE19" s="153"/>
      <c r="GKF19" s="153"/>
      <c r="GKG19" s="153"/>
      <c r="GKH19" s="153"/>
      <c r="GKI19" s="153"/>
      <c r="GKJ19" s="153"/>
      <c r="GKK19" s="153"/>
      <c r="GKL19" s="153"/>
      <c r="GKM19" s="153"/>
      <c r="GKN19" s="153"/>
      <c r="GKO19" s="153"/>
      <c r="GKP19" s="153"/>
      <c r="GKQ19" s="153"/>
      <c r="GKR19" s="153"/>
      <c r="GKS19" s="153"/>
      <c r="GKT19" s="153"/>
      <c r="GKU19" s="153"/>
      <c r="GKV19" s="153"/>
      <c r="GKW19" s="153"/>
      <c r="GKX19" s="153"/>
      <c r="GKY19" s="153"/>
      <c r="GKZ19" s="153"/>
      <c r="GLA19" s="153"/>
      <c r="GLB19" s="153"/>
      <c r="GLC19" s="153"/>
      <c r="GLD19" s="153"/>
      <c r="GLE19" s="153"/>
      <c r="GLF19" s="153"/>
      <c r="GLG19" s="153"/>
      <c r="GLH19" s="153"/>
      <c r="GLI19" s="153"/>
      <c r="GLJ19" s="153"/>
      <c r="GLK19" s="153"/>
      <c r="GLL19" s="153"/>
      <c r="GLM19" s="153"/>
      <c r="GLN19" s="153"/>
      <c r="GLO19" s="153"/>
      <c r="GLP19" s="153"/>
      <c r="GLQ19" s="153"/>
      <c r="GLR19" s="153"/>
      <c r="GLS19" s="153"/>
      <c r="GLT19" s="153"/>
      <c r="GLU19" s="153"/>
      <c r="GLV19" s="153"/>
      <c r="GLW19" s="153"/>
      <c r="GLX19" s="153"/>
      <c r="GLY19" s="153"/>
      <c r="GLZ19" s="153"/>
      <c r="GMA19" s="153"/>
      <c r="GMB19" s="153"/>
      <c r="GMC19" s="153"/>
      <c r="GMD19" s="153"/>
      <c r="GME19" s="153"/>
      <c r="GMF19" s="153"/>
      <c r="GMG19" s="153"/>
      <c r="GMH19" s="153"/>
      <c r="GMI19" s="153"/>
      <c r="GMJ19" s="153"/>
      <c r="GMK19" s="153"/>
      <c r="GML19" s="153"/>
      <c r="GMM19" s="153"/>
      <c r="GMN19" s="153"/>
      <c r="GMO19" s="153"/>
      <c r="GMP19" s="153"/>
      <c r="GMQ19" s="153"/>
      <c r="GMR19" s="153"/>
      <c r="GMS19" s="153"/>
      <c r="GMT19" s="153"/>
      <c r="GMU19" s="153"/>
      <c r="GMV19" s="153"/>
      <c r="GMW19" s="153"/>
      <c r="GMX19" s="153"/>
      <c r="GMY19" s="153"/>
      <c r="GMZ19" s="153"/>
      <c r="GNA19" s="153"/>
      <c r="GNB19" s="153"/>
      <c r="GNC19" s="153"/>
      <c r="GND19" s="153"/>
      <c r="GNE19" s="153"/>
      <c r="GNF19" s="153"/>
      <c r="GNG19" s="153"/>
      <c r="GNH19" s="153"/>
      <c r="GNI19" s="153"/>
      <c r="GNJ19" s="153"/>
      <c r="GNK19" s="153"/>
      <c r="GNL19" s="153"/>
      <c r="GNM19" s="153"/>
      <c r="GNN19" s="153"/>
      <c r="GNO19" s="153"/>
      <c r="GNP19" s="153"/>
      <c r="GNQ19" s="153"/>
      <c r="GNR19" s="153"/>
      <c r="GNS19" s="153"/>
      <c r="GNT19" s="153"/>
      <c r="GNU19" s="153"/>
      <c r="GNV19" s="153"/>
      <c r="GNW19" s="153"/>
      <c r="GNX19" s="153"/>
      <c r="GNY19" s="153"/>
      <c r="GNZ19" s="153"/>
      <c r="GOA19" s="153"/>
      <c r="GOB19" s="153"/>
      <c r="GOC19" s="153"/>
      <c r="GOD19" s="153"/>
      <c r="GOE19" s="153"/>
      <c r="GOF19" s="153"/>
      <c r="GOG19" s="153"/>
      <c r="GOH19" s="153"/>
      <c r="GOI19" s="153"/>
      <c r="GOJ19" s="153"/>
      <c r="GOK19" s="153"/>
      <c r="GOL19" s="153"/>
      <c r="GOM19" s="153"/>
      <c r="GON19" s="153"/>
      <c r="GOO19" s="153"/>
      <c r="GOP19" s="153"/>
      <c r="GOQ19" s="153"/>
      <c r="GOR19" s="153"/>
      <c r="GOS19" s="153"/>
      <c r="GOT19" s="153"/>
      <c r="GOU19" s="153"/>
      <c r="GOV19" s="153"/>
      <c r="GOW19" s="153"/>
      <c r="GOX19" s="153"/>
      <c r="GOY19" s="153"/>
      <c r="GOZ19" s="153"/>
      <c r="GPA19" s="153"/>
      <c r="GPB19" s="153"/>
      <c r="GPC19" s="153"/>
      <c r="GPD19" s="153"/>
      <c r="GPE19" s="153"/>
      <c r="GPF19" s="153"/>
      <c r="GPG19" s="153"/>
      <c r="GPH19" s="153"/>
      <c r="GPI19" s="153"/>
      <c r="GPJ19" s="153"/>
      <c r="GPK19" s="153"/>
      <c r="GPL19" s="153"/>
      <c r="GPM19" s="153"/>
      <c r="GPN19" s="153"/>
      <c r="GPO19" s="153"/>
      <c r="GPP19" s="153"/>
      <c r="GPQ19" s="153"/>
      <c r="GPR19" s="153"/>
      <c r="GPS19" s="153"/>
      <c r="GPT19" s="153"/>
      <c r="GPU19" s="153"/>
      <c r="GPV19" s="153"/>
      <c r="GPW19" s="153"/>
      <c r="GPX19" s="153"/>
      <c r="GPY19" s="153"/>
      <c r="GPZ19" s="153"/>
      <c r="GQA19" s="153"/>
      <c r="GQB19" s="153"/>
      <c r="GQC19" s="153"/>
      <c r="GQD19" s="153"/>
      <c r="GQE19" s="153"/>
      <c r="GQF19" s="153"/>
      <c r="GQG19" s="153"/>
      <c r="GQH19" s="153"/>
      <c r="GQI19" s="153"/>
      <c r="GQJ19" s="153"/>
      <c r="GQK19" s="153"/>
      <c r="GQL19" s="153"/>
      <c r="GQM19" s="153"/>
      <c r="GQN19" s="153"/>
      <c r="GQO19" s="153"/>
      <c r="GQP19" s="153"/>
      <c r="GQQ19" s="153"/>
      <c r="GQR19" s="153"/>
      <c r="GQS19" s="153"/>
      <c r="GQT19" s="153"/>
      <c r="GQU19" s="153"/>
      <c r="GQV19" s="153"/>
      <c r="GQW19" s="153"/>
      <c r="GQX19" s="153"/>
      <c r="GQY19" s="153"/>
      <c r="GQZ19" s="153"/>
      <c r="GRA19" s="153"/>
      <c r="GRB19" s="153"/>
      <c r="GRC19" s="153"/>
      <c r="GRD19" s="153"/>
      <c r="GRE19" s="153"/>
      <c r="GRF19" s="153"/>
      <c r="GRG19" s="153"/>
      <c r="GRH19" s="153"/>
      <c r="GRI19" s="153"/>
      <c r="GRJ19" s="153"/>
      <c r="GRK19" s="153"/>
      <c r="GRL19" s="153"/>
      <c r="GRM19" s="153"/>
      <c r="GRN19" s="153"/>
      <c r="GRO19" s="153"/>
      <c r="GRP19" s="153"/>
      <c r="GRQ19" s="153"/>
      <c r="GRR19" s="153"/>
      <c r="GRS19" s="153"/>
      <c r="GRT19" s="153"/>
      <c r="GRU19" s="153"/>
      <c r="GRV19" s="153"/>
      <c r="GRW19" s="153"/>
      <c r="GRX19" s="153"/>
      <c r="GRY19" s="153"/>
      <c r="GRZ19" s="153"/>
      <c r="GSA19" s="153"/>
      <c r="GSB19" s="153"/>
      <c r="GSC19" s="153"/>
      <c r="GSD19" s="153"/>
      <c r="GSE19" s="153"/>
      <c r="GSF19" s="153"/>
      <c r="GSG19" s="153"/>
      <c r="GSH19" s="153"/>
      <c r="GSI19" s="153"/>
      <c r="GSJ19" s="153"/>
      <c r="GSK19" s="153"/>
      <c r="GSL19" s="153"/>
      <c r="GSM19" s="153"/>
      <c r="GSN19" s="153"/>
      <c r="GSO19" s="153"/>
      <c r="GSP19" s="153"/>
      <c r="GSQ19" s="153"/>
      <c r="GSR19" s="153"/>
      <c r="GSS19" s="153"/>
      <c r="GST19" s="153"/>
      <c r="GSU19" s="153"/>
      <c r="GSV19" s="153"/>
      <c r="GSW19" s="153"/>
      <c r="GSX19" s="153"/>
      <c r="GSY19" s="153"/>
      <c r="GSZ19" s="153"/>
      <c r="GTA19" s="153"/>
      <c r="GTB19" s="153"/>
      <c r="GTC19" s="153"/>
      <c r="GTD19" s="153"/>
      <c r="GTE19" s="153"/>
      <c r="GTF19" s="153"/>
      <c r="GTG19" s="153"/>
      <c r="GTH19" s="153"/>
      <c r="GTI19" s="153"/>
      <c r="GTJ19" s="153"/>
      <c r="GTK19" s="153"/>
      <c r="GTL19" s="153"/>
      <c r="GTM19" s="153"/>
      <c r="GTN19" s="153"/>
      <c r="GTO19" s="153"/>
      <c r="GTP19" s="153"/>
      <c r="GTQ19" s="153"/>
      <c r="GTR19" s="153"/>
      <c r="GTS19" s="153"/>
      <c r="GTT19" s="153"/>
      <c r="GTU19" s="153"/>
      <c r="GTV19" s="153"/>
      <c r="GTW19" s="153"/>
      <c r="GTX19" s="153"/>
      <c r="GTY19" s="153"/>
      <c r="GTZ19" s="153"/>
      <c r="GUA19" s="153"/>
      <c r="GUB19" s="153"/>
      <c r="GUC19" s="153"/>
      <c r="GUD19" s="153"/>
      <c r="GUE19" s="153"/>
      <c r="GUF19" s="153"/>
      <c r="GUG19" s="153"/>
      <c r="GUH19" s="153"/>
      <c r="GUI19" s="153"/>
      <c r="GUJ19" s="153"/>
      <c r="GUK19" s="153"/>
      <c r="GUL19" s="153"/>
      <c r="GUM19" s="153"/>
      <c r="GUN19" s="153"/>
      <c r="GUO19" s="153"/>
      <c r="GUP19" s="153"/>
      <c r="GUQ19" s="153"/>
      <c r="GUR19" s="153"/>
      <c r="GUS19" s="153"/>
      <c r="GUT19" s="153"/>
      <c r="GUU19" s="153"/>
      <c r="GUV19" s="153"/>
      <c r="GUW19" s="153"/>
      <c r="GUX19" s="153"/>
      <c r="GUY19" s="153"/>
      <c r="GUZ19" s="153"/>
      <c r="GVA19" s="153"/>
      <c r="GVB19" s="153"/>
      <c r="GVC19" s="153"/>
      <c r="GVD19" s="153"/>
      <c r="GVE19" s="153"/>
      <c r="GVF19" s="153"/>
      <c r="GVG19" s="153"/>
      <c r="GVH19" s="153"/>
      <c r="GVI19" s="153"/>
      <c r="GVJ19" s="153"/>
      <c r="GVK19" s="153"/>
      <c r="GVL19" s="153"/>
      <c r="GVM19" s="153"/>
      <c r="GVN19" s="153"/>
      <c r="GVO19" s="153"/>
      <c r="GVP19" s="153"/>
      <c r="GVQ19" s="153"/>
      <c r="GVR19" s="153"/>
      <c r="GVS19" s="153"/>
      <c r="GVT19" s="153"/>
      <c r="GVU19" s="153"/>
      <c r="GVV19" s="153"/>
      <c r="GVW19" s="153"/>
      <c r="GVX19" s="153"/>
      <c r="GVY19" s="153"/>
      <c r="GVZ19" s="153"/>
      <c r="GWA19" s="153"/>
      <c r="GWB19" s="153"/>
      <c r="GWC19" s="153"/>
      <c r="GWD19" s="153"/>
      <c r="GWE19" s="153"/>
      <c r="GWF19" s="153"/>
      <c r="GWG19" s="153"/>
      <c r="GWH19" s="153"/>
      <c r="GWI19" s="153"/>
      <c r="GWJ19" s="153"/>
      <c r="GWK19" s="153"/>
      <c r="GWL19" s="153"/>
      <c r="GWM19" s="153"/>
      <c r="GWN19" s="153"/>
      <c r="GWO19" s="153"/>
      <c r="GWP19" s="153"/>
      <c r="GWQ19" s="153"/>
      <c r="GWR19" s="153"/>
      <c r="GWS19" s="153"/>
      <c r="GWT19" s="153"/>
      <c r="GWU19" s="153"/>
      <c r="GWV19" s="153"/>
      <c r="GWW19" s="153"/>
      <c r="GWX19" s="153"/>
      <c r="GWY19" s="153"/>
      <c r="GWZ19" s="153"/>
      <c r="GXA19" s="153"/>
      <c r="GXB19" s="153"/>
      <c r="GXC19" s="153"/>
      <c r="GXD19" s="153"/>
      <c r="GXE19" s="153"/>
      <c r="GXF19" s="153"/>
      <c r="GXG19" s="153"/>
      <c r="GXH19" s="153"/>
      <c r="GXI19" s="153"/>
      <c r="GXJ19" s="153"/>
      <c r="GXK19" s="153"/>
      <c r="GXL19" s="153"/>
      <c r="GXM19" s="153"/>
      <c r="GXN19" s="153"/>
      <c r="GXO19" s="153"/>
      <c r="GXP19" s="153"/>
      <c r="GXQ19" s="153"/>
      <c r="GXR19" s="153"/>
      <c r="GXS19" s="153"/>
      <c r="GXT19" s="153"/>
      <c r="GXU19" s="153"/>
      <c r="GXV19" s="153"/>
      <c r="GXW19" s="153"/>
      <c r="GXX19" s="153"/>
      <c r="GXY19" s="153"/>
      <c r="GXZ19" s="153"/>
      <c r="GYA19" s="153"/>
      <c r="GYB19" s="153"/>
      <c r="GYC19" s="153"/>
      <c r="GYD19" s="153"/>
      <c r="GYE19" s="153"/>
      <c r="GYF19" s="153"/>
      <c r="GYG19" s="153"/>
      <c r="GYH19" s="153"/>
      <c r="GYI19" s="153"/>
      <c r="GYJ19" s="153"/>
      <c r="GYK19" s="153"/>
      <c r="GYL19" s="153"/>
      <c r="GYM19" s="153"/>
      <c r="GYN19" s="153"/>
      <c r="GYO19" s="153"/>
      <c r="GYP19" s="153"/>
      <c r="GYQ19" s="153"/>
      <c r="GYR19" s="153"/>
      <c r="GYS19" s="153"/>
      <c r="GYT19" s="153"/>
      <c r="GYU19" s="153"/>
      <c r="GYV19" s="153"/>
      <c r="GYW19" s="153"/>
      <c r="GYX19" s="153"/>
      <c r="GYY19" s="153"/>
      <c r="GYZ19" s="153"/>
      <c r="GZA19" s="153"/>
      <c r="GZB19" s="153"/>
      <c r="GZC19" s="153"/>
      <c r="GZD19" s="153"/>
      <c r="GZE19" s="153"/>
      <c r="GZF19" s="153"/>
      <c r="GZG19" s="153"/>
      <c r="GZH19" s="153"/>
      <c r="GZI19" s="153"/>
      <c r="GZJ19" s="153"/>
      <c r="GZK19" s="153"/>
      <c r="GZL19" s="153"/>
      <c r="GZM19" s="153"/>
      <c r="GZN19" s="153"/>
      <c r="GZO19" s="153"/>
      <c r="GZP19" s="153"/>
      <c r="GZQ19" s="153"/>
      <c r="GZR19" s="153"/>
      <c r="GZS19" s="153"/>
      <c r="GZT19" s="153"/>
      <c r="GZU19" s="153"/>
      <c r="GZV19" s="153"/>
      <c r="GZW19" s="153"/>
      <c r="GZX19" s="153"/>
      <c r="GZY19" s="153"/>
      <c r="GZZ19" s="153"/>
      <c r="HAA19" s="153"/>
      <c r="HAB19" s="153"/>
      <c r="HAC19" s="153"/>
      <c r="HAD19" s="153"/>
      <c r="HAE19" s="153"/>
      <c r="HAF19" s="153"/>
      <c r="HAG19" s="153"/>
      <c r="HAH19" s="153"/>
      <c r="HAI19" s="153"/>
      <c r="HAJ19" s="153"/>
      <c r="HAK19" s="153"/>
      <c r="HAL19" s="153"/>
      <c r="HAM19" s="153"/>
      <c r="HAN19" s="153"/>
      <c r="HAO19" s="153"/>
      <c r="HAP19" s="153"/>
      <c r="HAQ19" s="153"/>
      <c r="HAR19" s="153"/>
      <c r="HAS19" s="153"/>
      <c r="HAT19" s="153"/>
      <c r="HAU19" s="153"/>
      <c r="HAV19" s="153"/>
      <c r="HAW19" s="153"/>
      <c r="HAX19" s="153"/>
      <c r="HAY19" s="153"/>
      <c r="HAZ19" s="153"/>
      <c r="HBA19" s="153"/>
      <c r="HBB19" s="153"/>
      <c r="HBC19" s="153"/>
      <c r="HBD19" s="153"/>
      <c r="HBE19" s="153"/>
      <c r="HBF19" s="153"/>
      <c r="HBG19" s="153"/>
      <c r="HBH19" s="153"/>
      <c r="HBI19" s="153"/>
      <c r="HBJ19" s="153"/>
      <c r="HBK19" s="153"/>
      <c r="HBL19" s="153"/>
      <c r="HBM19" s="153"/>
      <c r="HBN19" s="153"/>
      <c r="HBO19" s="153"/>
      <c r="HBP19" s="153"/>
      <c r="HBQ19" s="153"/>
      <c r="HBR19" s="153"/>
      <c r="HBS19" s="153"/>
      <c r="HBT19" s="153"/>
      <c r="HBU19" s="153"/>
      <c r="HBV19" s="153"/>
      <c r="HBW19" s="153"/>
      <c r="HBX19" s="153"/>
      <c r="HBY19" s="153"/>
      <c r="HBZ19" s="153"/>
      <c r="HCA19" s="153"/>
      <c r="HCB19" s="153"/>
      <c r="HCC19" s="153"/>
      <c r="HCD19" s="153"/>
      <c r="HCE19" s="153"/>
      <c r="HCF19" s="153"/>
      <c r="HCG19" s="153"/>
      <c r="HCH19" s="153"/>
      <c r="HCI19" s="153"/>
      <c r="HCJ19" s="153"/>
      <c r="HCK19" s="153"/>
      <c r="HCL19" s="153"/>
      <c r="HCM19" s="153"/>
      <c r="HCN19" s="153"/>
      <c r="HCO19" s="153"/>
      <c r="HCP19" s="153"/>
      <c r="HCQ19" s="153"/>
      <c r="HCR19" s="153"/>
      <c r="HCS19" s="153"/>
      <c r="HCT19" s="153"/>
      <c r="HCU19" s="153"/>
      <c r="HCV19" s="153"/>
      <c r="HCW19" s="153"/>
      <c r="HCX19" s="153"/>
      <c r="HCY19" s="153"/>
      <c r="HCZ19" s="153"/>
      <c r="HDA19" s="153"/>
      <c r="HDB19" s="153"/>
      <c r="HDC19" s="153"/>
      <c r="HDD19" s="153"/>
      <c r="HDE19" s="153"/>
      <c r="HDF19" s="153"/>
      <c r="HDG19" s="153"/>
      <c r="HDH19" s="153"/>
      <c r="HDI19" s="153"/>
      <c r="HDJ19" s="153"/>
      <c r="HDK19" s="153"/>
      <c r="HDL19" s="153"/>
      <c r="HDM19" s="153"/>
      <c r="HDN19" s="153"/>
      <c r="HDO19" s="153"/>
      <c r="HDP19" s="153"/>
      <c r="HDQ19" s="153"/>
      <c r="HDR19" s="153"/>
      <c r="HDS19" s="153"/>
      <c r="HDT19" s="153"/>
      <c r="HDU19" s="153"/>
      <c r="HDV19" s="153"/>
      <c r="HDW19" s="153"/>
      <c r="HDX19" s="153"/>
      <c r="HDY19" s="153"/>
      <c r="HDZ19" s="153"/>
      <c r="HEA19" s="153"/>
      <c r="HEB19" s="153"/>
      <c r="HEC19" s="153"/>
      <c r="HED19" s="153"/>
      <c r="HEE19" s="153"/>
      <c r="HEF19" s="153"/>
      <c r="HEG19" s="153"/>
      <c r="HEH19" s="153"/>
      <c r="HEI19" s="153"/>
      <c r="HEJ19" s="153"/>
      <c r="HEK19" s="153"/>
      <c r="HEL19" s="153"/>
      <c r="HEM19" s="153"/>
      <c r="HEN19" s="153"/>
      <c r="HEO19" s="153"/>
      <c r="HEP19" s="153"/>
      <c r="HEQ19" s="153"/>
      <c r="HER19" s="153"/>
      <c r="HES19" s="153"/>
      <c r="HET19" s="153"/>
      <c r="HEU19" s="153"/>
      <c r="HEV19" s="153"/>
      <c r="HEW19" s="153"/>
      <c r="HEX19" s="153"/>
      <c r="HEY19" s="153"/>
      <c r="HEZ19" s="153"/>
      <c r="HFA19" s="153"/>
      <c r="HFB19" s="153"/>
      <c r="HFC19" s="153"/>
      <c r="HFD19" s="153"/>
      <c r="HFE19" s="153"/>
      <c r="HFF19" s="153"/>
      <c r="HFG19" s="153"/>
      <c r="HFH19" s="153"/>
      <c r="HFI19" s="153"/>
      <c r="HFJ19" s="153"/>
      <c r="HFK19" s="153"/>
      <c r="HFL19" s="153"/>
      <c r="HFM19" s="153"/>
      <c r="HFN19" s="153"/>
      <c r="HFO19" s="153"/>
      <c r="HFP19" s="153"/>
      <c r="HFQ19" s="153"/>
      <c r="HFR19" s="153"/>
      <c r="HFS19" s="153"/>
      <c r="HFT19" s="153"/>
      <c r="HFU19" s="153"/>
      <c r="HFV19" s="153"/>
      <c r="HFW19" s="153"/>
      <c r="HFX19" s="153"/>
      <c r="HFY19" s="153"/>
      <c r="HFZ19" s="153"/>
      <c r="HGA19" s="153"/>
      <c r="HGB19" s="153"/>
      <c r="HGC19" s="153"/>
      <c r="HGD19" s="153"/>
      <c r="HGE19" s="153"/>
      <c r="HGF19" s="153"/>
      <c r="HGG19" s="153"/>
      <c r="HGH19" s="153"/>
      <c r="HGI19" s="153"/>
      <c r="HGJ19" s="153"/>
      <c r="HGK19" s="153"/>
      <c r="HGL19" s="153"/>
      <c r="HGM19" s="153"/>
      <c r="HGN19" s="153"/>
      <c r="HGO19" s="153"/>
      <c r="HGP19" s="153"/>
      <c r="HGQ19" s="153"/>
      <c r="HGR19" s="153"/>
      <c r="HGS19" s="153"/>
      <c r="HGT19" s="153"/>
      <c r="HGU19" s="153"/>
      <c r="HGV19" s="153"/>
      <c r="HGW19" s="153"/>
      <c r="HGX19" s="153"/>
      <c r="HGY19" s="153"/>
      <c r="HGZ19" s="153"/>
      <c r="HHA19" s="153"/>
      <c r="HHB19" s="153"/>
      <c r="HHC19" s="153"/>
      <c r="HHD19" s="153"/>
      <c r="HHE19" s="153"/>
      <c r="HHF19" s="153"/>
      <c r="HHG19" s="153"/>
      <c r="HHH19" s="153"/>
      <c r="HHI19" s="153"/>
      <c r="HHJ19" s="153"/>
      <c r="HHK19" s="153"/>
      <c r="HHL19" s="153"/>
      <c r="HHM19" s="153"/>
      <c r="HHN19" s="153"/>
      <c r="HHO19" s="153"/>
      <c r="HHP19" s="153"/>
      <c r="HHQ19" s="153"/>
      <c r="HHR19" s="153"/>
      <c r="HHS19" s="153"/>
      <c r="HHT19" s="153"/>
      <c r="HHU19" s="153"/>
      <c r="HHV19" s="153"/>
      <c r="HHW19" s="153"/>
      <c r="HHX19" s="153"/>
      <c r="HHY19" s="153"/>
      <c r="HHZ19" s="153"/>
      <c r="HIA19" s="153"/>
      <c r="HIB19" s="153"/>
      <c r="HIC19" s="153"/>
      <c r="HID19" s="153"/>
      <c r="HIE19" s="153"/>
      <c r="HIF19" s="153"/>
      <c r="HIG19" s="153"/>
      <c r="HIH19" s="153"/>
      <c r="HII19" s="153"/>
      <c r="HIJ19" s="153"/>
      <c r="HIK19" s="153"/>
      <c r="HIL19" s="153"/>
      <c r="HIM19" s="153"/>
      <c r="HIN19" s="153"/>
      <c r="HIO19" s="153"/>
      <c r="HIP19" s="153"/>
      <c r="HIQ19" s="153"/>
      <c r="HIR19" s="153"/>
      <c r="HIS19" s="153"/>
      <c r="HIT19" s="153"/>
      <c r="HIU19" s="153"/>
      <c r="HIV19" s="153"/>
      <c r="HIW19" s="153"/>
      <c r="HIX19" s="153"/>
      <c r="HIY19" s="153"/>
      <c r="HIZ19" s="153"/>
      <c r="HJA19" s="153"/>
      <c r="HJB19" s="153"/>
      <c r="HJC19" s="153"/>
      <c r="HJD19" s="153"/>
      <c r="HJE19" s="153"/>
      <c r="HJF19" s="153"/>
      <c r="HJG19" s="153"/>
      <c r="HJH19" s="153"/>
      <c r="HJI19" s="153"/>
      <c r="HJJ19" s="153"/>
      <c r="HJK19" s="153"/>
      <c r="HJL19" s="153"/>
      <c r="HJM19" s="153"/>
      <c r="HJN19" s="153"/>
      <c r="HJO19" s="153"/>
      <c r="HJP19" s="153"/>
      <c r="HJQ19" s="153"/>
      <c r="HJR19" s="153"/>
      <c r="HJS19" s="153"/>
      <c r="HJT19" s="153"/>
      <c r="HJU19" s="153"/>
      <c r="HJV19" s="153"/>
      <c r="HJW19" s="153"/>
      <c r="HJX19" s="153"/>
      <c r="HJY19" s="153"/>
      <c r="HJZ19" s="153"/>
      <c r="HKA19" s="153"/>
      <c r="HKB19" s="153"/>
      <c r="HKC19" s="153"/>
      <c r="HKD19" s="153"/>
      <c r="HKE19" s="153"/>
      <c r="HKF19" s="153"/>
      <c r="HKG19" s="153"/>
      <c r="HKH19" s="153"/>
      <c r="HKI19" s="153"/>
      <c r="HKJ19" s="153"/>
      <c r="HKK19" s="153"/>
      <c r="HKL19" s="153"/>
      <c r="HKM19" s="153"/>
      <c r="HKN19" s="153"/>
      <c r="HKO19" s="153"/>
      <c r="HKP19" s="153"/>
      <c r="HKQ19" s="153"/>
      <c r="HKR19" s="153"/>
      <c r="HKS19" s="153"/>
      <c r="HKT19" s="153"/>
      <c r="HKU19" s="153"/>
      <c r="HKV19" s="153"/>
      <c r="HKW19" s="153"/>
      <c r="HKX19" s="153"/>
      <c r="HKY19" s="153"/>
      <c r="HKZ19" s="153"/>
      <c r="HLA19" s="153"/>
      <c r="HLB19" s="153"/>
      <c r="HLC19" s="153"/>
      <c r="HLD19" s="153"/>
      <c r="HLE19" s="153"/>
      <c r="HLF19" s="153"/>
      <c r="HLG19" s="153"/>
      <c r="HLH19" s="153"/>
      <c r="HLI19" s="153"/>
      <c r="HLJ19" s="153"/>
      <c r="HLK19" s="153"/>
      <c r="HLL19" s="153"/>
      <c r="HLM19" s="153"/>
      <c r="HLN19" s="153"/>
      <c r="HLO19" s="153"/>
      <c r="HLP19" s="153"/>
      <c r="HLQ19" s="153"/>
      <c r="HLR19" s="153"/>
      <c r="HLS19" s="153"/>
      <c r="HLT19" s="153"/>
      <c r="HLU19" s="153"/>
      <c r="HLV19" s="153"/>
      <c r="HLW19" s="153"/>
      <c r="HLX19" s="153"/>
      <c r="HLY19" s="153"/>
      <c r="HLZ19" s="153"/>
      <c r="HMA19" s="153"/>
      <c r="HMB19" s="153"/>
      <c r="HMC19" s="153"/>
      <c r="HMD19" s="153"/>
      <c r="HME19" s="153"/>
      <c r="HMF19" s="153"/>
      <c r="HMG19" s="153"/>
      <c r="HMH19" s="153"/>
      <c r="HMI19" s="153"/>
      <c r="HMJ19" s="153"/>
      <c r="HMK19" s="153"/>
      <c r="HML19" s="153"/>
      <c r="HMM19" s="153"/>
      <c r="HMN19" s="153"/>
      <c r="HMO19" s="153"/>
      <c r="HMP19" s="153"/>
      <c r="HMQ19" s="153"/>
      <c r="HMR19" s="153"/>
      <c r="HMS19" s="153"/>
      <c r="HMT19" s="153"/>
      <c r="HMU19" s="153"/>
      <c r="HMV19" s="153"/>
      <c r="HMW19" s="153"/>
      <c r="HMX19" s="153"/>
      <c r="HMY19" s="153"/>
      <c r="HMZ19" s="153"/>
      <c r="HNA19" s="153"/>
      <c r="HNB19" s="153"/>
      <c r="HNC19" s="153"/>
      <c r="HND19" s="153"/>
      <c r="HNE19" s="153"/>
      <c r="HNF19" s="153"/>
      <c r="HNG19" s="153"/>
      <c r="HNH19" s="153"/>
      <c r="HNI19" s="153"/>
      <c r="HNJ19" s="153"/>
      <c r="HNK19" s="153"/>
      <c r="HNL19" s="153"/>
      <c r="HNM19" s="153"/>
      <c r="HNN19" s="153"/>
      <c r="HNO19" s="153"/>
      <c r="HNP19" s="153"/>
      <c r="HNQ19" s="153"/>
      <c r="HNR19" s="153"/>
      <c r="HNS19" s="153"/>
      <c r="HNT19" s="153"/>
      <c r="HNU19" s="153"/>
      <c r="HNV19" s="153"/>
      <c r="HNW19" s="153"/>
      <c r="HNX19" s="153"/>
      <c r="HNY19" s="153"/>
      <c r="HNZ19" s="153"/>
      <c r="HOA19" s="153"/>
      <c r="HOB19" s="153"/>
      <c r="HOC19" s="153"/>
      <c r="HOD19" s="153"/>
      <c r="HOE19" s="153"/>
      <c r="HOF19" s="153"/>
      <c r="HOG19" s="153"/>
      <c r="HOH19" s="153"/>
      <c r="HOI19" s="153"/>
      <c r="HOJ19" s="153"/>
      <c r="HOK19" s="153"/>
      <c r="HOL19" s="153"/>
      <c r="HOM19" s="153"/>
      <c r="HON19" s="153"/>
      <c r="HOO19" s="153"/>
      <c r="HOP19" s="153"/>
      <c r="HOQ19" s="153"/>
      <c r="HOR19" s="153"/>
      <c r="HOS19" s="153"/>
      <c r="HOT19" s="153"/>
      <c r="HOU19" s="153"/>
      <c r="HOV19" s="153"/>
      <c r="HOW19" s="153"/>
      <c r="HOX19" s="153"/>
      <c r="HOY19" s="153"/>
      <c r="HOZ19" s="153"/>
      <c r="HPA19" s="153"/>
      <c r="HPB19" s="153"/>
      <c r="HPC19" s="153"/>
      <c r="HPD19" s="153"/>
      <c r="HPE19" s="153"/>
      <c r="HPF19" s="153"/>
      <c r="HPG19" s="153"/>
      <c r="HPH19" s="153"/>
      <c r="HPI19" s="153"/>
      <c r="HPJ19" s="153"/>
      <c r="HPK19" s="153"/>
      <c r="HPL19" s="153"/>
      <c r="HPM19" s="153"/>
      <c r="HPN19" s="153"/>
      <c r="HPO19" s="153"/>
      <c r="HPP19" s="153"/>
      <c r="HPQ19" s="153"/>
      <c r="HPR19" s="153"/>
      <c r="HPS19" s="153"/>
      <c r="HPT19" s="153"/>
      <c r="HPU19" s="153"/>
      <c r="HPV19" s="153"/>
      <c r="HPW19" s="153"/>
      <c r="HPX19" s="153"/>
      <c r="HPY19" s="153"/>
      <c r="HPZ19" s="153"/>
      <c r="HQA19" s="153"/>
      <c r="HQB19" s="153"/>
      <c r="HQC19" s="153"/>
      <c r="HQD19" s="153"/>
      <c r="HQE19" s="153"/>
      <c r="HQF19" s="153"/>
      <c r="HQG19" s="153"/>
      <c r="HQH19" s="153"/>
      <c r="HQI19" s="153"/>
      <c r="HQJ19" s="153"/>
      <c r="HQK19" s="153"/>
      <c r="HQL19" s="153"/>
      <c r="HQM19" s="153"/>
      <c r="HQN19" s="153"/>
      <c r="HQO19" s="153"/>
      <c r="HQP19" s="153"/>
      <c r="HQQ19" s="153"/>
      <c r="HQR19" s="153"/>
      <c r="HQS19" s="153"/>
      <c r="HQT19" s="153"/>
      <c r="HQU19" s="153"/>
      <c r="HQV19" s="153"/>
      <c r="HQW19" s="153"/>
      <c r="HQX19" s="153"/>
      <c r="HQY19" s="153"/>
      <c r="HQZ19" s="153"/>
      <c r="HRA19" s="153"/>
      <c r="HRB19" s="153"/>
      <c r="HRC19" s="153"/>
      <c r="HRD19" s="153"/>
      <c r="HRE19" s="153"/>
      <c r="HRF19" s="153"/>
      <c r="HRG19" s="153"/>
      <c r="HRH19" s="153"/>
      <c r="HRI19" s="153"/>
      <c r="HRJ19" s="153"/>
      <c r="HRK19" s="153"/>
      <c r="HRL19" s="153"/>
      <c r="HRM19" s="153"/>
      <c r="HRN19" s="153"/>
      <c r="HRO19" s="153"/>
      <c r="HRP19" s="153"/>
      <c r="HRQ19" s="153"/>
      <c r="HRR19" s="153"/>
      <c r="HRS19" s="153"/>
      <c r="HRT19" s="153"/>
      <c r="HRU19" s="153"/>
      <c r="HRV19" s="153"/>
      <c r="HRW19" s="153"/>
      <c r="HRX19" s="153"/>
      <c r="HRY19" s="153"/>
      <c r="HRZ19" s="153"/>
      <c r="HSA19" s="153"/>
      <c r="HSB19" s="153"/>
      <c r="HSC19" s="153"/>
      <c r="HSD19" s="153"/>
      <c r="HSE19" s="153"/>
      <c r="HSF19" s="153"/>
      <c r="HSG19" s="153"/>
      <c r="HSH19" s="153"/>
      <c r="HSI19" s="153"/>
      <c r="HSJ19" s="153"/>
      <c r="HSK19" s="153"/>
      <c r="HSL19" s="153"/>
      <c r="HSM19" s="153"/>
      <c r="HSN19" s="153"/>
      <c r="HSO19" s="153"/>
      <c r="HSP19" s="153"/>
      <c r="HSQ19" s="153"/>
      <c r="HSR19" s="153"/>
      <c r="HSS19" s="153"/>
      <c r="HST19" s="153"/>
      <c r="HSU19" s="153"/>
      <c r="HSV19" s="153"/>
      <c r="HSW19" s="153"/>
      <c r="HSX19" s="153"/>
      <c r="HSY19" s="153"/>
      <c r="HSZ19" s="153"/>
      <c r="HTA19" s="153"/>
      <c r="HTB19" s="153"/>
      <c r="HTC19" s="153"/>
      <c r="HTD19" s="153"/>
      <c r="HTE19" s="153"/>
      <c r="HTF19" s="153"/>
      <c r="HTG19" s="153"/>
      <c r="HTH19" s="153"/>
      <c r="HTI19" s="153"/>
      <c r="HTJ19" s="153"/>
      <c r="HTK19" s="153"/>
      <c r="HTL19" s="153"/>
      <c r="HTM19" s="153"/>
      <c r="HTN19" s="153"/>
      <c r="HTO19" s="153"/>
      <c r="HTP19" s="153"/>
      <c r="HTQ19" s="153"/>
      <c r="HTR19" s="153"/>
      <c r="HTS19" s="153"/>
      <c r="HTT19" s="153"/>
      <c r="HTU19" s="153"/>
      <c r="HTV19" s="153"/>
      <c r="HTW19" s="153"/>
      <c r="HTX19" s="153"/>
      <c r="HTY19" s="153"/>
      <c r="HTZ19" s="153"/>
      <c r="HUA19" s="153"/>
      <c r="HUB19" s="153"/>
      <c r="HUC19" s="153"/>
      <c r="HUD19" s="153"/>
      <c r="HUE19" s="153"/>
      <c r="HUF19" s="153"/>
      <c r="HUG19" s="153"/>
      <c r="HUH19" s="153"/>
      <c r="HUI19" s="153"/>
      <c r="HUJ19" s="153"/>
      <c r="HUK19" s="153"/>
      <c r="HUL19" s="153"/>
      <c r="HUM19" s="153"/>
      <c r="HUN19" s="153"/>
      <c r="HUO19" s="153"/>
      <c r="HUP19" s="153"/>
      <c r="HUQ19" s="153"/>
      <c r="HUR19" s="153"/>
      <c r="HUS19" s="153"/>
      <c r="HUT19" s="153"/>
      <c r="HUU19" s="153"/>
      <c r="HUV19" s="153"/>
      <c r="HUW19" s="153"/>
      <c r="HUX19" s="153"/>
      <c r="HUY19" s="153"/>
      <c r="HUZ19" s="153"/>
      <c r="HVA19" s="153"/>
      <c r="HVB19" s="153"/>
      <c r="HVC19" s="153"/>
      <c r="HVD19" s="153"/>
      <c r="HVE19" s="153"/>
      <c r="HVF19" s="153"/>
      <c r="HVG19" s="153"/>
      <c r="HVH19" s="153"/>
      <c r="HVI19" s="153"/>
      <c r="HVJ19" s="153"/>
      <c r="HVK19" s="153"/>
      <c r="HVL19" s="153"/>
      <c r="HVM19" s="153"/>
      <c r="HVN19" s="153"/>
      <c r="HVO19" s="153"/>
      <c r="HVP19" s="153"/>
      <c r="HVQ19" s="153"/>
      <c r="HVR19" s="153"/>
      <c r="HVS19" s="153"/>
      <c r="HVT19" s="153"/>
      <c r="HVU19" s="153"/>
      <c r="HVV19" s="153"/>
      <c r="HVW19" s="153"/>
      <c r="HVX19" s="153"/>
      <c r="HVY19" s="153"/>
      <c r="HVZ19" s="153"/>
      <c r="HWA19" s="153"/>
      <c r="HWB19" s="153"/>
      <c r="HWC19" s="153"/>
      <c r="HWD19" s="153"/>
      <c r="HWE19" s="153"/>
      <c r="HWF19" s="153"/>
      <c r="HWG19" s="153"/>
      <c r="HWH19" s="153"/>
      <c r="HWI19" s="153"/>
      <c r="HWJ19" s="153"/>
      <c r="HWK19" s="153"/>
      <c r="HWL19" s="153"/>
      <c r="HWM19" s="153"/>
      <c r="HWN19" s="153"/>
      <c r="HWO19" s="153"/>
      <c r="HWP19" s="153"/>
      <c r="HWQ19" s="153"/>
      <c r="HWR19" s="153"/>
      <c r="HWS19" s="153"/>
      <c r="HWT19" s="153"/>
      <c r="HWU19" s="153"/>
      <c r="HWV19" s="153"/>
      <c r="HWW19" s="153"/>
      <c r="HWX19" s="153"/>
      <c r="HWY19" s="153"/>
      <c r="HWZ19" s="153"/>
      <c r="HXA19" s="153"/>
      <c r="HXB19" s="153"/>
      <c r="HXC19" s="153"/>
      <c r="HXD19" s="153"/>
      <c r="HXE19" s="153"/>
      <c r="HXF19" s="153"/>
      <c r="HXG19" s="153"/>
      <c r="HXH19" s="153"/>
      <c r="HXI19" s="153"/>
      <c r="HXJ19" s="153"/>
      <c r="HXK19" s="153"/>
      <c r="HXL19" s="153"/>
      <c r="HXM19" s="153"/>
      <c r="HXN19" s="153"/>
      <c r="HXO19" s="153"/>
      <c r="HXP19" s="153"/>
      <c r="HXQ19" s="153"/>
      <c r="HXR19" s="153"/>
      <c r="HXS19" s="153"/>
      <c r="HXT19" s="153"/>
      <c r="HXU19" s="153"/>
      <c r="HXV19" s="153"/>
      <c r="HXW19" s="153"/>
      <c r="HXX19" s="153"/>
      <c r="HXY19" s="153"/>
      <c r="HXZ19" s="153"/>
      <c r="HYA19" s="153"/>
      <c r="HYB19" s="153"/>
      <c r="HYC19" s="153"/>
      <c r="HYD19" s="153"/>
      <c r="HYE19" s="153"/>
      <c r="HYF19" s="153"/>
      <c r="HYG19" s="153"/>
      <c r="HYH19" s="153"/>
      <c r="HYI19" s="153"/>
      <c r="HYJ19" s="153"/>
      <c r="HYK19" s="153"/>
      <c r="HYL19" s="153"/>
      <c r="HYM19" s="153"/>
      <c r="HYN19" s="153"/>
      <c r="HYO19" s="153"/>
      <c r="HYP19" s="153"/>
      <c r="HYQ19" s="153"/>
      <c r="HYR19" s="153"/>
      <c r="HYS19" s="153"/>
      <c r="HYT19" s="153"/>
      <c r="HYU19" s="153"/>
      <c r="HYV19" s="153"/>
      <c r="HYW19" s="153"/>
      <c r="HYX19" s="153"/>
      <c r="HYY19" s="153"/>
      <c r="HYZ19" s="153"/>
      <c r="HZA19" s="153"/>
      <c r="HZB19" s="153"/>
      <c r="HZC19" s="153"/>
      <c r="HZD19" s="153"/>
      <c r="HZE19" s="153"/>
      <c r="HZF19" s="153"/>
      <c r="HZG19" s="153"/>
      <c r="HZH19" s="153"/>
      <c r="HZI19" s="153"/>
      <c r="HZJ19" s="153"/>
      <c r="HZK19" s="153"/>
      <c r="HZL19" s="153"/>
      <c r="HZM19" s="153"/>
      <c r="HZN19" s="153"/>
      <c r="HZO19" s="153"/>
      <c r="HZP19" s="153"/>
      <c r="HZQ19" s="153"/>
      <c r="HZR19" s="153"/>
      <c r="HZS19" s="153"/>
      <c r="HZT19" s="153"/>
      <c r="HZU19" s="153"/>
      <c r="HZV19" s="153"/>
      <c r="HZW19" s="153"/>
      <c r="HZX19" s="153"/>
      <c r="HZY19" s="153"/>
      <c r="HZZ19" s="153"/>
      <c r="IAA19" s="153"/>
      <c r="IAB19" s="153"/>
      <c r="IAC19" s="153"/>
      <c r="IAD19" s="153"/>
      <c r="IAE19" s="153"/>
      <c r="IAF19" s="153"/>
      <c r="IAG19" s="153"/>
      <c r="IAH19" s="153"/>
      <c r="IAI19" s="153"/>
      <c r="IAJ19" s="153"/>
      <c r="IAK19" s="153"/>
      <c r="IAL19" s="153"/>
      <c r="IAM19" s="153"/>
      <c r="IAN19" s="153"/>
      <c r="IAO19" s="153"/>
      <c r="IAP19" s="153"/>
      <c r="IAQ19" s="153"/>
      <c r="IAR19" s="153"/>
      <c r="IAS19" s="153"/>
      <c r="IAT19" s="153"/>
      <c r="IAU19" s="153"/>
      <c r="IAV19" s="153"/>
      <c r="IAW19" s="153"/>
      <c r="IAX19" s="153"/>
      <c r="IAY19" s="153"/>
      <c r="IAZ19" s="153"/>
      <c r="IBA19" s="153"/>
      <c r="IBB19" s="153"/>
      <c r="IBC19" s="153"/>
      <c r="IBD19" s="153"/>
      <c r="IBE19" s="153"/>
      <c r="IBF19" s="153"/>
      <c r="IBG19" s="153"/>
      <c r="IBH19" s="153"/>
      <c r="IBI19" s="153"/>
      <c r="IBJ19" s="153"/>
      <c r="IBK19" s="153"/>
      <c r="IBL19" s="153"/>
      <c r="IBM19" s="153"/>
      <c r="IBN19" s="153"/>
      <c r="IBO19" s="153"/>
      <c r="IBP19" s="153"/>
      <c r="IBQ19" s="153"/>
      <c r="IBR19" s="153"/>
      <c r="IBS19" s="153"/>
      <c r="IBT19" s="153"/>
      <c r="IBU19" s="153"/>
      <c r="IBV19" s="153"/>
      <c r="IBW19" s="153"/>
      <c r="IBX19" s="153"/>
      <c r="IBY19" s="153"/>
      <c r="IBZ19" s="153"/>
      <c r="ICA19" s="153"/>
      <c r="ICB19" s="153"/>
      <c r="ICC19" s="153"/>
      <c r="ICD19" s="153"/>
      <c r="ICE19" s="153"/>
      <c r="ICF19" s="153"/>
      <c r="ICG19" s="153"/>
      <c r="ICH19" s="153"/>
      <c r="ICI19" s="153"/>
      <c r="ICJ19" s="153"/>
      <c r="ICK19" s="153"/>
      <c r="ICL19" s="153"/>
      <c r="ICM19" s="153"/>
      <c r="ICN19" s="153"/>
      <c r="ICO19" s="153"/>
      <c r="ICP19" s="153"/>
      <c r="ICQ19" s="153"/>
      <c r="ICR19" s="153"/>
      <c r="ICS19" s="153"/>
      <c r="ICT19" s="153"/>
      <c r="ICU19" s="153"/>
      <c r="ICV19" s="153"/>
      <c r="ICW19" s="153"/>
      <c r="ICX19" s="153"/>
      <c r="ICY19" s="153"/>
      <c r="ICZ19" s="153"/>
      <c r="IDA19" s="153"/>
      <c r="IDB19" s="153"/>
      <c r="IDC19" s="153"/>
      <c r="IDD19" s="153"/>
      <c r="IDE19" s="153"/>
      <c r="IDF19" s="153"/>
      <c r="IDG19" s="153"/>
      <c r="IDH19" s="153"/>
      <c r="IDI19" s="153"/>
      <c r="IDJ19" s="153"/>
      <c r="IDK19" s="153"/>
      <c r="IDL19" s="153"/>
      <c r="IDM19" s="153"/>
      <c r="IDN19" s="153"/>
      <c r="IDO19" s="153"/>
      <c r="IDP19" s="153"/>
      <c r="IDQ19" s="153"/>
      <c r="IDR19" s="153"/>
      <c r="IDS19" s="153"/>
      <c r="IDT19" s="153"/>
      <c r="IDU19" s="153"/>
      <c r="IDV19" s="153"/>
      <c r="IDW19" s="153"/>
      <c r="IDX19" s="153"/>
      <c r="IDY19" s="153"/>
      <c r="IDZ19" s="153"/>
      <c r="IEA19" s="153"/>
      <c r="IEB19" s="153"/>
      <c r="IEC19" s="153"/>
      <c r="IED19" s="153"/>
      <c r="IEE19" s="153"/>
      <c r="IEF19" s="153"/>
      <c r="IEG19" s="153"/>
      <c r="IEH19" s="153"/>
      <c r="IEI19" s="153"/>
      <c r="IEJ19" s="153"/>
      <c r="IEK19" s="153"/>
      <c r="IEL19" s="153"/>
      <c r="IEM19" s="153"/>
      <c r="IEN19" s="153"/>
      <c r="IEO19" s="153"/>
      <c r="IEP19" s="153"/>
      <c r="IEQ19" s="153"/>
      <c r="IER19" s="153"/>
      <c r="IES19" s="153"/>
      <c r="IET19" s="153"/>
      <c r="IEU19" s="153"/>
      <c r="IEV19" s="153"/>
      <c r="IEW19" s="153"/>
      <c r="IEX19" s="153"/>
      <c r="IEY19" s="153"/>
      <c r="IEZ19" s="153"/>
      <c r="IFA19" s="153"/>
      <c r="IFB19" s="153"/>
      <c r="IFC19" s="153"/>
      <c r="IFD19" s="153"/>
      <c r="IFE19" s="153"/>
      <c r="IFF19" s="153"/>
      <c r="IFG19" s="153"/>
      <c r="IFH19" s="153"/>
      <c r="IFI19" s="153"/>
      <c r="IFJ19" s="153"/>
      <c r="IFK19" s="153"/>
      <c r="IFL19" s="153"/>
      <c r="IFM19" s="153"/>
      <c r="IFN19" s="153"/>
      <c r="IFO19" s="153"/>
      <c r="IFP19" s="153"/>
      <c r="IFQ19" s="153"/>
      <c r="IFR19" s="153"/>
      <c r="IFS19" s="153"/>
      <c r="IFT19" s="153"/>
      <c r="IFU19" s="153"/>
      <c r="IFV19" s="153"/>
      <c r="IFW19" s="153"/>
      <c r="IFX19" s="153"/>
      <c r="IFY19" s="153"/>
      <c r="IFZ19" s="153"/>
      <c r="IGA19" s="153"/>
      <c r="IGB19" s="153"/>
      <c r="IGC19" s="153"/>
      <c r="IGD19" s="153"/>
      <c r="IGE19" s="153"/>
      <c r="IGF19" s="153"/>
      <c r="IGG19" s="153"/>
      <c r="IGH19" s="153"/>
      <c r="IGI19" s="153"/>
      <c r="IGJ19" s="153"/>
      <c r="IGK19" s="153"/>
      <c r="IGL19" s="153"/>
      <c r="IGM19" s="153"/>
      <c r="IGN19" s="153"/>
      <c r="IGO19" s="153"/>
      <c r="IGP19" s="153"/>
      <c r="IGQ19" s="153"/>
      <c r="IGR19" s="153"/>
      <c r="IGS19" s="153"/>
      <c r="IGT19" s="153"/>
      <c r="IGU19" s="153"/>
      <c r="IGV19" s="153"/>
      <c r="IGW19" s="153"/>
      <c r="IGX19" s="153"/>
      <c r="IGY19" s="153"/>
      <c r="IGZ19" s="153"/>
      <c r="IHA19" s="153"/>
      <c r="IHB19" s="153"/>
      <c r="IHC19" s="153"/>
      <c r="IHD19" s="153"/>
      <c r="IHE19" s="153"/>
      <c r="IHF19" s="153"/>
      <c r="IHG19" s="153"/>
      <c r="IHH19" s="153"/>
      <c r="IHI19" s="153"/>
      <c r="IHJ19" s="153"/>
      <c r="IHK19" s="153"/>
      <c r="IHL19" s="153"/>
      <c r="IHM19" s="153"/>
      <c r="IHN19" s="153"/>
      <c r="IHO19" s="153"/>
      <c r="IHP19" s="153"/>
      <c r="IHQ19" s="153"/>
      <c r="IHR19" s="153"/>
      <c r="IHS19" s="153"/>
      <c r="IHT19" s="153"/>
      <c r="IHU19" s="153"/>
      <c r="IHV19" s="153"/>
      <c r="IHW19" s="153"/>
      <c r="IHX19" s="153"/>
      <c r="IHY19" s="153"/>
      <c r="IHZ19" s="153"/>
      <c r="IIA19" s="153"/>
      <c r="IIB19" s="153"/>
      <c r="IIC19" s="153"/>
      <c r="IID19" s="153"/>
      <c r="IIE19" s="153"/>
      <c r="IIF19" s="153"/>
      <c r="IIG19" s="153"/>
      <c r="IIH19" s="153"/>
      <c r="III19" s="153"/>
      <c r="IIJ19" s="153"/>
      <c r="IIK19" s="153"/>
      <c r="IIL19" s="153"/>
      <c r="IIM19" s="153"/>
      <c r="IIN19" s="153"/>
      <c r="IIO19" s="153"/>
      <c r="IIP19" s="153"/>
      <c r="IIQ19" s="153"/>
      <c r="IIR19" s="153"/>
      <c r="IIS19" s="153"/>
      <c r="IIT19" s="153"/>
      <c r="IIU19" s="153"/>
      <c r="IIV19" s="153"/>
      <c r="IIW19" s="153"/>
      <c r="IIX19" s="153"/>
      <c r="IIY19" s="153"/>
      <c r="IIZ19" s="153"/>
      <c r="IJA19" s="153"/>
      <c r="IJB19" s="153"/>
      <c r="IJC19" s="153"/>
      <c r="IJD19" s="153"/>
      <c r="IJE19" s="153"/>
      <c r="IJF19" s="153"/>
      <c r="IJG19" s="153"/>
      <c r="IJH19" s="153"/>
      <c r="IJI19" s="153"/>
      <c r="IJJ19" s="153"/>
      <c r="IJK19" s="153"/>
      <c r="IJL19" s="153"/>
      <c r="IJM19" s="153"/>
      <c r="IJN19" s="153"/>
      <c r="IJO19" s="153"/>
      <c r="IJP19" s="153"/>
      <c r="IJQ19" s="153"/>
      <c r="IJR19" s="153"/>
      <c r="IJS19" s="153"/>
      <c r="IJT19" s="153"/>
      <c r="IJU19" s="153"/>
      <c r="IJV19" s="153"/>
      <c r="IJW19" s="153"/>
      <c r="IJX19" s="153"/>
      <c r="IJY19" s="153"/>
      <c r="IJZ19" s="153"/>
      <c r="IKA19" s="153"/>
      <c r="IKB19" s="153"/>
      <c r="IKC19" s="153"/>
      <c r="IKD19" s="153"/>
      <c r="IKE19" s="153"/>
      <c r="IKF19" s="153"/>
      <c r="IKG19" s="153"/>
      <c r="IKH19" s="153"/>
      <c r="IKI19" s="153"/>
      <c r="IKJ19" s="153"/>
      <c r="IKK19" s="153"/>
      <c r="IKL19" s="153"/>
      <c r="IKM19" s="153"/>
      <c r="IKN19" s="153"/>
      <c r="IKO19" s="153"/>
      <c r="IKP19" s="153"/>
      <c r="IKQ19" s="153"/>
      <c r="IKR19" s="153"/>
      <c r="IKS19" s="153"/>
      <c r="IKT19" s="153"/>
      <c r="IKU19" s="153"/>
      <c r="IKV19" s="153"/>
      <c r="IKW19" s="153"/>
      <c r="IKX19" s="153"/>
      <c r="IKY19" s="153"/>
      <c r="IKZ19" s="153"/>
      <c r="ILA19" s="153"/>
      <c r="ILB19" s="153"/>
      <c r="ILC19" s="153"/>
      <c r="ILD19" s="153"/>
      <c r="ILE19" s="153"/>
      <c r="ILF19" s="153"/>
      <c r="ILG19" s="153"/>
      <c r="ILH19" s="153"/>
      <c r="ILI19" s="153"/>
      <c r="ILJ19" s="153"/>
      <c r="ILK19" s="153"/>
      <c r="ILL19" s="153"/>
      <c r="ILM19" s="153"/>
      <c r="ILN19" s="153"/>
      <c r="ILO19" s="153"/>
      <c r="ILP19" s="153"/>
      <c r="ILQ19" s="153"/>
      <c r="ILR19" s="153"/>
      <c r="ILS19" s="153"/>
      <c r="ILT19" s="153"/>
      <c r="ILU19" s="153"/>
      <c r="ILV19" s="153"/>
      <c r="ILW19" s="153"/>
      <c r="ILX19" s="153"/>
      <c r="ILY19" s="153"/>
      <c r="ILZ19" s="153"/>
      <c r="IMA19" s="153"/>
      <c r="IMB19" s="153"/>
      <c r="IMC19" s="153"/>
      <c r="IMD19" s="153"/>
      <c r="IME19" s="153"/>
      <c r="IMF19" s="153"/>
      <c r="IMG19" s="153"/>
      <c r="IMH19" s="153"/>
      <c r="IMI19" s="153"/>
      <c r="IMJ19" s="153"/>
      <c r="IMK19" s="153"/>
      <c r="IML19" s="153"/>
      <c r="IMM19" s="153"/>
      <c r="IMN19" s="153"/>
      <c r="IMO19" s="153"/>
      <c r="IMP19" s="153"/>
      <c r="IMQ19" s="153"/>
      <c r="IMR19" s="153"/>
      <c r="IMS19" s="153"/>
      <c r="IMT19" s="153"/>
      <c r="IMU19" s="153"/>
      <c r="IMV19" s="153"/>
      <c r="IMW19" s="153"/>
      <c r="IMX19" s="153"/>
      <c r="IMY19" s="153"/>
      <c r="IMZ19" s="153"/>
      <c r="INA19" s="153"/>
      <c r="INB19" s="153"/>
      <c r="INC19" s="153"/>
      <c r="IND19" s="153"/>
      <c r="INE19" s="153"/>
      <c r="INF19" s="153"/>
      <c r="ING19" s="153"/>
      <c r="INH19" s="153"/>
      <c r="INI19" s="153"/>
      <c r="INJ19" s="153"/>
      <c r="INK19" s="153"/>
      <c r="INL19" s="153"/>
      <c r="INM19" s="153"/>
      <c r="INN19" s="153"/>
      <c r="INO19" s="153"/>
      <c r="INP19" s="153"/>
      <c r="INQ19" s="153"/>
      <c r="INR19" s="153"/>
      <c r="INS19" s="153"/>
      <c r="INT19" s="153"/>
      <c r="INU19" s="153"/>
      <c r="INV19" s="153"/>
      <c r="INW19" s="153"/>
      <c r="INX19" s="153"/>
      <c r="INY19" s="153"/>
      <c r="INZ19" s="153"/>
      <c r="IOA19" s="153"/>
      <c r="IOB19" s="153"/>
      <c r="IOC19" s="153"/>
      <c r="IOD19" s="153"/>
      <c r="IOE19" s="153"/>
      <c r="IOF19" s="153"/>
      <c r="IOG19" s="153"/>
      <c r="IOH19" s="153"/>
      <c r="IOI19" s="153"/>
      <c r="IOJ19" s="153"/>
      <c r="IOK19" s="153"/>
      <c r="IOL19" s="153"/>
      <c r="IOM19" s="153"/>
      <c r="ION19" s="153"/>
      <c r="IOO19" s="153"/>
      <c r="IOP19" s="153"/>
      <c r="IOQ19" s="153"/>
      <c r="IOR19" s="153"/>
      <c r="IOS19" s="153"/>
      <c r="IOT19" s="153"/>
      <c r="IOU19" s="153"/>
      <c r="IOV19" s="153"/>
      <c r="IOW19" s="153"/>
      <c r="IOX19" s="153"/>
      <c r="IOY19" s="153"/>
      <c r="IOZ19" s="153"/>
      <c r="IPA19" s="153"/>
      <c r="IPB19" s="153"/>
      <c r="IPC19" s="153"/>
      <c r="IPD19" s="153"/>
      <c r="IPE19" s="153"/>
      <c r="IPF19" s="153"/>
      <c r="IPG19" s="153"/>
      <c r="IPH19" s="153"/>
      <c r="IPI19" s="153"/>
      <c r="IPJ19" s="153"/>
      <c r="IPK19" s="153"/>
      <c r="IPL19" s="153"/>
      <c r="IPM19" s="153"/>
      <c r="IPN19" s="153"/>
      <c r="IPO19" s="153"/>
      <c r="IPP19" s="153"/>
      <c r="IPQ19" s="153"/>
      <c r="IPR19" s="153"/>
      <c r="IPS19" s="153"/>
      <c r="IPT19" s="153"/>
      <c r="IPU19" s="153"/>
      <c r="IPV19" s="153"/>
      <c r="IPW19" s="153"/>
      <c r="IPX19" s="153"/>
      <c r="IPY19" s="153"/>
      <c r="IPZ19" s="153"/>
      <c r="IQA19" s="153"/>
      <c r="IQB19" s="153"/>
      <c r="IQC19" s="153"/>
      <c r="IQD19" s="153"/>
      <c r="IQE19" s="153"/>
      <c r="IQF19" s="153"/>
      <c r="IQG19" s="153"/>
      <c r="IQH19" s="153"/>
      <c r="IQI19" s="153"/>
      <c r="IQJ19" s="153"/>
      <c r="IQK19" s="153"/>
      <c r="IQL19" s="153"/>
      <c r="IQM19" s="153"/>
      <c r="IQN19" s="153"/>
      <c r="IQO19" s="153"/>
      <c r="IQP19" s="153"/>
      <c r="IQQ19" s="153"/>
      <c r="IQR19" s="153"/>
      <c r="IQS19" s="153"/>
      <c r="IQT19" s="153"/>
      <c r="IQU19" s="153"/>
      <c r="IQV19" s="153"/>
      <c r="IQW19" s="153"/>
      <c r="IQX19" s="153"/>
      <c r="IQY19" s="153"/>
      <c r="IQZ19" s="153"/>
      <c r="IRA19" s="153"/>
      <c r="IRB19" s="153"/>
      <c r="IRC19" s="153"/>
      <c r="IRD19" s="153"/>
      <c r="IRE19" s="153"/>
      <c r="IRF19" s="153"/>
      <c r="IRG19" s="153"/>
      <c r="IRH19" s="153"/>
      <c r="IRI19" s="153"/>
      <c r="IRJ19" s="153"/>
      <c r="IRK19" s="153"/>
      <c r="IRL19" s="153"/>
      <c r="IRM19" s="153"/>
      <c r="IRN19" s="153"/>
      <c r="IRO19" s="153"/>
      <c r="IRP19" s="153"/>
      <c r="IRQ19" s="153"/>
      <c r="IRR19" s="153"/>
      <c r="IRS19" s="153"/>
      <c r="IRT19" s="153"/>
      <c r="IRU19" s="153"/>
      <c r="IRV19" s="153"/>
      <c r="IRW19" s="153"/>
      <c r="IRX19" s="153"/>
      <c r="IRY19" s="153"/>
      <c r="IRZ19" s="153"/>
      <c r="ISA19" s="153"/>
      <c r="ISB19" s="153"/>
      <c r="ISC19" s="153"/>
      <c r="ISD19" s="153"/>
      <c r="ISE19" s="153"/>
      <c r="ISF19" s="153"/>
      <c r="ISG19" s="153"/>
      <c r="ISH19" s="153"/>
      <c r="ISI19" s="153"/>
      <c r="ISJ19" s="153"/>
      <c r="ISK19" s="153"/>
      <c r="ISL19" s="153"/>
      <c r="ISM19" s="153"/>
      <c r="ISN19" s="153"/>
      <c r="ISO19" s="153"/>
      <c r="ISP19" s="153"/>
      <c r="ISQ19" s="153"/>
      <c r="ISR19" s="153"/>
      <c r="ISS19" s="153"/>
      <c r="IST19" s="153"/>
      <c r="ISU19" s="153"/>
      <c r="ISV19" s="153"/>
      <c r="ISW19" s="153"/>
      <c r="ISX19" s="153"/>
      <c r="ISY19" s="153"/>
      <c r="ISZ19" s="153"/>
      <c r="ITA19" s="153"/>
      <c r="ITB19" s="153"/>
      <c r="ITC19" s="153"/>
      <c r="ITD19" s="153"/>
      <c r="ITE19" s="153"/>
      <c r="ITF19" s="153"/>
      <c r="ITG19" s="153"/>
      <c r="ITH19" s="153"/>
      <c r="ITI19" s="153"/>
      <c r="ITJ19" s="153"/>
      <c r="ITK19" s="153"/>
      <c r="ITL19" s="153"/>
      <c r="ITM19" s="153"/>
      <c r="ITN19" s="153"/>
      <c r="ITO19" s="153"/>
      <c r="ITP19" s="153"/>
      <c r="ITQ19" s="153"/>
      <c r="ITR19" s="153"/>
      <c r="ITS19" s="153"/>
      <c r="ITT19" s="153"/>
      <c r="ITU19" s="153"/>
      <c r="ITV19" s="153"/>
      <c r="ITW19" s="153"/>
      <c r="ITX19" s="153"/>
      <c r="ITY19" s="153"/>
      <c r="ITZ19" s="153"/>
      <c r="IUA19" s="153"/>
      <c r="IUB19" s="153"/>
      <c r="IUC19" s="153"/>
      <c r="IUD19" s="153"/>
      <c r="IUE19" s="153"/>
      <c r="IUF19" s="153"/>
      <c r="IUG19" s="153"/>
      <c r="IUH19" s="153"/>
      <c r="IUI19" s="153"/>
      <c r="IUJ19" s="153"/>
      <c r="IUK19" s="153"/>
      <c r="IUL19" s="153"/>
      <c r="IUM19" s="153"/>
      <c r="IUN19" s="153"/>
      <c r="IUO19" s="153"/>
      <c r="IUP19" s="153"/>
      <c r="IUQ19" s="153"/>
      <c r="IUR19" s="153"/>
      <c r="IUS19" s="153"/>
      <c r="IUT19" s="153"/>
      <c r="IUU19" s="153"/>
      <c r="IUV19" s="153"/>
      <c r="IUW19" s="153"/>
      <c r="IUX19" s="153"/>
      <c r="IUY19" s="153"/>
      <c r="IUZ19" s="153"/>
      <c r="IVA19" s="153"/>
      <c r="IVB19" s="153"/>
      <c r="IVC19" s="153"/>
      <c r="IVD19" s="153"/>
      <c r="IVE19" s="153"/>
      <c r="IVF19" s="153"/>
      <c r="IVG19" s="153"/>
      <c r="IVH19" s="153"/>
      <c r="IVI19" s="153"/>
      <c r="IVJ19" s="153"/>
      <c r="IVK19" s="153"/>
      <c r="IVL19" s="153"/>
      <c r="IVM19" s="153"/>
      <c r="IVN19" s="153"/>
      <c r="IVO19" s="153"/>
      <c r="IVP19" s="153"/>
      <c r="IVQ19" s="153"/>
      <c r="IVR19" s="153"/>
      <c r="IVS19" s="153"/>
      <c r="IVT19" s="153"/>
      <c r="IVU19" s="153"/>
      <c r="IVV19" s="153"/>
      <c r="IVW19" s="153"/>
      <c r="IVX19" s="153"/>
      <c r="IVY19" s="153"/>
      <c r="IVZ19" s="153"/>
      <c r="IWA19" s="153"/>
      <c r="IWB19" s="153"/>
      <c r="IWC19" s="153"/>
      <c r="IWD19" s="153"/>
      <c r="IWE19" s="153"/>
      <c r="IWF19" s="153"/>
      <c r="IWG19" s="153"/>
      <c r="IWH19" s="153"/>
      <c r="IWI19" s="153"/>
      <c r="IWJ19" s="153"/>
      <c r="IWK19" s="153"/>
      <c r="IWL19" s="153"/>
      <c r="IWM19" s="153"/>
      <c r="IWN19" s="153"/>
      <c r="IWO19" s="153"/>
      <c r="IWP19" s="153"/>
      <c r="IWQ19" s="153"/>
      <c r="IWR19" s="153"/>
      <c r="IWS19" s="153"/>
      <c r="IWT19" s="153"/>
      <c r="IWU19" s="153"/>
      <c r="IWV19" s="153"/>
      <c r="IWW19" s="153"/>
      <c r="IWX19" s="153"/>
      <c r="IWY19" s="153"/>
      <c r="IWZ19" s="153"/>
      <c r="IXA19" s="153"/>
      <c r="IXB19" s="153"/>
      <c r="IXC19" s="153"/>
      <c r="IXD19" s="153"/>
      <c r="IXE19" s="153"/>
      <c r="IXF19" s="153"/>
      <c r="IXG19" s="153"/>
      <c r="IXH19" s="153"/>
      <c r="IXI19" s="153"/>
      <c r="IXJ19" s="153"/>
      <c r="IXK19" s="153"/>
      <c r="IXL19" s="153"/>
      <c r="IXM19" s="153"/>
      <c r="IXN19" s="153"/>
      <c r="IXO19" s="153"/>
      <c r="IXP19" s="153"/>
      <c r="IXQ19" s="153"/>
      <c r="IXR19" s="153"/>
      <c r="IXS19" s="153"/>
      <c r="IXT19" s="153"/>
      <c r="IXU19" s="153"/>
      <c r="IXV19" s="153"/>
      <c r="IXW19" s="153"/>
      <c r="IXX19" s="153"/>
      <c r="IXY19" s="153"/>
      <c r="IXZ19" s="153"/>
      <c r="IYA19" s="153"/>
      <c r="IYB19" s="153"/>
      <c r="IYC19" s="153"/>
      <c r="IYD19" s="153"/>
      <c r="IYE19" s="153"/>
      <c r="IYF19" s="153"/>
      <c r="IYG19" s="153"/>
      <c r="IYH19" s="153"/>
      <c r="IYI19" s="153"/>
      <c r="IYJ19" s="153"/>
      <c r="IYK19" s="153"/>
      <c r="IYL19" s="153"/>
      <c r="IYM19" s="153"/>
      <c r="IYN19" s="153"/>
      <c r="IYO19" s="153"/>
      <c r="IYP19" s="153"/>
      <c r="IYQ19" s="153"/>
      <c r="IYR19" s="153"/>
      <c r="IYS19" s="153"/>
      <c r="IYT19" s="153"/>
      <c r="IYU19" s="153"/>
      <c r="IYV19" s="153"/>
      <c r="IYW19" s="153"/>
      <c r="IYX19" s="153"/>
      <c r="IYY19" s="153"/>
      <c r="IYZ19" s="153"/>
      <c r="IZA19" s="153"/>
      <c r="IZB19" s="153"/>
      <c r="IZC19" s="153"/>
      <c r="IZD19" s="153"/>
      <c r="IZE19" s="153"/>
      <c r="IZF19" s="153"/>
      <c r="IZG19" s="153"/>
      <c r="IZH19" s="153"/>
      <c r="IZI19" s="153"/>
      <c r="IZJ19" s="153"/>
      <c r="IZK19" s="153"/>
      <c r="IZL19" s="153"/>
      <c r="IZM19" s="153"/>
      <c r="IZN19" s="153"/>
      <c r="IZO19" s="153"/>
      <c r="IZP19" s="153"/>
      <c r="IZQ19" s="153"/>
      <c r="IZR19" s="153"/>
      <c r="IZS19" s="153"/>
      <c r="IZT19" s="153"/>
      <c r="IZU19" s="153"/>
      <c r="IZV19" s="153"/>
      <c r="IZW19" s="153"/>
      <c r="IZX19" s="153"/>
      <c r="IZY19" s="153"/>
      <c r="IZZ19" s="153"/>
      <c r="JAA19" s="153"/>
      <c r="JAB19" s="153"/>
      <c r="JAC19" s="153"/>
      <c r="JAD19" s="153"/>
      <c r="JAE19" s="153"/>
      <c r="JAF19" s="153"/>
      <c r="JAG19" s="153"/>
      <c r="JAH19" s="153"/>
      <c r="JAI19" s="153"/>
      <c r="JAJ19" s="153"/>
      <c r="JAK19" s="153"/>
      <c r="JAL19" s="153"/>
      <c r="JAM19" s="153"/>
      <c r="JAN19" s="153"/>
      <c r="JAO19" s="153"/>
      <c r="JAP19" s="153"/>
      <c r="JAQ19" s="153"/>
      <c r="JAR19" s="153"/>
      <c r="JAS19" s="153"/>
      <c r="JAT19" s="153"/>
      <c r="JAU19" s="153"/>
      <c r="JAV19" s="153"/>
      <c r="JAW19" s="153"/>
      <c r="JAX19" s="153"/>
      <c r="JAY19" s="153"/>
      <c r="JAZ19" s="153"/>
      <c r="JBA19" s="153"/>
      <c r="JBB19" s="153"/>
      <c r="JBC19" s="153"/>
      <c r="JBD19" s="153"/>
      <c r="JBE19" s="153"/>
      <c r="JBF19" s="153"/>
      <c r="JBG19" s="153"/>
      <c r="JBH19" s="153"/>
      <c r="JBI19" s="153"/>
      <c r="JBJ19" s="153"/>
      <c r="JBK19" s="153"/>
      <c r="JBL19" s="153"/>
      <c r="JBM19" s="153"/>
      <c r="JBN19" s="153"/>
      <c r="JBO19" s="153"/>
      <c r="JBP19" s="153"/>
      <c r="JBQ19" s="153"/>
      <c r="JBR19" s="153"/>
      <c r="JBS19" s="153"/>
      <c r="JBT19" s="153"/>
      <c r="JBU19" s="153"/>
      <c r="JBV19" s="153"/>
      <c r="JBW19" s="153"/>
      <c r="JBX19" s="153"/>
      <c r="JBY19" s="153"/>
      <c r="JBZ19" s="153"/>
      <c r="JCA19" s="153"/>
      <c r="JCB19" s="153"/>
      <c r="JCC19" s="153"/>
      <c r="JCD19" s="153"/>
      <c r="JCE19" s="153"/>
      <c r="JCF19" s="153"/>
      <c r="JCG19" s="153"/>
      <c r="JCH19" s="153"/>
      <c r="JCI19" s="153"/>
      <c r="JCJ19" s="153"/>
      <c r="JCK19" s="153"/>
      <c r="JCL19" s="153"/>
      <c r="JCM19" s="153"/>
      <c r="JCN19" s="153"/>
      <c r="JCO19" s="153"/>
      <c r="JCP19" s="153"/>
      <c r="JCQ19" s="153"/>
      <c r="JCR19" s="153"/>
      <c r="JCS19" s="153"/>
      <c r="JCT19" s="153"/>
      <c r="JCU19" s="153"/>
      <c r="JCV19" s="153"/>
      <c r="JCW19" s="153"/>
      <c r="JCX19" s="153"/>
      <c r="JCY19" s="153"/>
      <c r="JCZ19" s="153"/>
      <c r="JDA19" s="153"/>
      <c r="JDB19" s="153"/>
      <c r="JDC19" s="153"/>
      <c r="JDD19" s="153"/>
      <c r="JDE19" s="153"/>
      <c r="JDF19" s="153"/>
      <c r="JDG19" s="153"/>
      <c r="JDH19" s="153"/>
      <c r="JDI19" s="153"/>
      <c r="JDJ19" s="153"/>
      <c r="JDK19" s="153"/>
      <c r="JDL19" s="153"/>
      <c r="JDM19" s="153"/>
      <c r="JDN19" s="153"/>
      <c r="JDO19" s="153"/>
      <c r="JDP19" s="153"/>
      <c r="JDQ19" s="153"/>
      <c r="JDR19" s="153"/>
      <c r="JDS19" s="153"/>
      <c r="JDT19" s="153"/>
      <c r="JDU19" s="153"/>
      <c r="JDV19" s="153"/>
      <c r="JDW19" s="153"/>
      <c r="JDX19" s="153"/>
      <c r="JDY19" s="153"/>
      <c r="JDZ19" s="153"/>
      <c r="JEA19" s="153"/>
      <c r="JEB19" s="153"/>
      <c r="JEC19" s="153"/>
      <c r="JED19" s="153"/>
      <c r="JEE19" s="153"/>
      <c r="JEF19" s="153"/>
      <c r="JEG19" s="153"/>
      <c r="JEH19" s="153"/>
      <c r="JEI19" s="153"/>
      <c r="JEJ19" s="153"/>
      <c r="JEK19" s="153"/>
      <c r="JEL19" s="153"/>
      <c r="JEM19" s="153"/>
      <c r="JEN19" s="153"/>
      <c r="JEO19" s="153"/>
      <c r="JEP19" s="153"/>
      <c r="JEQ19" s="153"/>
      <c r="JER19" s="153"/>
      <c r="JES19" s="153"/>
      <c r="JET19" s="153"/>
      <c r="JEU19" s="153"/>
      <c r="JEV19" s="153"/>
      <c r="JEW19" s="153"/>
      <c r="JEX19" s="153"/>
      <c r="JEY19" s="153"/>
      <c r="JEZ19" s="153"/>
      <c r="JFA19" s="153"/>
      <c r="JFB19" s="153"/>
      <c r="JFC19" s="153"/>
      <c r="JFD19" s="153"/>
      <c r="JFE19" s="153"/>
      <c r="JFF19" s="153"/>
      <c r="JFG19" s="153"/>
      <c r="JFH19" s="153"/>
      <c r="JFI19" s="153"/>
      <c r="JFJ19" s="153"/>
      <c r="JFK19" s="153"/>
      <c r="JFL19" s="153"/>
      <c r="JFM19" s="153"/>
      <c r="JFN19" s="153"/>
      <c r="JFO19" s="153"/>
      <c r="JFP19" s="153"/>
      <c r="JFQ19" s="153"/>
      <c r="JFR19" s="153"/>
      <c r="JFS19" s="153"/>
      <c r="JFT19" s="153"/>
      <c r="JFU19" s="153"/>
      <c r="JFV19" s="153"/>
      <c r="JFW19" s="153"/>
      <c r="JFX19" s="153"/>
      <c r="JFY19" s="153"/>
      <c r="JFZ19" s="153"/>
      <c r="JGA19" s="153"/>
      <c r="JGB19" s="153"/>
      <c r="JGC19" s="153"/>
      <c r="JGD19" s="153"/>
      <c r="JGE19" s="153"/>
      <c r="JGF19" s="153"/>
      <c r="JGG19" s="153"/>
      <c r="JGH19" s="153"/>
      <c r="JGI19" s="153"/>
      <c r="JGJ19" s="153"/>
      <c r="JGK19" s="153"/>
      <c r="JGL19" s="153"/>
      <c r="JGM19" s="153"/>
      <c r="JGN19" s="153"/>
      <c r="JGO19" s="153"/>
      <c r="JGP19" s="153"/>
      <c r="JGQ19" s="153"/>
      <c r="JGR19" s="153"/>
      <c r="JGS19" s="153"/>
      <c r="JGT19" s="153"/>
      <c r="JGU19" s="153"/>
      <c r="JGV19" s="153"/>
      <c r="JGW19" s="153"/>
      <c r="JGX19" s="153"/>
      <c r="JGY19" s="153"/>
      <c r="JGZ19" s="153"/>
      <c r="JHA19" s="153"/>
      <c r="JHB19" s="153"/>
      <c r="JHC19" s="153"/>
      <c r="JHD19" s="153"/>
      <c r="JHE19" s="153"/>
      <c r="JHF19" s="153"/>
      <c r="JHG19" s="153"/>
      <c r="JHH19" s="153"/>
      <c r="JHI19" s="153"/>
      <c r="JHJ19" s="153"/>
      <c r="JHK19" s="153"/>
      <c r="JHL19" s="153"/>
      <c r="JHM19" s="153"/>
      <c r="JHN19" s="153"/>
      <c r="JHO19" s="153"/>
      <c r="JHP19" s="153"/>
      <c r="JHQ19" s="153"/>
      <c r="JHR19" s="153"/>
      <c r="JHS19" s="153"/>
      <c r="JHT19" s="153"/>
      <c r="JHU19" s="153"/>
      <c r="JHV19" s="153"/>
      <c r="JHW19" s="153"/>
      <c r="JHX19" s="153"/>
      <c r="JHY19" s="153"/>
      <c r="JHZ19" s="153"/>
      <c r="JIA19" s="153"/>
      <c r="JIB19" s="153"/>
      <c r="JIC19" s="153"/>
      <c r="JID19" s="153"/>
      <c r="JIE19" s="153"/>
      <c r="JIF19" s="153"/>
      <c r="JIG19" s="153"/>
      <c r="JIH19" s="153"/>
      <c r="JII19" s="153"/>
      <c r="JIJ19" s="153"/>
      <c r="JIK19" s="153"/>
      <c r="JIL19" s="153"/>
      <c r="JIM19" s="153"/>
      <c r="JIN19" s="153"/>
      <c r="JIO19" s="153"/>
      <c r="JIP19" s="153"/>
      <c r="JIQ19" s="153"/>
      <c r="JIR19" s="153"/>
      <c r="JIS19" s="153"/>
      <c r="JIT19" s="153"/>
      <c r="JIU19" s="153"/>
      <c r="JIV19" s="153"/>
      <c r="JIW19" s="153"/>
      <c r="JIX19" s="153"/>
      <c r="JIY19" s="153"/>
      <c r="JIZ19" s="153"/>
      <c r="JJA19" s="153"/>
      <c r="JJB19" s="153"/>
      <c r="JJC19" s="153"/>
      <c r="JJD19" s="153"/>
      <c r="JJE19" s="153"/>
      <c r="JJF19" s="153"/>
      <c r="JJG19" s="153"/>
      <c r="JJH19" s="153"/>
      <c r="JJI19" s="153"/>
      <c r="JJJ19" s="153"/>
      <c r="JJK19" s="153"/>
      <c r="JJL19" s="153"/>
      <c r="JJM19" s="153"/>
      <c r="JJN19" s="153"/>
      <c r="JJO19" s="153"/>
      <c r="JJP19" s="153"/>
      <c r="JJQ19" s="153"/>
      <c r="JJR19" s="153"/>
      <c r="JJS19" s="153"/>
      <c r="JJT19" s="153"/>
      <c r="JJU19" s="153"/>
      <c r="JJV19" s="153"/>
      <c r="JJW19" s="153"/>
      <c r="JJX19" s="153"/>
      <c r="JJY19" s="153"/>
      <c r="JJZ19" s="153"/>
      <c r="JKA19" s="153"/>
      <c r="JKB19" s="153"/>
      <c r="JKC19" s="153"/>
      <c r="JKD19" s="153"/>
      <c r="JKE19" s="153"/>
      <c r="JKF19" s="153"/>
      <c r="JKG19" s="153"/>
      <c r="JKH19" s="153"/>
      <c r="JKI19" s="153"/>
      <c r="JKJ19" s="153"/>
      <c r="JKK19" s="153"/>
      <c r="JKL19" s="153"/>
      <c r="JKM19" s="153"/>
      <c r="JKN19" s="153"/>
      <c r="JKO19" s="153"/>
      <c r="JKP19" s="153"/>
      <c r="JKQ19" s="153"/>
      <c r="JKR19" s="153"/>
      <c r="JKS19" s="153"/>
      <c r="JKT19" s="153"/>
      <c r="JKU19" s="153"/>
      <c r="JKV19" s="153"/>
      <c r="JKW19" s="153"/>
      <c r="JKX19" s="153"/>
      <c r="JKY19" s="153"/>
      <c r="JKZ19" s="153"/>
      <c r="JLA19" s="153"/>
      <c r="JLB19" s="153"/>
      <c r="JLC19" s="153"/>
      <c r="JLD19" s="153"/>
      <c r="JLE19" s="153"/>
      <c r="JLF19" s="153"/>
      <c r="JLG19" s="153"/>
      <c r="JLH19" s="153"/>
      <c r="JLI19" s="153"/>
      <c r="JLJ19" s="153"/>
      <c r="JLK19" s="153"/>
      <c r="JLL19" s="153"/>
      <c r="JLM19" s="153"/>
      <c r="JLN19" s="153"/>
      <c r="JLO19" s="153"/>
      <c r="JLP19" s="153"/>
      <c r="JLQ19" s="153"/>
      <c r="JLR19" s="153"/>
      <c r="JLS19" s="153"/>
      <c r="JLT19" s="153"/>
      <c r="JLU19" s="153"/>
      <c r="JLV19" s="153"/>
      <c r="JLW19" s="153"/>
      <c r="JLX19" s="153"/>
      <c r="JLY19" s="153"/>
      <c r="JLZ19" s="153"/>
      <c r="JMA19" s="153"/>
      <c r="JMB19" s="153"/>
      <c r="JMC19" s="153"/>
      <c r="JMD19" s="153"/>
      <c r="JME19" s="153"/>
      <c r="JMF19" s="153"/>
      <c r="JMG19" s="153"/>
      <c r="JMH19" s="153"/>
      <c r="JMI19" s="153"/>
      <c r="JMJ19" s="153"/>
      <c r="JMK19" s="153"/>
      <c r="JML19" s="153"/>
      <c r="JMM19" s="153"/>
      <c r="JMN19" s="153"/>
      <c r="JMO19" s="153"/>
      <c r="JMP19" s="153"/>
      <c r="JMQ19" s="153"/>
      <c r="JMR19" s="153"/>
      <c r="JMS19" s="153"/>
      <c r="JMT19" s="153"/>
      <c r="JMU19" s="153"/>
      <c r="JMV19" s="153"/>
      <c r="JMW19" s="153"/>
      <c r="JMX19" s="153"/>
      <c r="JMY19" s="153"/>
      <c r="JMZ19" s="153"/>
      <c r="JNA19" s="153"/>
      <c r="JNB19" s="153"/>
      <c r="JNC19" s="153"/>
      <c r="JND19" s="153"/>
      <c r="JNE19" s="153"/>
      <c r="JNF19" s="153"/>
      <c r="JNG19" s="153"/>
      <c r="JNH19" s="153"/>
      <c r="JNI19" s="153"/>
      <c r="JNJ19" s="153"/>
      <c r="JNK19" s="153"/>
      <c r="JNL19" s="153"/>
      <c r="JNM19" s="153"/>
      <c r="JNN19" s="153"/>
      <c r="JNO19" s="153"/>
      <c r="JNP19" s="153"/>
      <c r="JNQ19" s="153"/>
      <c r="JNR19" s="153"/>
      <c r="JNS19" s="153"/>
      <c r="JNT19" s="153"/>
      <c r="JNU19" s="153"/>
      <c r="JNV19" s="153"/>
      <c r="JNW19" s="153"/>
      <c r="JNX19" s="153"/>
      <c r="JNY19" s="153"/>
      <c r="JNZ19" s="153"/>
      <c r="JOA19" s="153"/>
      <c r="JOB19" s="153"/>
      <c r="JOC19" s="153"/>
      <c r="JOD19" s="153"/>
      <c r="JOE19" s="153"/>
      <c r="JOF19" s="153"/>
      <c r="JOG19" s="153"/>
      <c r="JOH19" s="153"/>
      <c r="JOI19" s="153"/>
      <c r="JOJ19" s="153"/>
      <c r="JOK19" s="153"/>
      <c r="JOL19" s="153"/>
      <c r="JOM19" s="153"/>
      <c r="JON19" s="153"/>
      <c r="JOO19" s="153"/>
      <c r="JOP19" s="153"/>
      <c r="JOQ19" s="153"/>
      <c r="JOR19" s="153"/>
      <c r="JOS19" s="153"/>
      <c r="JOT19" s="153"/>
      <c r="JOU19" s="153"/>
      <c r="JOV19" s="153"/>
      <c r="JOW19" s="153"/>
      <c r="JOX19" s="153"/>
      <c r="JOY19" s="153"/>
      <c r="JOZ19" s="153"/>
      <c r="JPA19" s="153"/>
      <c r="JPB19" s="153"/>
      <c r="JPC19" s="153"/>
      <c r="JPD19" s="153"/>
      <c r="JPE19" s="153"/>
      <c r="JPF19" s="153"/>
      <c r="JPG19" s="153"/>
      <c r="JPH19" s="153"/>
      <c r="JPI19" s="153"/>
      <c r="JPJ19" s="153"/>
      <c r="JPK19" s="153"/>
      <c r="JPL19" s="153"/>
      <c r="JPM19" s="153"/>
      <c r="JPN19" s="153"/>
      <c r="JPO19" s="153"/>
      <c r="JPP19" s="153"/>
      <c r="JPQ19" s="153"/>
      <c r="JPR19" s="153"/>
      <c r="JPS19" s="153"/>
      <c r="JPT19" s="153"/>
      <c r="JPU19" s="153"/>
      <c r="JPV19" s="153"/>
      <c r="JPW19" s="153"/>
      <c r="JPX19" s="153"/>
      <c r="JPY19" s="153"/>
      <c r="JPZ19" s="153"/>
      <c r="JQA19" s="153"/>
      <c r="JQB19" s="153"/>
      <c r="JQC19" s="153"/>
      <c r="JQD19" s="153"/>
      <c r="JQE19" s="153"/>
      <c r="JQF19" s="153"/>
      <c r="JQG19" s="153"/>
      <c r="JQH19" s="153"/>
      <c r="JQI19" s="153"/>
      <c r="JQJ19" s="153"/>
      <c r="JQK19" s="153"/>
      <c r="JQL19" s="153"/>
      <c r="JQM19" s="153"/>
      <c r="JQN19" s="153"/>
      <c r="JQO19" s="153"/>
      <c r="JQP19" s="153"/>
      <c r="JQQ19" s="153"/>
      <c r="JQR19" s="153"/>
      <c r="JQS19" s="153"/>
      <c r="JQT19" s="153"/>
      <c r="JQU19" s="153"/>
      <c r="JQV19" s="153"/>
      <c r="JQW19" s="153"/>
      <c r="JQX19" s="153"/>
      <c r="JQY19" s="153"/>
      <c r="JQZ19" s="153"/>
      <c r="JRA19" s="153"/>
      <c r="JRB19" s="153"/>
      <c r="JRC19" s="153"/>
      <c r="JRD19" s="153"/>
      <c r="JRE19" s="153"/>
      <c r="JRF19" s="153"/>
      <c r="JRG19" s="153"/>
      <c r="JRH19" s="153"/>
      <c r="JRI19" s="153"/>
      <c r="JRJ19" s="153"/>
      <c r="JRK19" s="153"/>
      <c r="JRL19" s="153"/>
      <c r="JRM19" s="153"/>
      <c r="JRN19" s="153"/>
      <c r="JRO19" s="153"/>
      <c r="JRP19" s="153"/>
      <c r="JRQ19" s="153"/>
      <c r="JRR19" s="153"/>
      <c r="JRS19" s="153"/>
      <c r="JRT19" s="153"/>
      <c r="JRU19" s="153"/>
      <c r="JRV19" s="153"/>
      <c r="JRW19" s="153"/>
      <c r="JRX19" s="153"/>
      <c r="JRY19" s="153"/>
      <c r="JRZ19" s="153"/>
      <c r="JSA19" s="153"/>
      <c r="JSB19" s="153"/>
      <c r="JSC19" s="153"/>
      <c r="JSD19" s="153"/>
      <c r="JSE19" s="153"/>
      <c r="JSF19" s="153"/>
      <c r="JSG19" s="153"/>
      <c r="JSH19" s="153"/>
      <c r="JSI19" s="153"/>
      <c r="JSJ19" s="153"/>
      <c r="JSK19" s="153"/>
      <c r="JSL19" s="153"/>
      <c r="JSM19" s="153"/>
      <c r="JSN19" s="153"/>
      <c r="JSO19" s="153"/>
      <c r="JSP19" s="153"/>
      <c r="JSQ19" s="153"/>
      <c r="JSR19" s="153"/>
      <c r="JSS19" s="153"/>
      <c r="JST19" s="153"/>
      <c r="JSU19" s="153"/>
      <c r="JSV19" s="153"/>
      <c r="JSW19" s="153"/>
      <c r="JSX19" s="153"/>
      <c r="JSY19" s="153"/>
      <c r="JSZ19" s="153"/>
      <c r="JTA19" s="153"/>
      <c r="JTB19" s="153"/>
      <c r="JTC19" s="153"/>
      <c r="JTD19" s="153"/>
      <c r="JTE19" s="153"/>
      <c r="JTF19" s="153"/>
      <c r="JTG19" s="153"/>
      <c r="JTH19" s="153"/>
      <c r="JTI19" s="153"/>
      <c r="JTJ19" s="153"/>
      <c r="JTK19" s="153"/>
      <c r="JTL19" s="153"/>
      <c r="JTM19" s="153"/>
      <c r="JTN19" s="153"/>
      <c r="JTO19" s="153"/>
      <c r="JTP19" s="153"/>
      <c r="JTQ19" s="153"/>
      <c r="JTR19" s="153"/>
      <c r="JTS19" s="153"/>
      <c r="JTT19" s="153"/>
      <c r="JTU19" s="153"/>
      <c r="JTV19" s="153"/>
      <c r="JTW19" s="153"/>
      <c r="JTX19" s="153"/>
      <c r="JTY19" s="153"/>
      <c r="JTZ19" s="153"/>
      <c r="JUA19" s="153"/>
      <c r="JUB19" s="153"/>
      <c r="JUC19" s="153"/>
      <c r="JUD19" s="153"/>
      <c r="JUE19" s="153"/>
      <c r="JUF19" s="153"/>
      <c r="JUG19" s="153"/>
      <c r="JUH19" s="153"/>
      <c r="JUI19" s="153"/>
      <c r="JUJ19" s="153"/>
      <c r="JUK19" s="153"/>
      <c r="JUL19" s="153"/>
      <c r="JUM19" s="153"/>
      <c r="JUN19" s="153"/>
      <c r="JUO19" s="153"/>
      <c r="JUP19" s="153"/>
      <c r="JUQ19" s="153"/>
      <c r="JUR19" s="153"/>
      <c r="JUS19" s="153"/>
      <c r="JUT19" s="153"/>
      <c r="JUU19" s="153"/>
      <c r="JUV19" s="153"/>
      <c r="JUW19" s="153"/>
      <c r="JUX19" s="153"/>
      <c r="JUY19" s="153"/>
      <c r="JUZ19" s="153"/>
      <c r="JVA19" s="153"/>
      <c r="JVB19" s="153"/>
      <c r="JVC19" s="153"/>
      <c r="JVD19" s="153"/>
      <c r="JVE19" s="153"/>
      <c r="JVF19" s="153"/>
      <c r="JVG19" s="153"/>
      <c r="JVH19" s="153"/>
      <c r="JVI19" s="153"/>
      <c r="JVJ19" s="153"/>
      <c r="JVK19" s="153"/>
      <c r="JVL19" s="153"/>
      <c r="JVM19" s="153"/>
      <c r="JVN19" s="153"/>
      <c r="JVO19" s="153"/>
      <c r="JVP19" s="153"/>
      <c r="JVQ19" s="153"/>
      <c r="JVR19" s="153"/>
      <c r="JVS19" s="153"/>
      <c r="JVT19" s="153"/>
      <c r="JVU19" s="153"/>
      <c r="JVV19" s="153"/>
      <c r="JVW19" s="153"/>
      <c r="JVX19" s="153"/>
      <c r="JVY19" s="153"/>
      <c r="JVZ19" s="153"/>
      <c r="JWA19" s="153"/>
      <c r="JWB19" s="153"/>
      <c r="JWC19" s="153"/>
      <c r="JWD19" s="153"/>
      <c r="JWE19" s="153"/>
      <c r="JWF19" s="153"/>
      <c r="JWG19" s="153"/>
      <c r="JWH19" s="153"/>
      <c r="JWI19" s="153"/>
      <c r="JWJ19" s="153"/>
      <c r="JWK19" s="153"/>
      <c r="JWL19" s="153"/>
      <c r="JWM19" s="153"/>
      <c r="JWN19" s="153"/>
      <c r="JWO19" s="153"/>
      <c r="JWP19" s="153"/>
      <c r="JWQ19" s="153"/>
      <c r="JWR19" s="153"/>
      <c r="JWS19" s="153"/>
      <c r="JWT19" s="153"/>
      <c r="JWU19" s="153"/>
      <c r="JWV19" s="153"/>
      <c r="JWW19" s="153"/>
      <c r="JWX19" s="153"/>
      <c r="JWY19" s="153"/>
      <c r="JWZ19" s="153"/>
      <c r="JXA19" s="153"/>
      <c r="JXB19" s="153"/>
      <c r="JXC19" s="153"/>
      <c r="JXD19" s="153"/>
      <c r="JXE19" s="153"/>
      <c r="JXF19" s="153"/>
      <c r="JXG19" s="153"/>
      <c r="JXH19" s="153"/>
      <c r="JXI19" s="153"/>
      <c r="JXJ19" s="153"/>
      <c r="JXK19" s="153"/>
      <c r="JXL19" s="153"/>
      <c r="JXM19" s="153"/>
      <c r="JXN19" s="153"/>
      <c r="JXO19" s="153"/>
      <c r="JXP19" s="153"/>
      <c r="JXQ19" s="153"/>
      <c r="JXR19" s="153"/>
      <c r="JXS19" s="153"/>
      <c r="JXT19" s="153"/>
      <c r="JXU19" s="153"/>
      <c r="JXV19" s="153"/>
      <c r="JXW19" s="153"/>
      <c r="JXX19" s="153"/>
      <c r="JXY19" s="153"/>
      <c r="JXZ19" s="153"/>
      <c r="JYA19" s="153"/>
      <c r="JYB19" s="153"/>
      <c r="JYC19" s="153"/>
      <c r="JYD19" s="153"/>
      <c r="JYE19" s="153"/>
      <c r="JYF19" s="153"/>
      <c r="JYG19" s="153"/>
      <c r="JYH19" s="153"/>
      <c r="JYI19" s="153"/>
      <c r="JYJ19" s="153"/>
      <c r="JYK19" s="153"/>
      <c r="JYL19" s="153"/>
      <c r="JYM19" s="153"/>
      <c r="JYN19" s="153"/>
      <c r="JYO19" s="153"/>
      <c r="JYP19" s="153"/>
      <c r="JYQ19" s="153"/>
      <c r="JYR19" s="153"/>
      <c r="JYS19" s="153"/>
      <c r="JYT19" s="153"/>
      <c r="JYU19" s="153"/>
      <c r="JYV19" s="153"/>
      <c r="JYW19" s="153"/>
      <c r="JYX19" s="153"/>
      <c r="JYY19" s="153"/>
      <c r="JYZ19" s="153"/>
      <c r="JZA19" s="153"/>
      <c r="JZB19" s="153"/>
      <c r="JZC19" s="153"/>
      <c r="JZD19" s="153"/>
      <c r="JZE19" s="153"/>
      <c r="JZF19" s="153"/>
      <c r="JZG19" s="153"/>
      <c r="JZH19" s="153"/>
      <c r="JZI19" s="153"/>
      <c r="JZJ19" s="153"/>
      <c r="JZK19" s="153"/>
      <c r="JZL19" s="153"/>
      <c r="JZM19" s="153"/>
      <c r="JZN19" s="153"/>
      <c r="JZO19" s="153"/>
      <c r="JZP19" s="153"/>
      <c r="JZQ19" s="153"/>
      <c r="JZR19" s="153"/>
      <c r="JZS19" s="153"/>
      <c r="JZT19" s="153"/>
      <c r="JZU19" s="153"/>
      <c r="JZV19" s="153"/>
      <c r="JZW19" s="153"/>
      <c r="JZX19" s="153"/>
      <c r="JZY19" s="153"/>
      <c r="JZZ19" s="153"/>
      <c r="KAA19" s="153"/>
      <c r="KAB19" s="153"/>
      <c r="KAC19" s="153"/>
      <c r="KAD19" s="153"/>
      <c r="KAE19" s="153"/>
      <c r="KAF19" s="153"/>
      <c r="KAG19" s="153"/>
      <c r="KAH19" s="153"/>
      <c r="KAI19" s="153"/>
      <c r="KAJ19" s="153"/>
      <c r="KAK19" s="153"/>
      <c r="KAL19" s="153"/>
      <c r="KAM19" s="153"/>
      <c r="KAN19" s="153"/>
      <c r="KAO19" s="153"/>
      <c r="KAP19" s="153"/>
      <c r="KAQ19" s="153"/>
      <c r="KAR19" s="153"/>
      <c r="KAS19" s="153"/>
      <c r="KAT19" s="153"/>
      <c r="KAU19" s="153"/>
      <c r="KAV19" s="153"/>
      <c r="KAW19" s="153"/>
      <c r="KAX19" s="153"/>
      <c r="KAY19" s="153"/>
      <c r="KAZ19" s="153"/>
      <c r="KBA19" s="153"/>
      <c r="KBB19" s="153"/>
      <c r="KBC19" s="153"/>
      <c r="KBD19" s="153"/>
      <c r="KBE19" s="153"/>
      <c r="KBF19" s="153"/>
      <c r="KBG19" s="153"/>
      <c r="KBH19" s="153"/>
      <c r="KBI19" s="153"/>
      <c r="KBJ19" s="153"/>
      <c r="KBK19" s="153"/>
      <c r="KBL19" s="153"/>
      <c r="KBM19" s="153"/>
      <c r="KBN19" s="153"/>
      <c r="KBO19" s="153"/>
      <c r="KBP19" s="153"/>
      <c r="KBQ19" s="153"/>
      <c r="KBR19" s="153"/>
      <c r="KBS19" s="153"/>
      <c r="KBT19" s="153"/>
      <c r="KBU19" s="153"/>
      <c r="KBV19" s="153"/>
      <c r="KBW19" s="153"/>
      <c r="KBX19" s="153"/>
      <c r="KBY19" s="153"/>
      <c r="KBZ19" s="153"/>
      <c r="KCA19" s="153"/>
      <c r="KCB19" s="153"/>
      <c r="KCC19" s="153"/>
      <c r="KCD19" s="153"/>
      <c r="KCE19" s="153"/>
      <c r="KCF19" s="153"/>
      <c r="KCG19" s="153"/>
      <c r="KCH19" s="153"/>
      <c r="KCI19" s="153"/>
      <c r="KCJ19" s="153"/>
      <c r="KCK19" s="153"/>
      <c r="KCL19" s="153"/>
      <c r="KCM19" s="153"/>
      <c r="KCN19" s="153"/>
      <c r="KCO19" s="153"/>
      <c r="KCP19" s="153"/>
      <c r="KCQ19" s="153"/>
      <c r="KCR19" s="153"/>
      <c r="KCS19" s="153"/>
      <c r="KCT19" s="153"/>
      <c r="KCU19" s="153"/>
      <c r="KCV19" s="153"/>
      <c r="KCW19" s="153"/>
      <c r="KCX19" s="153"/>
      <c r="KCY19" s="153"/>
      <c r="KCZ19" s="153"/>
      <c r="KDA19" s="153"/>
      <c r="KDB19" s="153"/>
      <c r="KDC19" s="153"/>
      <c r="KDD19" s="153"/>
      <c r="KDE19" s="153"/>
      <c r="KDF19" s="153"/>
      <c r="KDG19" s="153"/>
      <c r="KDH19" s="153"/>
      <c r="KDI19" s="153"/>
      <c r="KDJ19" s="153"/>
      <c r="KDK19" s="153"/>
      <c r="KDL19" s="153"/>
      <c r="KDM19" s="153"/>
      <c r="KDN19" s="153"/>
      <c r="KDO19" s="153"/>
      <c r="KDP19" s="153"/>
      <c r="KDQ19" s="153"/>
      <c r="KDR19" s="153"/>
      <c r="KDS19" s="153"/>
      <c r="KDT19" s="153"/>
      <c r="KDU19" s="153"/>
      <c r="KDV19" s="153"/>
      <c r="KDW19" s="153"/>
      <c r="KDX19" s="153"/>
      <c r="KDY19" s="153"/>
      <c r="KDZ19" s="153"/>
      <c r="KEA19" s="153"/>
      <c r="KEB19" s="153"/>
      <c r="KEC19" s="153"/>
      <c r="KED19" s="153"/>
      <c r="KEE19" s="153"/>
      <c r="KEF19" s="153"/>
      <c r="KEG19" s="153"/>
      <c r="KEH19" s="153"/>
      <c r="KEI19" s="153"/>
      <c r="KEJ19" s="153"/>
      <c r="KEK19" s="153"/>
      <c r="KEL19" s="153"/>
      <c r="KEM19" s="153"/>
      <c r="KEN19" s="153"/>
      <c r="KEO19" s="153"/>
      <c r="KEP19" s="153"/>
      <c r="KEQ19" s="153"/>
      <c r="KER19" s="153"/>
      <c r="KES19" s="153"/>
      <c r="KET19" s="153"/>
      <c r="KEU19" s="153"/>
      <c r="KEV19" s="153"/>
      <c r="KEW19" s="153"/>
      <c r="KEX19" s="153"/>
      <c r="KEY19" s="153"/>
      <c r="KEZ19" s="153"/>
      <c r="KFA19" s="153"/>
      <c r="KFB19" s="153"/>
      <c r="KFC19" s="153"/>
      <c r="KFD19" s="153"/>
      <c r="KFE19" s="153"/>
      <c r="KFF19" s="153"/>
      <c r="KFG19" s="153"/>
      <c r="KFH19" s="153"/>
      <c r="KFI19" s="153"/>
      <c r="KFJ19" s="153"/>
      <c r="KFK19" s="153"/>
      <c r="KFL19" s="153"/>
      <c r="KFM19" s="153"/>
      <c r="KFN19" s="153"/>
      <c r="KFO19" s="153"/>
      <c r="KFP19" s="153"/>
      <c r="KFQ19" s="153"/>
      <c r="KFR19" s="153"/>
      <c r="KFS19" s="153"/>
      <c r="KFT19" s="153"/>
      <c r="KFU19" s="153"/>
      <c r="KFV19" s="153"/>
      <c r="KFW19" s="153"/>
      <c r="KFX19" s="153"/>
      <c r="KFY19" s="153"/>
      <c r="KFZ19" s="153"/>
      <c r="KGA19" s="153"/>
      <c r="KGB19" s="153"/>
      <c r="KGC19" s="153"/>
      <c r="KGD19" s="153"/>
      <c r="KGE19" s="153"/>
      <c r="KGF19" s="153"/>
      <c r="KGG19" s="153"/>
      <c r="KGH19" s="153"/>
      <c r="KGI19" s="153"/>
      <c r="KGJ19" s="153"/>
      <c r="KGK19" s="153"/>
      <c r="KGL19" s="153"/>
      <c r="KGM19" s="153"/>
      <c r="KGN19" s="153"/>
      <c r="KGO19" s="153"/>
      <c r="KGP19" s="153"/>
      <c r="KGQ19" s="153"/>
      <c r="KGR19" s="153"/>
      <c r="KGS19" s="153"/>
      <c r="KGT19" s="153"/>
      <c r="KGU19" s="153"/>
      <c r="KGV19" s="153"/>
      <c r="KGW19" s="153"/>
      <c r="KGX19" s="153"/>
      <c r="KGY19" s="153"/>
      <c r="KGZ19" s="153"/>
      <c r="KHA19" s="153"/>
      <c r="KHB19" s="153"/>
      <c r="KHC19" s="153"/>
      <c r="KHD19" s="153"/>
      <c r="KHE19" s="153"/>
      <c r="KHF19" s="153"/>
      <c r="KHG19" s="153"/>
      <c r="KHH19" s="153"/>
      <c r="KHI19" s="153"/>
      <c r="KHJ19" s="153"/>
      <c r="KHK19" s="153"/>
      <c r="KHL19" s="153"/>
      <c r="KHM19" s="153"/>
      <c r="KHN19" s="153"/>
      <c r="KHO19" s="153"/>
      <c r="KHP19" s="153"/>
      <c r="KHQ19" s="153"/>
      <c r="KHR19" s="153"/>
      <c r="KHS19" s="153"/>
      <c r="KHT19" s="153"/>
      <c r="KHU19" s="153"/>
      <c r="KHV19" s="153"/>
      <c r="KHW19" s="153"/>
      <c r="KHX19" s="153"/>
      <c r="KHY19" s="153"/>
      <c r="KHZ19" s="153"/>
      <c r="KIA19" s="153"/>
      <c r="KIB19" s="153"/>
      <c r="KIC19" s="153"/>
      <c r="KID19" s="153"/>
      <c r="KIE19" s="153"/>
      <c r="KIF19" s="153"/>
      <c r="KIG19" s="153"/>
      <c r="KIH19" s="153"/>
      <c r="KII19" s="153"/>
      <c r="KIJ19" s="153"/>
      <c r="KIK19" s="153"/>
      <c r="KIL19" s="153"/>
      <c r="KIM19" s="153"/>
      <c r="KIN19" s="153"/>
      <c r="KIO19" s="153"/>
      <c r="KIP19" s="153"/>
      <c r="KIQ19" s="153"/>
      <c r="KIR19" s="153"/>
      <c r="KIS19" s="153"/>
      <c r="KIT19" s="153"/>
      <c r="KIU19" s="153"/>
      <c r="KIV19" s="153"/>
      <c r="KIW19" s="153"/>
      <c r="KIX19" s="153"/>
      <c r="KIY19" s="153"/>
      <c r="KIZ19" s="153"/>
      <c r="KJA19" s="153"/>
      <c r="KJB19" s="153"/>
      <c r="KJC19" s="153"/>
      <c r="KJD19" s="153"/>
      <c r="KJE19" s="153"/>
      <c r="KJF19" s="153"/>
      <c r="KJG19" s="153"/>
      <c r="KJH19" s="153"/>
      <c r="KJI19" s="153"/>
      <c r="KJJ19" s="153"/>
      <c r="KJK19" s="153"/>
      <c r="KJL19" s="153"/>
      <c r="KJM19" s="153"/>
      <c r="KJN19" s="153"/>
      <c r="KJO19" s="153"/>
      <c r="KJP19" s="153"/>
      <c r="KJQ19" s="153"/>
      <c r="KJR19" s="153"/>
      <c r="KJS19" s="153"/>
      <c r="KJT19" s="153"/>
      <c r="KJU19" s="153"/>
      <c r="KJV19" s="153"/>
      <c r="KJW19" s="153"/>
      <c r="KJX19" s="153"/>
      <c r="KJY19" s="153"/>
      <c r="KJZ19" s="153"/>
      <c r="KKA19" s="153"/>
      <c r="KKB19" s="153"/>
      <c r="KKC19" s="153"/>
      <c r="KKD19" s="153"/>
      <c r="KKE19" s="153"/>
      <c r="KKF19" s="153"/>
      <c r="KKG19" s="153"/>
      <c r="KKH19" s="153"/>
      <c r="KKI19" s="153"/>
      <c r="KKJ19" s="153"/>
      <c r="KKK19" s="153"/>
      <c r="KKL19" s="153"/>
      <c r="KKM19" s="153"/>
      <c r="KKN19" s="153"/>
      <c r="KKO19" s="153"/>
      <c r="KKP19" s="153"/>
      <c r="KKQ19" s="153"/>
      <c r="KKR19" s="153"/>
      <c r="KKS19" s="153"/>
      <c r="KKT19" s="153"/>
      <c r="KKU19" s="153"/>
      <c r="KKV19" s="153"/>
      <c r="KKW19" s="153"/>
      <c r="KKX19" s="153"/>
      <c r="KKY19" s="153"/>
      <c r="KKZ19" s="153"/>
      <c r="KLA19" s="153"/>
      <c r="KLB19" s="153"/>
      <c r="KLC19" s="153"/>
      <c r="KLD19" s="153"/>
      <c r="KLE19" s="153"/>
      <c r="KLF19" s="153"/>
      <c r="KLG19" s="153"/>
      <c r="KLH19" s="153"/>
      <c r="KLI19" s="153"/>
      <c r="KLJ19" s="153"/>
      <c r="KLK19" s="153"/>
      <c r="KLL19" s="153"/>
      <c r="KLM19" s="153"/>
      <c r="KLN19" s="153"/>
      <c r="KLO19" s="153"/>
      <c r="KLP19" s="153"/>
      <c r="KLQ19" s="153"/>
      <c r="KLR19" s="153"/>
      <c r="KLS19" s="153"/>
      <c r="KLT19" s="153"/>
      <c r="KLU19" s="153"/>
      <c r="KLV19" s="153"/>
      <c r="KLW19" s="153"/>
      <c r="KLX19" s="153"/>
      <c r="KLY19" s="153"/>
      <c r="KLZ19" s="153"/>
      <c r="KMA19" s="153"/>
      <c r="KMB19" s="153"/>
      <c r="KMC19" s="153"/>
      <c r="KMD19" s="153"/>
      <c r="KME19" s="153"/>
      <c r="KMF19" s="153"/>
      <c r="KMG19" s="153"/>
      <c r="KMH19" s="153"/>
      <c r="KMI19" s="153"/>
      <c r="KMJ19" s="153"/>
      <c r="KMK19" s="153"/>
      <c r="KML19" s="153"/>
      <c r="KMM19" s="153"/>
      <c r="KMN19" s="153"/>
      <c r="KMO19" s="153"/>
      <c r="KMP19" s="153"/>
      <c r="KMQ19" s="153"/>
      <c r="KMR19" s="153"/>
      <c r="KMS19" s="153"/>
      <c r="KMT19" s="153"/>
      <c r="KMU19" s="153"/>
      <c r="KMV19" s="153"/>
      <c r="KMW19" s="153"/>
      <c r="KMX19" s="153"/>
      <c r="KMY19" s="153"/>
      <c r="KMZ19" s="153"/>
      <c r="KNA19" s="153"/>
      <c r="KNB19" s="153"/>
      <c r="KNC19" s="153"/>
      <c r="KND19" s="153"/>
      <c r="KNE19" s="153"/>
      <c r="KNF19" s="153"/>
      <c r="KNG19" s="153"/>
      <c r="KNH19" s="153"/>
      <c r="KNI19" s="153"/>
      <c r="KNJ19" s="153"/>
      <c r="KNK19" s="153"/>
      <c r="KNL19" s="153"/>
      <c r="KNM19" s="153"/>
      <c r="KNN19" s="153"/>
      <c r="KNO19" s="153"/>
      <c r="KNP19" s="153"/>
      <c r="KNQ19" s="153"/>
      <c r="KNR19" s="153"/>
      <c r="KNS19" s="153"/>
      <c r="KNT19" s="153"/>
      <c r="KNU19" s="153"/>
      <c r="KNV19" s="153"/>
      <c r="KNW19" s="153"/>
      <c r="KNX19" s="153"/>
      <c r="KNY19" s="153"/>
      <c r="KNZ19" s="153"/>
      <c r="KOA19" s="153"/>
      <c r="KOB19" s="153"/>
      <c r="KOC19" s="153"/>
      <c r="KOD19" s="153"/>
      <c r="KOE19" s="153"/>
      <c r="KOF19" s="153"/>
      <c r="KOG19" s="153"/>
      <c r="KOH19" s="153"/>
      <c r="KOI19" s="153"/>
      <c r="KOJ19" s="153"/>
      <c r="KOK19" s="153"/>
      <c r="KOL19" s="153"/>
      <c r="KOM19" s="153"/>
      <c r="KON19" s="153"/>
      <c r="KOO19" s="153"/>
      <c r="KOP19" s="153"/>
      <c r="KOQ19" s="153"/>
      <c r="KOR19" s="153"/>
      <c r="KOS19" s="153"/>
      <c r="KOT19" s="153"/>
      <c r="KOU19" s="153"/>
      <c r="KOV19" s="153"/>
      <c r="KOW19" s="153"/>
      <c r="KOX19" s="153"/>
      <c r="KOY19" s="153"/>
      <c r="KOZ19" s="153"/>
      <c r="KPA19" s="153"/>
      <c r="KPB19" s="153"/>
      <c r="KPC19" s="153"/>
      <c r="KPD19" s="153"/>
      <c r="KPE19" s="153"/>
      <c r="KPF19" s="153"/>
      <c r="KPG19" s="153"/>
      <c r="KPH19" s="153"/>
      <c r="KPI19" s="153"/>
      <c r="KPJ19" s="153"/>
      <c r="KPK19" s="153"/>
      <c r="KPL19" s="153"/>
      <c r="KPM19" s="153"/>
      <c r="KPN19" s="153"/>
      <c r="KPO19" s="153"/>
      <c r="KPP19" s="153"/>
      <c r="KPQ19" s="153"/>
      <c r="KPR19" s="153"/>
      <c r="KPS19" s="153"/>
      <c r="KPT19" s="153"/>
      <c r="KPU19" s="153"/>
      <c r="KPV19" s="153"/>
      <c r="KPW19" s="153"/>
      <c r="KPX19" s="153"/>
      <c r="KPY19" s="153"/>
      <c r="KPZ19" s="153"/>
      <c r="KQA19" s="153"/>
      <c r="KQB19" s="153"/>
      <c r="KQC19" s="153"/>
      <c r="KQD19" s="153"/>
      <c r="KQE19" s="153"/>
      <c r="KQF19" s="153"/>
      <c r="KQG19" s="153"/>
      <c r="KQH19" s="153"/>
      <c r="KQI19" s="153"/>
      <c r="KQJ19" s="153"/>
      <c r="KQK19" s="153"/>
      <c r="KQL19" s="153"/>
      <c r="KQM19" s="153"/>
      <c r="KQN19" s="153"/>
      <c r="KQO19" s="153"/>
      <c r="KQP19" s="153"/>
      <c r="KQQ19" s="153"/>
      <c r="KQR19" s="153"/>
      <c r="KQS19" s="153"/>
      <c r="KQT19" s="153"/>
      <c r="KQU19" s="153"/>
      <c r="KQV19" s="153"/>
      <c r="KQW19" s="153"/>
      <c r="KQX19" s="153"/>
      <c r="KQY19" s="153"/>
      <c r="KQZ19" s="153"/>
      <c r="KRA19" s="153"/>
      <c r="KRB19" s="153"/>
      <c r="KRC19" s="153"/>
      <c r="KRD19" s="153"/>
      <c r="KRE19" s="153"/>
      <c r="KRF19" s="153"/>
      <c r="KRG19" s="153"/>
      <c r="KRH19" s="153"/>
      <c r="KRI19" s="153"/>
      <c r="KRJ19" s="153"/>
      <c r="KRK19" s="153"/>
      <c r="KRL19" s="153"/>
      <c r="KRM19" s="153"/>
      <c r="KRN19" s="153"/>
      <c r="KRO19" s="153"/>
      <c r="KRP19" s="153"/>
      <c r="KRQ19" s="153"/>
      <c r="KRR19" s="153"/>
      <c r="KRS19" s="153"/>
      <c r="KRT19" s="153"/>
      <c r="KRU19" s="153"/>
      <c r="KRV19" s="153"/>
      <c r="KRW19" s="153"/>
      <c r="KRX19" s="153"/>
      <c r="KRY19" s="153"/>
      <c r="KRZ19" s="153"/>
      <c r="KSA19" s="153"/>
      <c r="KSB19" s="153"/>
      <c r="KSC19" s="153"/>
      <c r="KSD19" s="153"/>
      <c r="KSE19" s="153"/>
      <c r="KSF19" s="153"/>
      <c r="KSG19" s="153"/>
      <c r="KSH19" s="153"/>
      <c r="KSI19" s="153"/>
      <c r="KSJ19" s="153"/>
      <c r="KSK19" s="153"/>
      <c r="KSL19" s="153"/>
      <c r="KSM19" s="153"/>
      <c r="KSN19" s="153"/>
      <c r="KSO19" s="153"/>
      <c r="KSP19" s="153"/>
      <c r="KSQ19" s="153"/>
      <c r="KSR19" s="153"/>
      <c r="KSS19" s="153"/>
      <c r="KST19" s="153"/>
      <c r="KSU19" s="153"/>
      <c r="KSV19" s="153"/>
      <c r="KSW19" s="153"/>
      <c r="KSX19" s="153"/>
      <c r="KSY19" s="153"/>
      <c r="KSZ19" s="153"/>
      <c r="KTA19" s="153"/>
      <c r="KTB19" s="153"/>
      <c r="KTC19" s="153"/>
      <c r="KTD19" s="153"/>
      <c r="KTE19" s="153"/>
      <c r="KTF19" s="153"/>
      <c r="KTG19" s="153"/>
      <c r="KTH19" s="153"/>
      <c r="KTI19" s="153"/>
      <c r="KTJ19" s="153"/>
      <c r="KTK19" s="153"/>
      <c r="KTL19" s="153"/>
      <c r="KTM19" s="153"/>
      <c r="KTN19" s="153"/>
      <c r="KTO19" s="153"/>
      <c r="KTP19" s="153"/>
      <c r="KTQ19" s="153"/>
      <c r="KTR19" s="153"/>
      <c r="KTS19" s="153"/>
      <c r="KTT19" s="153"/>
      <c r="KTU19" s="153"/>
      <c r="KTV19" s="153"/>
      <c r="KTW19" s="153"/>
      <c r="KTX19" s="153"/>
      <c r="KTY19" s="153"/>
      <c r="KTZ19" s="153"/>
      <c r="KUA19" s="153"/>
      <c r="KUB19" s="153"/>
      <c r="KUC19" s="153"/>
      <c r="KUD19" s="153"/>
      <c r="KUE19" s="153"/>
      <c r="KUF19" s="153"/>
      <c r="KUG19" s="153"/>
      <c r="KUH19" s="153"/>
      <c r="KUI19" s="153"/>
      <c r="KUJ19" s="153"/>
      <c r="KUK19" s="153"/>
      <c r="KUL19" s="153"/>
      <c r="KUM19" s="153"/>
      <c r="KUN19" s="153"/>
      <c r="KUO19" s="153"/>
      <c r="KUP19" s="153"/>
      <c r="KUQ19" s="153"/>
      <c r="KUR19" s="153"/>
      <c r="KUS19" s="153"/>
      <c r="KUT19" s="153"/>
      <c r="KUU19" s="153"/>
      <c r="KUV19" s="153"/>
      <c r="KUW19" s="153"/>
      <c r="KUX19" s="153"/>
      <c r="KUY19" s="153"/>
      <c r="KUZ19" s="153"/>
      <c r="KVA19" s="153"/>
      <c r="KVB19" s="153"/>
      <c r="KVC19" s="153"/>
      <c r="KVD19" s="153"/>
      <c r="KVE19" s="153"/>
      <c r="KVF19" s="153"/>
      <c r="KVG19" s="153"/>
      <c r="KVH19" s="153"/>
      <c r="KVI19" s="153"/>
      <c r="KVJ19" s="153"/>
      <c r="KVK19" s="153"/>
      <c r="KVL19" s="153"/>
      <c r="KVM19" s="153"/>
      <c r="KVN19" s="153"/>
      <c r="KVO19" s="153"/>
      <c r="KVP19" s="153"/>
      <c r="KVQ19" s="153"/>
      <c r="KVR19" s="153"/>
      <c r="KVS19" s="153"/>
      <c r="KVT19" s="153"/>
      <c r="KVU19" s="153"/>
      <c r="KVV19" s="153"/>
      <c r="KVW19" s="153"/>
      <c r="KVX19" s="153"/>
      <c r="KVY19" s="153"/>
      <c r="KVZ19" s="153"/>
      <c r="KWA19" s="153"/>
      <c r="KWB19" s="153"/>
      <c r="KWC19" s="153"/>
      <c r="KWD19" s="153"/>
      <c r="KWE19" s="153"/>
      <c r="KWF19" s="153"/>
      <c r="KWG19" s="153"/>
      <c r="KWH19" s="153"/>
      <c r="KWI19" s="153"/>
      <c r="KWJ19" s="153"/>
      <c r="KWK19" s="153"/>
      <c r="KWL19" s="153"/>
      <c r="KWM19" s="153"/>
      <c r="KWN19" s="153"/>
      <c r="KWO19" s="153"/>
      <c r="KWP19" s="153"/>
      <c r="KWQ19" s="153"/>
      <c r="KWR19" s="153"/>
      <c r="KWS19" s="153"/>
      <c r="KWT19" s="153"/>
      <c r="KWU19" s="153"/>
      <c r="KWV19" s="153"/>
      <c r="KWW19" s="153"/>
      <c r="KWX19" s="153"/>
      <c r="KWY19" s="153"/>
      <c r="KWZ19" s="153"/>
      <c r="KXA19" s="153"/>
      <c r="KXB19" s="153"/>
      <c r="KXC19" s="153"/>
      <c r="KXD19" s="153"/>
      <c r="KXE19" s="153"/>
      <c r="KXF19" s="153"/>
      <c r="KXG19" s="153"/>
      <c r="KXH19" s="153"/>
      <c r="KXI19" s="153"/>
      <c r="KXJ19" s="153"/>
      <c r="KXK19" s="153"/>
      <c r="KXL19" s="153"/>
      <c r="KXM19" s="153"/>
      <c r="KXN19" s="153"/>
      <c r="KXO19" s="153"/>
      <c r="KXP19" s="153"/>
      <c r="KXQ19" s="153"/>
      <c r="KXR19" s="153"/>
      <c r="KXS19" s="153"/>
      <c r="KXT19" s="153"/>
      <c r="KXU19" s="153"/>
      <c r="KXV19" s="153"/>
      <c r="KXW19" s="153"/>
      <c r="KXX19" s="153"/>
      <c r="KXY19" s="153"/>
      <c r="KXZ19" s="153"/>
      <c r="KYA19" s="153"/>
      <c r="KYB19" s="153"/>
      <c r="KYC19" s="153"/>
      <c r="KYD19" s="153"/>
      <c r="KYE19" s="153"/>
      <c r="KYF19" s="153"/>
      <c r="KYG19" s="153"/>
      <c r="KYH19" s="153"/>
      <c r="KYI19" s="153"/>
      <c r="KYJ19" s="153"/>
      <c r="KYK19" s="153"/>
      <c r="KYL19" s="153"/>
      <c r="KYM19" s="153"/>
      <c r="KYN19" s="153"/>
      <c r="KYO19" s="153"/>
      <c r="KYP19" s="153"/>
      <c r="KYQ19" s="153"/>
      <c r="KYR19" s="153"/>
      <c r="KYS19" s="153"/>
      <c r="KYT19" s="153"/>
      <c r="KYU19" s="153"/>
      <c r="KYV19" s="153"/>
      <c r="KYW19" s="153"/>
      <c r="KYX19" s="153"/>
      <c r="KYY19" s="153"/>
      <c r="KYZ19" s="153"/>
      <c r="KZA19" s="153"/>
      <c r="KZB19" s="153"/>
      <c r="KZC19" s="153"/>
      <c r="KZD19" s="153"/>
      <c r="KZE19" s="153"/>
      <c r="KZF19" s="153"/>
      <c r="KZG19" s="153"/>
      <c r="KZH19" s="153"/>
      <c r="KZI19" s="153"/>
      <c r="KZJ19" s="153"/>
      <c r="KZK19" s="153"/>
      <c r="KZL19" s="153"/>
      <c r="KZM19" s="153"/>
      <c r="KZN19" s="153"/>
      <c r="KZO19" s="153"/>
      <c r="KZP19" s="153"/>
      <c r="KZQ19" s="153"/>
      <c r="KZR19" s="153"/>
      <c r="KZS19" s="153"/>
      <c r="KZT19" s="153"/>
      <c r="KZU19" s="153"/>
      <c r="KZV19" s="153"/>
      <c r="KZW19" s="153"/>
      <c r="KZX19" s="153"/>
      <c r="KZY19" s="153"/>
      <c r="KZZ19" s="153"/>
      <c r="LAA19" s="153"/>
      <c r="LAB19" s="153"/>
      <c r="LAC19" s="153"/>
      <c r="LAD19" s="153"/>
      <c r="LAE19" s="153"/>
      <c r="LAF19" s="153"/>
      <c r="LAG19" s="153"/>
      <c r="LAH19" s="153"/>
      <c r="LAI19" s="153"/>
      <c r="LAJ19" s="153"/>
      <c r="LAK19" s="153"/>
      <c r="LAL19" s="153"/>
      <c r="LAM19" s="153"/>
      <c r="LAN19" s="153"/>
      <c r="LAO19" s="153"/>
      <c r="LAP19" s="153"/>
      <c r="LAQ19" s="153"/>
      <c r="LAR19" s="153"/>
      <c r="LAS19" s="153"/>
      <c r="LAT19" s="153"/>
      <c r="LAU19" s="153"/>
      <c r="LAV19" s="153"/>
      <c r="LAW19" s="153"/>
      <c r="LAX19" s="153"/>
      <c r="LAY19" s="153"/>
      <c r="LAZ19" s="153"/>
      <c r="LBA19" s="153"/>
      <c r="LBB19" s="153"/>
      <c r="LBC19" s="153"/>
      <c r="LBD19" s="153"/>
      <c r="LBE19" s="153"/>
      <c r="LBF19" s="153"/>
      <c r="LBG19" s="153"/>
      <c r="LBH19" s="153"/>
      <c r="LBI19" s="153"/>
      <c r="LBJ19" s="153"/>
      <c r="LBK19" s="153"/>
      <c r="LBL19" s="153"/>
      <c r="LBM19" s="153"/>
      <c r="LBN19" s="153"/>
      <c r="LBO19" s="153"/>
      <c r="LBP19" s="153"/>
      <c r="LBQ19" s="153"/>
      <c r="LBR19" s="153"/>
      <c r="LBS19" s="153"/>
      <c r="LBT19" s="153"/>
      <c r="LBU19" s="153"/>
      <c r="LBV19" s="153"/>
      <c r="LBW19" s="153"/>
      <c r="LBX19" s="153"/>
      <c r="LBY19" s="153"/>
      <c r="LBZ19" s="153"/>
      <c r="LCA19" s="153"/>
      <c r="LCB19" s="153"/>
      <c r="LCC19" s="153"/>
      <c r="LCD19" s="153"/>
      <c r="LCE19" s="153"/>
      <c r="LCF19" s="153"/>
      <c r="LCG19" s="153"/>
      <c r="LCH19" s="153"/>
      <c r="LCI19" s="153"/>
      <c r="LCJ19" s="153"/>
      <c r="LCK19" s="153"/>
      <c r="LCL19" s="153"/>
      <c r="LCM19" s="153"/>
      <c r="LCN19" s="153"/>
      <c r="LCO19" s="153"/>
      <c r="LCP19" s="153"/>
      <c r="LCQ19" s="153"/>
      <c r="LCR19" s="153"/>
      <c r="LCS19" s="153"/>
      <c r="LCT19" s="153"/>
      <c r="LCU19" s="153"/>
      <c r="LCV19" s="153"/>
      <c r="LCW19" s="153"/>
      <c r="LCX19" s="153"/>
      <c r="LCY19" s="153"/>
      <c r="LCZ19" s="153"/>
      <c r="LDA19" s="153"/>
      <c r="LDB19" s="153"/>
      <c r="LDC19" s="153"/>
      <c r="LDD19" s="153"/>
      <c r="LDE19" s="153"/>
      <c r="LDF19" s="153"/>
      <c r="LDG19" s="153"/>
      <c r="LDH19" s="153"/>
      <c r="LDI19" s="153"/>
      <c r="LDJ19" s="153"/>
      <c r="LDK19" s="153"/>
      <c r="LDL19" s="153"/>
      <c r="LDM19" s="153"/>
      <c r="LDN19" s="153"/>
      <c r="LDO19" s="153"/>
      <c r="LDP19" s="153"/>
      <c r="LDQ19" s="153"/>
      <c r="LDR19" s="153"/>
      <c r="LDS19" s="153"/>
      <c r="LDT19" s="153"/>
      <c r="LDU19" s="153"/>
      <c r="LDV19" s="153"/>
      <c r="LDW19" s="153"/>
      <c r="LDX19" s="153"/>
      <c r="LDY19" s="153"/>
      <c r="LDZ19" s="153"/>
      <c r="LEA19" s="153"/>
      <c r="LEB19" s="153"/>
      <c r="LEC19" s="153"/>
      <c r="LED19" s="153"/>
      <c r="LEE19" s="153"/>
      <c r="LEF19" s="153"/>
      <c r="LEG19" s="153"/>
      <c r="LEH19" s="153"/>
      <c r="LEI19" s="153"/>
      <c r="LEJ19" s="153"/>
      <c r="LEK19" s="153"/>
      <c r="LEL19" s="153"/>
      <c r="LEM19" s="153"/>
      <c r="LEN19" s="153"/>
      <c r="LEO19" s="153"/>
      <c r="LEP19" s="153"/>
      <c r="LEQ19" s="153"/>
      <c r="LER19" s="153"/>
      <c r="LES19" s="153"/>
      <c r="LET19" s="153"/>
      <c r="LEU19" s="153"/>
      <c r="LEV19" s="153"/>
      <c r="LEW19" s="153"/>
      <c r="LEX19" s="153"/>
      <c r="LEY19" s="153"/>
      <c r="LEZ19" s="153"/>
      <c r="LFA19" s="153"/>
      <c r="LFB19" s="153"/>
      <c r="LFC19" s="153"/>
      <c r="LFD19" s="153"/>
      <c r="LFE19" s="153"/>
      <c r="LFF19" s="153"/>
      <c r="LFG19" s="153"/>
      <c r="LFH19" s="153"/>
      <c r="LFI19" s="153"/>
      <c r="LFJ19" s="153"/>
      <c r="LFK19" s="153"/>
      <c r="LFL19" s="153"/>
      <c r="LFM19" s="153"/>
      <c r="LFN19" s="153"/>
      <c r="LFO19" s="153"/>
      <c r="LFP19" s="153"/>
      <c r="LFQ19" s="153"/>
      <c r="LFR19" s="153"/>
      <c r="LFS19" s="153"/>
      <c r="LFT19" s="153"/>
      <c r="LFU19" s="153"/>
      <c r="LFV19" s="153"/>
      <c r="LFW19" s="153"/>
      <c r="LFX19" s="153"/>
      <c r="LFY19" s="153"/>
      <c r="LFZ19" s="153"/>
      <c r="LGA19" s="153"/>
      <c r="LGB19" s="153"/>
      <c r="LGC19" s="153"/>
      <c r="LGD19" s="153"/>
      <c r="LGE19" s="153"/>
      <c r="LGF19" s="153"/>
      <c r="LGG19" s="153"/>
      <c r="LGH19" s="153"/>
      <c r="LGI19" s="153"/>
      <c r="LGJ19" s="153"/>
      <c r="LGK19" s="153"/>
      <c r="LGL19" s="153"/>
      <c r="LGM19" s="153"/>
      <c r="LGN19" s="153"/>
      <c r="LGO19" s="153"/>
      <c r="LGP19" s="153"/>
      <c r="LGQ19" s="153"/>
      <c r="LGR19" s="153"/>
      <c r="LGS19" s="153"/>
      <c r="LGT19" s="153"/>
      <c r="LGU19" s="153"/>
      <c r="LGV19" s="153"/>
      <c r="LGW19" s="153"/>
      <c r="LGX19" s="153"/>
      <c r="LGY19" s="153"/>
      <c r="LGZ19" s="153"/>
      <c r="LHA19" s="153"/>
      <c r="LHB19" s="153"/>
      <c r="LHC19" s="153"/>
      <c r="LHD19" s="153"/>
      <c r="LHE19" s="153"/>
      <c r="LHF19" s="153"/>
      <c r="LHG19" s="153"/>
      <c r="LHH19" s="153"/>
      <c r="LHI19" s="153"/>
      <c r="LHJ19" s="153"/>
      <c r="LHK19" s="153"/>
      <c r="LHL19" s="153"/>
      <c r="LHM19" s="153"/>
      <c r="LHN19" s="153"/>
      <c r="LHO19" s="153"/>
      <c r="LHP19" s="153"/>
      <c r="LHQ19" s="153"/>
      <c r="LHR19" s="153"/>
      <c r="LHS19" s="153"/>
      <c r="LHT19" s="153"/>
      <c r="LHU19" s="153"/>
      <c r="LHV19" s="153"/>
      <c r="LHW19" s="153"/>
      <c r="LHX19" s="153"/>
      <c r="LHY19" s="153"/>
      <c r="LHZ19" s="153"/>
      <c r="LIA19" s="153"/>
      <c r="LIB19" s="153"/>
      <c r="LIC19" s="153"/>
      <c r="LID19" s="153"/>
      <c r="LIE19" s="153"/>
      <c r="LIF19" s="153"/>
      <c r="LIG19" s="153"/>
      <c r="LIH19" s="153"/>
      <c r="LII19" s="153"/>
      <c r="LIJ19" s="153"/>
      <c r="LIK19" s="153"/>
      <c r="LIL19" s="153"/>
      <c r="LIM19" s="153"/>
      <c r="LIN19" s="153"/>
      <c r="LIO19" s="153"/>
      <c r="LIP19" s="153"/>
      <c r="LIQ19" s="153"/>
      <c r="LIR19" s="153"/>
      <c r="LIS19" s="153"/>
      <c r="LIT19" s="153"/>
      <c r="LIU19" s="153"/>
      <c r="LIV19" s="153"/>
      <c r="LIW19" s="153"/>
      <c r="LIX19" s="153"/>
      <c r="LIY19" s="153"/>
      <c r="LIZ19" s="153"/>
      <c r="LJA19" s="153"/>
      <c r="LJB19" s="153"/>
      <c r="LJC19" s="153"/>
      <c r="LJD19" s="153"/>
      <c r="LJE19" s="153"/>
      <c r="LJF19" s="153"/>
      <c r="LJG19" s="153"/>
      <c r="LJH19" s="153"/>
      <c r="LJI19" s="153"/>
      <c r="LJJ19" s="153"/>
      <c r="LJK19" s="153"/>
      <c r="LJL19" s="153"/>
      <c r="LJM19" s="153"/>
      <c r="LJN19" s="153"/>
      <c r="LJO19" s="153"/>
      <c r="LJP19" s="153"/>
      <c r="LJQ19" s="153"/>
      <c r="LJR19" s="153"/>
      <c r="LJS19" s="153"/>
      <c r="LJT19" s="153"/>
      <c r="LJU19" s="153"/>
      <c r="LJV19" s="153"/>
      <c r="LJW19" s="153"/>
      <c r="LJX19" s="153"/>
      <c r="LJY19" s="153"/>
      <c r="LJZ19" s="153"/>
      <c r="LKA19" s="153"/>
      <c r="LKB19" s="153"/>
      <c r="LKC19" s="153"/>
      <c r="LKD19" s="153"/>
      <c r="LKE19" s="153"/>
      <c r="LKF19" s="153"/>
      <c r="LKG19" s="153"/>
      <c r="LKH19" s="153"/>
      <c r="LKI19" s="153"/>
      <c r="LKJ19" s="153"/>
      <c r="LKK19" s="153"/>
      <c r="LKL19" s="153"/>
      <c r="LKM19" s="153"/>
      <c r="LKN19" s="153"/>
      <c r="LKO19" s="153"/>
      <c r="LKP19" s="153"/>
      <c r="LKQ19" s="153"/>
      <c r="LKR19" s="153"/>
      <c r="LKS19" s="153"/>
      <c r="LKT19" s="153"/>
      <c r="LKU19" s="153"/>
      <c r="LKV19" s="153"/>
      <c r="LKW19" s="153"/>
      <c r="LKX19" s="153"/>
      <c r="LKY19" s="153"/>
      <c r="LKZ19" s="153"/>
      <c r="LLA19" s="153"/>
      <c r="LLB19" s="153"/>
      <c r="LLC19" s="153"/>
      <c r="LLD19" s="153"/>
      <c r="LLE19" s="153"/>
      <c r="LLF19" s="153"/>
      <c r="LLG19" s="153"/>
      <c r="LLH19" s="153"/>
      <c r="LLI19" s="153"/>
      <c r="LLJ19" s="153"/>
      <c r="LLK19" s="153"/>
      <c r="LLL19" s="153"/>
      <c r="LLM19" s="153"/>
      <c r="LLN19" s="153"/>
      <c r="LLO19" s="153"/>
      <c r="LLP19" s="153"/>
      <c r="LLQ19" s="153"/>
      <c r="LLR19" s="153"/>
      <c r="LLS19" s="153"/>
      <c r="LLT19" s="153"/>
      <c r="LLU19" s="153"/>
      <c r="LLV19" s="153"/>
      <c r="LLW19" s="153"/>
      <c r="LLX19" s="153"/>
      <c r="LLY19" s="153"/>
      <c r="LLZ19" s="153"/>
      <c r="LMA19" s="153"/>
      <c r="LMB19" s="153"/>
      <c r="LMC19" s="153"/>
      <c r="LMD19" s="153"/>
      <c r="LME19" s="153"/>
      <c r="LMF19" s="153"/>
      <c r="LMG19" s="153"/>
      <c r="LMH19" s="153"/>
      <c r="LMI19" s="153"/>
      <c r="LMJ19" s="153"/>
      <c r="LMK19" s="153"/>
      <c r="LML19" s="153"/>
      <c r="LMM19" s="153"/>
      <c r="LMN19" s="153"/>
      <c r="LMO19" s="153"/>
      <c r="LMP19" s="153"/>
      <c r="LMQ19" s="153"/>
      <c r="LMR19" s="153"/>
      <c r="LMS19" s="153"/>
      <c r="LMT19" s="153"/>
      <c r="LMU19" s="153"/>
      <c r="LMV19" s="153"/>
      <c r="LMW19" s="153"/>
      <c r="LMX19" s="153"/>
      <c r="LMY19" s="153"/>
      <c r="LMZ19" s="153"/>
      <c r="LNA19" s="153"/>
      <c r="LNB19" s="153"/>
      <c r="LNC19" s="153"/>
      <c r="LND19" s="153"/>
      <c r="LNE19" s="153"/>
      <c r="LNF19" s="153"/>
      <c r="LNG19" s="153"/>
      <c r="LNH19" s="153"/>
      <c r="LNI19" s="153"/>
      <c r="LNJ19" s="153"/>
      <c r="LNK19" s="153"/>
      <c r="LNL19" s="153"/>
      <c r="LNM19" s="153"/>
      <c r="LNN19" s="153"/>
      <c r="LNO19" s="153"/>
      <c r="LNP19" s="153"/>
      <c r="LNQ19" s="153"/>
      <c r="LNR19" s="153"/>
      <c r="LNS19" s="153"/>
      <c r="LNT19" s="153"/>
      <c r="LNU19" s="153"/>
      <c r="LNV19" s="153"/>
      <c r="LNW19" s="153"/>
      <c r="LNX19" s="153"/>
      <c r="LNY19" s="153"/>
      <c r="LNZ19" s="153"/>
      <c r="LOA19" s="153"/>
      <c r="LOB19" s="153"/>
      <c r="LOC19" s="153"/>
      <c r="LOD19" s="153"/>
      <c r="LOE19" s="153"/>
      <c r="LOF19" s="153"/>
      <c r="LOG19" s="153"/>
      <c r="LOH19" s="153"/>
      <c r="LOI19" s="153"/>
      <c r="LOJ19" s="153"/>
      <c r="LOK19" s="153"/>
      <c r="LOL19" s="153"/>
      <c r="LOM19" s="153"/>
      <c r="LON19" s="153"/>
      <c r="LOO19" s="153"/>
      <c r="LOP19" s="153"/>
      <c r="LOQ19" s="153"/>
      <c r="LOR19" s="153"/>
      <c r="LOS19" s="153"/>
      <c r="LOT19" s="153"/>
      <c r="LOU19" s="153"/>
      <c r="LOV19" s="153"/>
      <c r="LOW19" s="153"/>
      <c r="LOX19" s="153"/>
      <c r="LOY19" s="153"/>
      <c r="LOZ19" s="153"/>
      <c r="LPA19" s="153"/>
      <c r="LPB19" s="153"/>
      <c r="LPC19" s="153"/>
      <c r="LPD19" s="153"/>
      <c r="LPE19" s="153"/>
      <c r="LPF19" s="153"/>
      <c r="LPG19" s="153"/>
      <c r="LPH19" s="153"/>
      <c r="LPI19" s="153"/>
      <c r="LPJ19" s="153"/>
      <c r="LPK19" s="153"/>
      <c r="LPL19" s="153"/>
      <c r="LPM19" s="153"/>
      <c r="LPN19" s="153"/>
      <c r="LPO19" s="153"/>
      <c r="LPP19" s="153"/>
      <c r="LPQ19" s="153"/>
      <c r="LPR19" s="153"/>
      <c r="LPS19" s="153"/>
      <c r="LPT19" s="153"/>
      <c r="LPU19" s="153"/>
      <c r="LPV19" s="153"/>
      <c r="LPW19" s="153"/>
      <c r="LPX19" s="153"/>
      <c r="LPY19" s="153"/>
      <c r="LPZ19" s="153"/>
      <c r="LQA19" s="153"/>
      <c r="LQB19" s="153"/>
      <c r="LQC19" s="153"/>
      <c r="LQD19" s="153"/>
      <c r="LQE19" s="153"/>
      <c r="LQF19" s="153"/>
      <c r="LQG19" s="153"/>
      <c r="LQH19" s="153"/>
      <c r="LQI19" s="153"/>
      <c r="LQJ19" s="153"/>
      <c r="LQK19" s="153"/>
      <c r="LQL19" s="153"/>
      <c r="LQM19" s="153"/>
      <c r="LQN19" s="153"/>
      <c r="LQO19" s="153"/>
      <c r="LQP19" s="153"/>
      <c r="LQQ19" s="153"/>
      <c r="LQR19" s="153"/>
      <c r="LQS19" s="153"/>
      <c r="LQT19" s="153"/>
      <c r="LQU19" s="153"/>
      <c r="LQV19" s="153"/>
      <c r="LQW19" s="153"/>
      <c r="LQX19" s="153"/>
      <c r="LQY19" s="153"/>
      <c r="LQZ19" s="153"/>
      <c r="LRA19" s="153"/>
      <c r="LRB19" s="153"/>
      <c r="LRC19" s="153"/>
      <c r="LRD19" s="153"/>
      <c r="LRE19" s="153"/>
      <c r="LRF19" s="153"/>
      <c r="LRG19" s="153"/>
      <c r="LRH19" s="153"/>
      <c r="LRI19" s="153"/>
      <c r="LRJ19" s="153"/>
      <c r="LRK19" s="153"/>
      <c r="LRL19" s="153"/>
      <c r="LRM19" s="153"/>
      <c r="LRN19" s="153"/>
      <c r="LRO19" s="153"/>
      <c r="LRP19" s="153"/>
      <c r="LRQ19" s="153"/>
      <c r="LRR19" s="153"/>
      <c r="LRS19" s="153"/>
      <c r="LRT19" s="153"/>
      <c r="LRU19" s="153"/>
      <c r="LRV19" s="153"/>
      <c r="LRW19" s="153"/>
      <c r="LRX19" s="153"/>
      <c r="LRY19" s="153"/>
      <c r="LRZ19" s="153"/>
      <c r="LSA19" s="153"/>
      <c r="LSB19" s="153"/>
      <c r="LSC19" s="153"/>
      <c r="LSD19" s="153"/>
      <c r="LSE19" s="153"/>
      <c r="LSF19" s="153"/>
      <c r="LSG19" s="153"/>
      <c r="LSH19" s="153"/>
      <c r="LSI19" s="153"/>
      <c r="LSJ19" s="153"/>
      <c r="LSK19" s="153"/>
      <c r="LSL19" s="153"/>
      <c r="LSM19" s="153"/>
      <c r="LSN19" s="153"/>
      <c r="LSO19" s="153"/>
      <c r="LSP19" s="153"/>
      <c r="LSQ19" s="153"/>
      <c r="LSR19" s="153"/>
      <c r="LSS19" s="153"/>
      <c r="LST19" s="153"/>
      <c r="LSU19" s="153"/>
      <c r="LSV19" s="153"/>
      <c r="LSW19" s="153"/>
      <c r="LSX19" s="153"/>
      <c r="LSY19" s="153"/>
      <c r="LSZ19" s="153"/>
      <c r="LTA19" s="153"/>
      <c r="LTB19" s="153"/>
      <c r="LTC19" s="153"/>
      <c r="LTD19" s="153"/>
      <c r="LTE19" s="153"/>
      <c r="LTF19" s="153"/>
      <c r="LTG19" s="153"/>
      <c r="LTH19" s="153"/>
      <c r="LTI19" s="153"/>
      <c r="LTJ19" s="153"/>
      <c r="LTK19" s="153"/>
      <c r="LTL19" s="153"/>
      <c r="LTM19" s="153"/>
      <c r="LTN19" s="153"/>
      <c r="LTO19" s="153"/>
      <c r="LTP19" s="153"/>
      <c r="LTQ19" s="153"/>
      <c r="LTR19" s="153"/>
      <c r="LTS19" s="153"/>
      <c r="LTT19" s="153"/>
      <c r="LTU19" s="153"/>
      <c r="LTV19" s="153"/>
      <c r="LTW19" s="153"/>
      <c r="LTX19" s="153"/>
      <c r="LTY19" s="153"/>
      <c r="LTZ19" s="153"/>
      <c r="LUA19" s="153"/>
      <c r="LUB19" s="153"/>
      <c r="LUC19" s="153"/>
      <c r="LUD19" s="153"/>
      <c r="LUE19" s="153"/>
      <c r="LUF19" s="153"/>
      <c r="LUG19" s="153"/>
      <c r="LUH19" s="153"/>
      <c r="LUI19" s="153"/>
      <c r="LUJ19" s="153"/>
      <c r="LUK19" s="153"/>
      <c r="LUL19" s="153"/>
      <c r="LUM19" s="153"/>
      <c r="LUN19" s="153"/>
      <c r="LUO19" s="153"/>
      <c r="LUP19" s="153"/>
      <c r="LUQ19" s="153"/>
      <c r="LUR19" s="153"/>
      <c r="LUS19" s="153"/>
      <c r="LUT19" s="153"/>
      <c r="LUU19" s="153"/>
      <c r="LUV19" s="153"/>
      <c r="LUW19" s="153"/>
      <c r="LUX19" s="153"/>
      <c r="LUY19" s="153"/>
      <c r="LUZ19" s="153"/>
      <c r="LVA19" s="153"/>
      <c r="LVB19" s="153"/>
      <c r="LVC19" s="153"/>
      <c r="LVD19" s="153"/>
      <c r="LVE19" s="153"/>
      <c r="LVF19" s="153"/>
      <c r="LVG19" s="153"/>
      <c r="LVH19" s="153"/>
      <c r="LVI19" s="153"/>
      <c r="LVJ19" s="153"/>
      <c r="LVK19" s="153"/>
      <c r="LVL19" s="153"/>
      <c r="LVM19" s="153"/>
      <c r="LVN19" s="153"/>
      <c r="LVO19" s="153"/>
      <c r="LVP19" s="153"/>
      <c r="LVQ19" s="153"/>
      <c r="LVR19" s="153"/>
      <c r="LVS19" s="153"/>
      <c r="LVT19" s="153"/>
      <c r="LVU19" s="153"/>
      <c r="LVV19" s="153"/>
      <c r="LVW19" s="153"/>
      <c r="LVX19" s="153"/>
      <c r="LVY19" s="153"/>
      <c r="LVZ19" s="153"/>
      <c r="LWA19" s="153"/>
      <c r="LWB19" s="153"/>
      <c r="LWC19" s="153"/>
      <c r="LWD19" s="153"/>
      <c r="LWE19" s="153"/>
      <c r="LWF19" s="153"/>
      <c r="LWG19" s="153"/>
      <c r="LWH19" s="153"/>
      <c r="LWI19" s="153"/>
      <c r="LWJ19" s="153"/>
      <c r="LWK19" s="153"/>
      <c r="LWL19" s="153"/>
      <c r="LWM19" s="153"/>
      <c r="LWN19" s="153"/>
      <c r="LWO19" s="153"/>
      <c r="LWP19" s="153"/>
      <c r="LWQ19" s="153"/>
      <c r="LWR19" s="153"/>
      <c r="LWS19" s="153"/>
      <c r="LWT19" s="153"/>
      <c r="LWU19" s="153"/>
      <c r="LWV19" s="153"/>
      <c r="LWW19" s="153"/>
      <c r="LWX19" s="153"/>
      <c r="LWY19" s="153"/>
      <c r="LWZ19" s="153"/>
      <c r="LXA19" s="153"/>
      <c r="LXB19" s="153"/>
      <c r="LXC19" s="153"/>
      <c r="LXD19" s="153"/>
      <c r="LXE19" s="153"/>
      <c r="LXF19" s="153"/>
      <c r="LXG19" s="153"/>
      <c r="LXH19" s="153"/>
      <c r="LXI19" s="153"/>
      <c r="LXJ19" s="153"/>
      <c r="LXK19" s="153"/>
      <c r="LXL19" s="153"/>
      <c r="LXM19" s="153"/>
      <c r="LXN19" s="153"/>
      <c r="LXO19" s="153"/>
      <c r="LXP19" s="153"/>
      <c r="LXQ19" s="153"/>
      <c r="LXR19" s="153"/>
      <c r="LXS19" s="153"/>
      <c r="LXT19" s="153"/>
      <c r="LXU19" s="153"/>
      <c r="LXV19" s="153"/>
      <c r="LXW19" s="153"/>
      <c r="LXX19" s="153"/>
      <c r="LXY19" s="153"/>
      <c r="LXZ19" s="153"/>
      <c r="LYA19" s="153"/>
      <c r="LYB19" s="153"/>
      <c r="LYC19" s="153"/>
      <c r="LYD19" s="153"/>
      <c r="LYE19" s="153"/>
      <c r="LYF19" s="153"/>
      <c r="LYG19" s="153"/>
      <c r="LYH19" s="153"/>
      <c r="LYI19" s="153"/>
      <c r="LYJ19" s="153"/>
      <c r="LYK19" s="153"/>
      <c r="LYL19" s="153"/>
      <c r="LYM19" s="153"/>
      <c r="LYN19" s="153"/>
      <c r="LYO19" s="153"/>
      <c r="LYP19" s="153"/>
      <c r="LYQ19" s="153"/>
      <c r="LYR19" s="153"/>
      <c r="LYS19" s="153"/>
      <c r="LYT19" s="153"/>
      <c r="LYU19" s="153"/>
      <c r="LYV19" s="153"/>
      <c r="LYW19" s="153"/>
      <c r="LYX19" s="153"/>
      <c r="LYY19" s="153"/>
      <c r="LYZ19" s="153"/>
      <c r="LZA19" s="153"/>
      <c r="LZB19" s="153"/>
      <c r="LZC19" s="153"/>
      <c r="LZD19" s="153"/>
      <c r="LZE19" s="153"/>
      <c r="LZF19" s="153"/>
      <c r="LZG19" s="153"/>
      <c r="LZH19" s="153"/>
      <c r="LZI19" s="153"/>
      <c r="LZJ19" s="153"/>
      <c r="LZK19" s="153"/>
      <c r="LZL19" s="153"/>
      <c r="LZM19" s="153"/>
      <c r="LZN19" s="153"/>
      <c r="LZO19" s="153"/>
      <c r="LZP19" s="153"/>
      <c r="LZQ19" s="153"/>
      <c r="LZR19" s="153"/>
      <c r="LZS19" s="153"/>
      <c r="LZT19" s="153"/>
      <c r="LZU19" s="153"/>
      <c r="LZV19" s="153"/>
      <c r="LZW19" s="153"/>
      <c r="LZX19" s="153"/>
      <c r="LZY19" s="153"/>
      <c r="LZZ19" s="153"/>
      <c r="MAA19" s="153"/>
      <c r="MAB19" s="153"/>
      <c r="MAC19" s="153"/>
      <c r="MAD19" s="153"/>
      <c r="MAE19" s="153"/>
      <c r="MAF19" s="153"/>
      <c r="MAG19" s="153"/>
      <c r="MAH19" s="153"/>
      <c r="MAI19" s="153"/>
      <c r="MAJ19" s="153"/>
      <c r="MAK19" s="153"/>
      <c r="MAL19" s="153"/>
      <c r="MAM19" s="153"/>
      <c r="MAN19" s="153"/>
      <c r="MAO19" s="153"/>
      <c r="MAP19" s="153"/>
      <c r="MAQ19" s="153"/>
      <c r="MAR19" s="153"/>
      <c r="MAS19" s="153"/>
      <c r="MAT19" s="153"/>
      <c r="MAU19" s="153"/>
      <c r="MAV19" s="153"/>
      <c r="MAW19" s="153"/>
      <c r="MAX19" s="153"/>
      <c r="MAY19" s="153"/>
      <c r="MAZ19" s="153"/>
      <c r="MBA19" s="153"/>
      <c r="MBB19" s="153"/>
      <c r="MBC19" s="153"/>
      <c r="MBD19" s="153"/>
      <c r="MBE19" s="153"/>
      <c r="MBF19" s="153"/>
      <c r="MBG19" s="153"/>
      <c r="MBH19" s="153"/>
      <c r="MBI19" s="153"/>
      <c r="MBJ19" s="153"/>
      <c r="MBK19" s="153"/>
      <c r="MBL19" s="153"/>
      <c r="MBM19" s="153"/>
      <c r="MBN19" s="153"/>
      <c r="MBO19" s="153"/>
      <c r="MBP19" s="153"/>
      <c r="MBQ19" s="153"/>
      <c r="MBR19" s="153"/>
      <c r="MBS19" s="153"/>
      <c r="MBT19" s="153"/>
      <c r="MBU19" s="153"/>
      <c r="MBV19" s="153"/>
      <c r="MBW19" s="153"/>
      <c r="MBX19" s="153"/>
      <c r="MBY19" s="153"/>
      <c r="MBZ19" s="153"/>
      <c r="MCA19" s="153"/>
      <c r="MCB19" s="153"/>
      <c r="MCC19" s="153"/>
      <c r="MCD19" s="153"/>
      <c r="MCE19" s="153"/>
      <c r="MCF19" s="153"/>
      <c r="MCG19" s="153"/>
      <c r="MCH19" s="153"/>
      <c r="MCI19" s="153"/>
      <c r="MCJ19" s="153"/>
      <c r="MCK19" s="153"/>
      <c r="MCL19" s="153"/>
      <c r="MCM19" s="153"/>
      <c r="MCN19" s="153"/>
      <c r="MCO19" s="153"/>
      <c r="MCP19" s="153"/>
      <c r="MCQ19" s="153"/>
      <c r="MCR19" s="153"/>
      <c r="MCS19" s="153"/>
      <c r="MCT19" s="153"/>
      <c r="MCU19" s="153"/>
      <c r="MCV19" s="153"/>
      <c r="MCW19" s="153"/>
      <c r="MCX19" s="153"/>
      <c r="MCY19" s="153"/>
      <c r="MCZ19" s="153"/>
      <c r="MDA19" s="153"/>
      <c r="MDB19" s="153"/>
      <c r="MDC19" s="153"/>
      <c r="MDD19" s="153"/>
      <c r="MDE19" s="153"/>
      <c r="MDF19" s="153"/>
      <c r="MDG19" s="153"/>
      <c r="MDH19" s="153"/>
      <c r="MDI19" s="153"/>
      <c r="MDJ19" s="153"/>
      <c r="MDK19" s="153"/>
      <c r="MDL19" s="153"/>
      <c r="MDM19" s="153"/>
      <c r="MDN19" s="153"/>
      <c r="MDO19" s="153"/>
      <c r="MDP19" s="153"/>
      <c r="MDQ19" s="153"/>
      <c r="MDR19" s="153"/>
      <c r="MDS19" s="153"/>
      <c r="MDT19" s="153"/>
      <c r="MDU19" s="153"/>
      <c r="MDV19" s="153"/>
      <c r="MDW19" s="153"/>
      <c r="MDX19" s="153"/>
      <c r="MDY19" s="153"/>
      <c r="MDZ19" s="153"/>
      <c r="MEA19" s="153"/>
      <c r="MEB19" s="153"/>
      <c r="MEC19" s="153"/>
      <c r="MED19" s="153"/>
      <c r="MEE19" s="153"/>
      <c r="MEF19" s="153"/>
      <c r="MEG19" s="153"/>
      <c r="MEH19" s="153"/>
      <c r="MEI19" s="153"/>
      <c r="MEJ19" s="153"/>
      <c r="MEK19" s="153"/>
      <c r="MEL19" s="153"/>
      <c r="MEM19" s="153"/>
      <c r="MEN19" s="153"/>
      <c r="MEO19" s="153"/>
      <c r="MEP19" s="153"/>
      <c r="MEQ19" s="153"/>
      <c r="MER19" s="153"/>
      <c r="MES19" s="153"/>
      <c r="MET19" s="153"/>
      <c r="MEU19" s="153"/>
      <c r="MEV19" s="153"/>
      <c r="MEW19" s="153"/>
      <c r="MEX19" s="153"/>
      <c r="MEY19" s="153"/>
      <c r="MEZ19" s="153"/>
      <c r="MFA19" s="153"/>
      <c r="MFB19" s="153"/>
      <c r="MFC19" s="153"/>
      <c r="MFD19" s="153"/>
      <c r="MFE19" s="153"/>
      <c r="MFF19" s="153"/>
      <c r="MFG19" s="153"/>
      <c r="MFH19" s="153"/>
      <c r="MFI19" s="153"/>
      <c r="MFJ19" s="153"/>
      <c r="MFK19" s="153"/>
      <c r="MFL19" s="153"/>
      <c r="MFM19" s="153"/>
      <c r="MFN19" s="153"/>
      <c r="MFO19" s="153"/>
      <c r="MFP19" s="153"/>
      <c r="MFQ19" s="153"/>
      <c r="MFR19" s="153"/>
      <c r="MFS19" s="153"/>
      <c r="MFT19" s="153"/>
      <c r="MFU19" s="153"/>
      <c r="MFV19" s="153"/>
      <c r="MFW19" s="153"/>
      <c r="MFX19" s="153"/>
      <c r="MFY19" s="153"/>
      <c r="MFZ19" s="153"/>
      <c r="MGA19" s="153"/>
      <c r="MGB19" s="153"/>
      <c r="MGC19" s="153"/>
      <c r="MGD19" s="153"/>
      <c r="MGE19" s="153"/>
      <c r="MGF19" s="153"/>
      <c r="MGG19" s="153"/>
      <c r="MGH19" s="153"/>
      <c r="MGI19" s="153"/>
      <c r="MGJ19" s="153"/>
      <c r="MGK19" s="153"/>
      <c r="MGL19" s="153"/>
      <c r="MGM19" s="153"/>
      <c r="MGN19" s="153"/>
      <c r="MGO19" s="153"/>
      <c r="MGP19" s="153"/>
      <c r="MGQ19" s="153"/>
      <c r="MGR19" s="153"/>
      <c r="MGS19" s="153"/>
      <c r="MGT19" s="153"/>
      <c r="MGU19" s="153"/>
      <c r="MGV19" s="153"/>
      <c r="MGW19" s="153"/>
      <c r="MGX19" s="153"/>
      <c r="MGY19" s="153"/>
      <c r="MGZ19" s="153"/>
      <c r="MHA19" s="153"/>
      <c r="MHB19" s="153"/>
      <c r="MHC19" s="153"/>
      <c r="MHD19" s="153"/>
      <c r="MHE19" s="153"/>
      <c r="MHF19" s="153"/>
      <c r="MHG19" s="153"/>
      <c r="MHH19" s="153"/>
      <c r="MHI19" s="153"/>
      <c r="MHJ19" s="153"/>
      <c r="MHK19" s="153"/>
      <c r="MHL19" s="153"/>
      <c r="MHM19" s="153"/>
      <c r="MHN19" s="153"/>
      <c r="MHO19" s="153"/>
      <c r="MHP19" s="153"/>
      <c r="MHQ19" s="153"/>
      <c r="MHR19" s="153"/>
      <c r="MHS19" s="153"/>
      <c r="MHT19" s="153"/>
      <c r="MHU19" s="153"/>
      <c r="MHV19" s="153"/>
      <c r="MHW19" s="153"/>
      <c r="MHX19" s="153"/>
      <c r="MHY19" s="153"/>
      <c r="MHZ19" s="153"/>
      <c r="MIA19" s="153"/>
      <c r="MIB19" s="153"/>
      <c r="MIC19" s="153"/>
      <c r="MID19" s="153"/>
      <c r="MIE19" s="153"/>
      <c r="MIF19" s="153"/>
      <c r="MIG19" s="153"/>
      <c r="MIH19" s="153"/>
      <c r="MII19" s="153"/>
      <c r="MIJ19" s="153"/>
      <c r="MIK19" s="153"/>
      <c r="MIL19" s="153"/>
      <c r="MIM19" s="153"/>
      <c r="MIN19" s="153"/>
      <c r="MIO19" s="153"/>
      <c r="MIP19" s="153"/>
      <c r="MIQ19" s="153"/>
      <c r="MIR19" s="153"/>
      <c r="MIS19" s="153"/>
      <c r="MIT19" s="153"/>
      <c r="MIU19" s="153"/>
      <c r="MIV19" s="153"/>
      <c r="MIW19" s="153"/>
      <c r="MIX19" s="153"/>
      <c r="MIY19" s="153"/>
      <c r="MIZ19" s="153"/>
      <c r="MJA19" s="153"/>
      <c r="MJB19" s="153"/>
      <c r="MJC19" s="153"/>
      <c r="MJD19" s="153"/>
      <c r="MJE19" s="153"/>
      <c r="MJF19" s="153"/>
      <c r="MJG19" s="153"/>
      <c r="MJH19" s="153"/>
      <c r="MJI19" s="153"/>
      <c r="MJJ19" s="153"/>
      <c r="MJK19" s="153"/>
      <c r="MJL19" s="153"/>
      <c r="MJM19" s="153"/>
      <c r="MJN19" s="153"/>
      <c r="MJO19" s="153"/>
      <c r="MJP19" s="153"/>
      <c r="MJQ19" s="153"/>
      <c r="MJR19" s="153"/>
      <c r="MJS19" s="153"/>
      <c r="MJT19" s="153"/>
      <c r="MJU19" s="153"/>
      <c r="MJV19" s="153"/>
      <c r="MJW19" s="153"/>
      <c r="MJX19" s="153"/>
      <c r="MJY19" s="153"/>
      <c r="MJZ19" s="153"/>
      <c r="MKA19" s="153"/>
      <c r="MKB19" s="153"/>
      <c r="MKC19" s="153"/>
      <c r="MKD19" s="153"/>
      <c r="MKE19" s="153"/>
      <c r="MKF19" s="153"/>
      <c r="MKG19" s="153"/>
      <c r="MKH19" s="153"/>
      <c r="MKI19" s="153"/>
      <c r="MKJ19" s="153"/>
      <c r="MKK19" s="153"/>
      <c r="MKL19" s="153"/>
      <c r="MKM19" s="153"/>
      <c r="MKN19" s="153"/>
      <c r="MKO19" s="153"/>
      <c r="MKP19" s="153"/>
      <c r="MKQ19" s="153"/>
      <c r="MKR19" s="153"/>
      <c r="MKS19" s="153"/>
      <c r="MKT19" s="153"/>
      <c r="MKU19" s="153"/>
      <c r="MKV19" s="153"/>
      <c r="MKW19" s="153"/>
      <c r="MKX19" s="153"/>
      <c r="MKY19" s="153"/>
      <c r="MKZ19" s="153"/>
      <c r="MLA19" s="153"/>
      <c r="MLB19" s="153"/>
      <c r="MLC19" s="153"/>
      <c r="MLD19" s="153"/>
      <c r="MLE19" s="153"/>
      <c r="MLF19" s="153"/>
      <c r="MLG19" s="153"/>
      <c r="MLH19" s="153"/>
      <c r="MLI19" s="153"/>
      <c r="MLJ19" s="153"/>
      <c r="MLK19" s="153"/>
      <c r="MLL19" s="153"/>
      <c r="MLM19" s="153"/>
      <c r="MLN19" s="153"/>
      <c r="MLO19" s="153"/>
      <c r="MLP19" s="153"/>
      <c r="MLQ19" s="153"/>
      <c r="MLR19" s="153"/>
      <c r="MLS19" s="153"/>
      <c r="MLT19" s="153"/>
      <c r="MLU19" s="153"/>
      <c r="MLV19" s="153"/>
      <c r="MLW19" s="153"/>
      <c r="MLX19" s="153"/>
      <c r="MLY19" s="153"/>
      <c r="MLZ19" s="153"/>
      <c r="MMA19" s="153"/>
      <c r="MMB19" s="153"/>
      <c r="MMC19" s="153"/>
      <c r="MMD19" s="153"/>
      <c r="MME19" s="153"/>
      <c r="MMF19" s="153"/>
      <c r="MMG19" s="153"/>
      <c r="MMH19" s="153"/>
      <c r="MMI19" s="153"/>
      <c r="MMJ19" s="153"/>
      <c r="MMK19" s="153"/>
      <c r="MML19" s="153"/>
      <c r="MMM19" s="153"/>
      <c r="MMN19" s="153"/>
      <c r="MMO19" s="153"/>
      <c r="MMP19" s="153"/>
      <c r="MMQ19" s="153"/>
      <c r="MMR19" s="153"/>
      <c r="MMS19" s="153"/>
      <c r="MMT19" s="153"/>
      <c r="MMU19" s="153"/>
      <c r="MMV19" s="153"/>
      <c r="MMW19" s="153"/>
      <c r="MMX19" s="153"/>
      <c r="MMY19" s="153"/>
      <c r="MMZ19" s="153"/>
      <c r="MNA19" s="153"/>
      <c r="MNB19" s="153"/>
      <c r="MNC19" s="153"/>
      <c r="MND19" s="153"/>
      <c r="MNE19" s="153"/>
      <c r="MNF19" s="153"/>
      <c r="MNG19" s="153"/>
      <c r="MNH19" s="153"/>
      <c r="MNI19" s="153"/>
      <c r="MNJ19" s="153"/>
      <c r="MNK19" s="153"/>
      <c r="MNL19" s="153"/>
      <c r="MNM19" s="153"/>
      <c r="MNN19" s="153"/>
      <c r="MNO19" s="153"/>
      <c r="MNP19" s="153"/>
      <c r="MNQ19" s="153"/>
      <c r="MNR19" s="153"/>
      <c r="MNS19" s="153"/>
      <c r="MNT19" s="153"/>
      <c r="MNU19" s="153"/>
      <c r="MNV19" s="153"/>
      <c r="MNW19" s="153"/>
      <c r="MNX19" s="153"/>
      <c r="MNY19" s="153"/>
      <c r="MNZ19" s="153"/>
      <c r="MOA19" s="153"/>
      <c r="MOB19" s="153"/>
      <c r="MOC19" s="153"/>
      <c r="MOD19" s="153"/>
      <c r="MOE19" s="153"/>
      <c r="MOF19" s="153"/>
      <c r="MOG19" s="153"/>
      <c r="MOH19" s="153"/>
      <c r="MOI19" s="153"/>
      <c r="MOJ19" s="153"/>
      <c r="MOK19" s="153"/>
      <c r="MOL19" s="153"/>
      <c r="MOM19" s="153"/>
      <c r="MON19" s="153"/>
      <c r="MOO19" s="153"/>
      <c r="MOP19" s="153"/>
      <c r="MOQ19" s="153"/>
      <c r="MOR19" s="153"/>
      <c r="MOS19" s="153"/>
      <c r="MOT19" s="153"/>
      <c r="MOU19" s="153"/>
      <c r="MOV19" s="153"/>
      <c r="MOW19" s="153"/>
      <c r="MOX19" s="153"/>
      <c r="MOY19" s="153"/>
      <c r="MOZ19" s="153"/>
      <c r="MPA19" s="153"/>
      <c r="MPB19" s="153"/>
      <c r="MPC19" s="153"/>
      <c r="MPD19" s="153"/>
      <c r="MPE19" s="153"/>
      <c r="MPF19" s="153"/>
      <c r="MPG19" s="153"/>
      <c r="MPH19" s="153"/>
      <c r="MPI19" s="153"/>
      <c r="MPJ19" s="153"/>
      <c r="MPK19" s="153"/>
      <c r="MPL19" s="153"/>
      <c r="MPM19" s="153"/>
      <c r="MPN19" s="153"/>
      <c r="MPO19" s="153"/>
      <c r="MPP19" s="153"/>
      <c r="MPQ19" s="153"/>
      <c r="MPR19" s="153"/>
      <c r="MPS19" s="153"/>
      <c r="MPT19" s="153"/>
      <c r="MPU19" s="153"/>
      <c r="MPV19" s="153"/>
      <c r="MPW19" s="153"/>
      <c r="MPX19" s="153"/>
      <c r="MPY19" s="153"/>
      <c r="MPZ19" s="153"/>
      <c r="MQA19" s="153"/>
      <c r="MQB19" s="153"/>
      <c r="MQC19" s="153"/>
      <c r="MQD19" s="153"/>
      <c r="MQE19" s="153"/>
      <c r="MQF19" s="153"/>
      <c r="MQG19" s="153"/>
      <c r="MQH19" s="153"/>
      <c r="MQI19" s="153"/>
      <c r="MQJ19" s="153"/>
      <c r="MQK19" s="153"/>
      <c r="MQL19" s="153"/>
      <c r="MQM19" s="153"/>
      <c r="MQN19" s="153"/>
      <c r="MQO19" s="153"/>
      <c r="MQP19" s="153"/>
      <c r="MQQ19" s="153"/>
      <c r="MQR19" s="153"/>
      <c r="MQS19" s="153"/>
      <c r="MQT19" s="153"/>
      <c r="MQU19" s="153"/>
      <c r="MQV19" s="153"/>
      <c r="MQW19" s="153"/>
      <c r="MQX19" s="153"/>
      <c r="MQY19" s="153"/>
      <c r="MQZ19" s="153"/>
      <c r="MRA19" s="153"/>
      <c r="MRB19" s="153"/>
      <c r="MRC19" s="153"/>
      <c r="MRD19" s="153"/>
      <c r="MRE19" s="153"/>
      <c r="MRF19" s="153"/>
      <c r="MRG19" s="153"/>
      <c r="MRH19" s="153"/>
      <c r="MRI19" s="153"/>
      <c r="MRJ19" s="153"/>
      <c r="MRK19" s="153"/>
      <c r="MRL19" s="153"/>
      <c r="MRM19" s="153"/>
      <c r="MRN19" s="153"/>
      <c r="MRO19" s="153"/>
      <c r="MRP19" s="153"/>
      <c r="MRQ19" s="153"/>
      <c r="MRR19" s="153"/>
      <c r="MRS19" s="153"/>
      <c r="MRT19" s="153"/>
      <c r="MRU19" s="153"/>
      <c r="MRV19" s="153"/>
      <c r="MRW19" s="153"/>
      <c r="MRX19" s="153"/>
      <c r="MRY19" s="153"/>
      <c r="MRZ19" s="153"/>
      <c r="MSA19" s="153"/>
      <c r="MSB19" s="153"/>
      <c r="MSC19" s="153"/>
      <c r="MSD19" s="153"/>
      <c r="MSE19" s="153"/>
      <c r="MSF19" s="153"/>
      <c r="MSG19" s="153"/>
      <c r="MSH19" s="153"/>
      <c r="MSI19" s="153"/>
      <c r="MSJ19" s="153"/>
      <c r="MSK19" s="153"/>
      <c r="MSL19" s="153"/>
      <c r="MSM19" s="153"/>
      <c r="MSN19" s="153"/>
      <c r="MSO19" s="153"/>
      <c r="MSP19" s="153"/>
      <c r="MSQ19" s="153"/>
      <c r="MSR19" s="153"/>
      <c r="MSS19" s="153"/>
      <c r="MST19" s="153"/>
      <c r="MSU19" s="153"/>
      <c r="MSV19" s="153"/>
      <c r="MSW19" s="153"/>
      <c r="MSX19" s="153"/>
      <c r="MSY19" s="153"/>
      <c r="MSZ19" s="153"/>
      <c r="MTA19" s="153"/>
      <c r="MTB19" s="153"/>
      <c r="MTC19" s="153"/>
      <c r="MTD19" s="153"/>
      <c r="MTE19" s="153"/>
      <c r="MTF19" s="153"/>
      <c r="MTG19" s="153"/>
      <c r="MTH19" s="153"/>
      <c r="MTI19" s="153"/>
      <c r="MTJ19" s="153"/>
      <c r="MTK19" s="153"/>
      <c r="MTL19" s="153"/>
      <c r="MTM19" s="153"/>
      <c r="MTN19" s="153"/>
      <c r="MTO19" s="153"/>
      <c r="MTP19" s="153"/>
      <c r="MTQ19" s="153"/>
      <c r="MTR19" s="153"/>
      <c r="MTS19" s="153"/>
      <c r="MTT19" s="153"/>
      <c r="MTU19" s="153"/>
      <c r="MTV19" s="153"/>
      <c r="MTW19" s="153"/>
      <c r="MTX19" s="153"/>
      <c r="MTY19" s="153"/>
      <c r="MTZ19" s="153"/>
      <c r="MUA19" s="153"/>
      <c r="MUB19" s="153"/>
      <c r="MUC19" s="153"/>
      <c r="MUD19" s="153"/>
      <c r="MUE19" s="153"/>
      <c r="MUF19" s="153"/>
      <c r="MUG19" s="153"/>
      <c r="MUH19" s="153"/>
      <c r="MUI19" s="153"/>
      <c r="MUJ19" s="153"/>
      <c r="MUK19" s="153"/>
      <c r="MUL19" s="153"/>
      <c r="MUM19" s="153"/>
      <c r="MUN19" s="153"/>
      <c r="MUO19" s="153"/>
      <c r="MUP19" s="153"/>
      <c r="MUQ19" s="153"/>
      <c r="MUR19" s="153"/>
      <c r="MUS19" s="153"/>
      <c r="MUT19" s="153"/>
      <c r="MUU19" s="153"/>
      <c r="MUV19" s="153"/>
      <c r="MUW19" s="153"/>
      <c r="MUX19" s="153"/>
      <c r="MUY19" s="153"/>
      <c r="MUZ19" s="153"/>
      <c r="MVA19" s="153"/>
      <c r="MVB19" s="153"/>
      <c r="MVC19" s="153"/>
      <c r="MVD19" s="153"/>
      <c r="MVE19" s="153"/>
      <c r="MVF19" s="153"/>
      <c r="MVG19" s="153"/>
      <c r="MVH19" s="153"/>
      <c r="MVI19" s="153"/>
      <c r="MVJ19" s="153"/>
      <c r="MVK19" s="153"/>
      <c r="MVL19" s="153"/>
      <c r="MVM19" s="153"/>
      <c r="MVN19" s="153"/>
      <c r="MVO19" s="153"/>
      <c r="MVP19" s="153"/>
      <c r="MVQ19" s="153"/>
      <c r="MVR19" s="153"/>
      <c r="MVS19" s="153"/>
      <c r="MVT19" s="153"/>
      <c r="MVU19" s="153"/>
      <c r="MVV19" s="153"/>
      <c r="MVW19" s="153"/>
      <c r="MVX19" s="153"/>
      <c r="MVY19" s="153"/>
      <c r="MVZ19" s="153"/>
      <c r="MWA19" s="153"/>
      <c r="MWB19" s="153"/>
      <c r="MWC19" s="153"/>
      <c r="MWD19" s="153"/>
      <c r="MWE19" s="153"/>
      <c r="MWF19" s="153"/>
      <c r="MWG19" s="153"/>
      <c r="MWH19" s="153"/>
      <c r="MWI19" s="153"/>
      <c r="MWJ19" s="153"/>
      <c r="MWK19" s="153"/>
      <c r="MWL19" s="153"/>
      <c r="MWM19" s="153"/>
      <c r="MWN19" s="153"/>
      <c r="MWO19" s="153"/>
      <c r="MWP19" s="153"/>
      <c r="MWQ19" s="153"/>
      <c r="MWR19" s="153"/>
      <c r="MWS19" s="153"/>
      <c r="MWT19" s="153"/>
      <c r="MWU19" s="153"/>
      <c r="MWV19" s="153"/>
      <c r="MWW19" s="153"/>
      <c r="MWX19" s="153"/>
      <c r="MWY19" s="153"/>
      <c r="MWZ19" s="153"/>
      <c r="MXA19" s="153"/>
      <c r="MXB19" s="153"/>
      <c r="MXC19" s="153"/>
      <c r="MXD19" s="153"/>
      <c r="MXE19" s="153"/>
      <c r="MXF19" s="153"/>
      <c r="MXG19" s="153"/>
      <c r="MXH19" s="153"/>
      <c r="MXI19" s="153"/>
      <c r="MXJ19" s="153"/>
      <c r="MXK19" s="153"/>
      <c r="MXL19" s="153"/>
      <c r="MXM19" s="153"/>
      <c r="MXN19" s="153"/>
      <c r="MXO19" s="153"/>
      <c r="MXP19" s="153"/>
      <c r="MXQ19" s="153"/>
      <c r="MXR19" s="153"/>
      <c r="MXS19" s="153"/>
      <c r="MXT19" s="153"/>
      <c r="MXU19" s="153"/>
      <c r="MXV19" s="153"/>
      <c r="MXW19" s="153"/>
      <c r="MXX19" s="153"/>
      <c r="MXY19" s="153"/>
      <c r="MXZ19" s="153"/>
      <c r="MYA19" s="153"/>
      <c r="MYB19" s="153"/>
      <c r="MYC19" s="153"/>
      <c r="MYD19" s="153"/>
      <c r="MYE19" s="153"/>
      <c r="MYF19" s="153"/>
      <c r="MYG19" s="153"/>
      <c r="MYH19" s="153"/>
      <c r="MYI19" s="153"/>
      <c r="MYJ19" s="153"/>
      <c r="MYK19" s="153"/>
      <c r="MYL19" s="153"/>
      <c r="MYM19" s="153"/>
      <c r="MYN19" s="153"/>
      <c r="MYO19" s="153"/>
      <c r="MYP19" s="153"/>
      <c r="MYQ19" s="153"/>
      <c r="MYR19" s="153"/>
      <c r="MYS19" s="153"/>
      <c r="MYT19" s="153"/>
      <c r="MYU19" s="153"/>
      <c r="MYV19" s="153"/>
      <c r="MYW19" s="153"/>
      <c r="MYX19" s="153"/>
      <c r="MYY19" s="153"/>
      <c r="MYZ19" s="153"/>
      <c r="MZA19" s="153"/>
      <c r="MZB19" s="153"/>
      <c r="MZC19" s="153"/>
      <c r="MZD19" s="153"/>
      <c r="MZE19" s="153"/>
      <c r="MZF19" s="153"/>
      <c r="MZG19" s="153"/>
      <c r="MZH19" s="153"/>
      <c r="MZI19" s="153"/>
      <c r="MZJ19" s="153"/>
      <c r="MZK19" s="153"/>
      <c r="MZL19" s="153"/>
      <c r="MZM19" s="153"/>
      <c r="MZN19" s="153"/>
      <c r="MZO19" s="153"/>
      <c r="MZP19" s="153"/>
      <c r="MZQ19" s="153"/>
      <c r="MZR19" s="153"/>
      <c r="MZS19" s="153"/>
      <c r="MZT19" s="153"/>
      <c r="MZU19" s="153"/>
      <c r="MZV19" s="153"/>
      <c r="MZW19" s="153"/>
      <c r="MZX19" s="153"/>
      <c r="MZY19" s="153"/>
      <c r="MZZ19" s="153"/>
      <c r="NAA19" s="153"/>
      <c r="NAB19" s="153"/>
      <c r="NAC19" s="153"/>
      <c r="NAD19" s="153"/>
      <c r="NAE19" s="153"/>
      <c r="NAF19" s="153"/>
      <c r="NAG19" s="153"/>
      <c r="NAH19" s="153"/>
      <c r="NAI19" s="153"/>
      <c r="NAJ19" s="153"/>
      <c r="NAK19" s="153"/>
      <c r="NAL19" s="153"/>
      <c r="NAM19" s="153"/>
      <c r="NAN19" s="153"/>
      <c r="NAO19" s="153"/>
      <c r="NAP19" s="153"/>
      <c r="NAQ19" s="153"/>
      <c r="NAR19" s="153"/>
      <c r="NAS19" s="153"/>
      <c r="NAT19" s="153"/>
      <c r="NAU19" s="153"/>
      <c r="NAV19" s="153"/>
      <c r="NAW19" s="153"/>
      <c r="NAX19" s="153"/>
      <c r="NAY19" s="153"/>
      <c r="NAZ19" s="153"/>
      <c r="NBA19" s="153"/>
      <c r="NBB19" s="153"/>
      <c r="NBC19" s="153"/>
      <c r="NBD19" s="153"/>
      <c r="NBE19" s="153"/>
      <c r="NBF19" s="153"/>
      <c r="NBG19" s="153"/>
      <c r="NBH19" s="153"/>
      <c r="NBI19" s="153"/>
      <c r="NBJ19" s="153"/>
      <c r="NBK19" s="153"/>
      <c r="NBL19" s="153"/>
      <c r="NBM19" s="153"/>
      <c r="NBN19" s="153"/>
      <c r="NBO19" s="153"/>
      <c r="NBP19" s="153"/>
      <c r="NBQ19" s="153"/>
      <c r="NBR19" s="153"/>
      <c r="NBS19" s="153"/>
      <c r="NBT19" s="153"/>
      <c r="NBU19" s="153"/>
      <c r="NBV19" s="153"/>
      <c r="NBW19" s="153"/>
      <c r="NBX19" s="153"/>
      <c r="NBY19" s="153"/>
      <c r="NBZ19" s="153"/>
      <c r="NCA19" s="153"/>
      <c r="NCB19" s="153"/>
      <c r="NCC19" s="153"/>
      <c r="NCD19" s="153"/>
      <c r="NCE19" s="153"/>
      <c r="NCF19" s="153"/>
      <c r="NCG19" s="153"/>
      <c r="NCH19" s="153"/>
      <c r="NCI19" s="153"/>
      <c r="NCJ19" s="153"/>
      <c r="NCK19" s="153"/>
      <c r="NCL19" s="153"/>
      <c r="NCM19" s="153"/>
      <c r="NCN19" s="153"/>
      <c r="NCO19" s="153"/>
      <c r="NCP19" s="153"/>
      <c r="NCQ19" s="153"/>
      <c r="NCR19" s="153"/>
      <c r="NCS19" s="153"/>
      <c r="NCT19" s="153"/>
      <c r="NCU19" s="153"/>
      <c r="NCV19" s="153"/>
      <c r="NCW19" s="153"/>
      <c r="NCX19" s="153"/>
      <c r="NCY19" s="153"/>
      <c r="NCZ19" s="153"/>
      <c r="NDA19" s="153"/>
      <c r="NDB19" s="153"/>
      <c r="NDC19" s="153"/>
      <c r="NDD19" s="153"/>
      <c r="NDE19" s="153"/>
      <c r="NDF19" s="153"/>
      <c r="NDG19" s="153"/>
      <c r="NDH19" s="153"/>
      <c r="NDI19" s="153"/>
      <c r="NDJ19" s="153"/>
      <c r="NDK19" s="153"/>
      <c r="NDL19" s="153"/>
      <c r="NDM19" s="153"/>
      <c r="NDN19" s="153"/>
      <c r="NDO19" s="153"/>
      <c r="NDP19" s="153"/>
      <c r="NDQ19" s="153"/>
      <c r="NDR19" s="153"/>
      <c r="NDS19" s="153"/>
      <c r="NDT19" s="153"/>
      <c r="NDU19" s="153"/>
      <c r="NDV19" s="153"/>
      <c r="NDW19" s="153"/>
      <c r="NDX19" s="153"/>
      <c r="NDY19" s="153"/>
      <c r="NDZ19" s="153"/>
      <c r="NEA19" s="153"/>
      <c r="NEB19" s="153"/>
      <c r="NEC19" s="153"/>
      <c r="NED19" s="153"/>
      <c r="NEE19" s="153"/>
      <c r="NEF19" s="153"/>
      <c r="NEG19" s="153"/>
      <c r="NEH19" s="153"/>
      <c r="NEI19" s="153"/>
      <c r="NEJ19" s="153"/>
      <c r="NEK19" s="153"/>
      <c r="NEL19" s="153"/>
      <c r="NEM19" s="153"/>
      <c r="NEN19" s="153"/>
      <c r="NEO19" s="153"/>
      <c r="NEP19" s="153"/>
      <c r="NEQ19" s="153"/>
      <c r="NER19" s="153"/>
      <c r="NES19" s="153"/>
      <c r="NET19" s="153"/>
      <c r="NEU19" s="153"/>
      <c r="NEV19" s="153"/>
      <c r="NEW19" s="153"/>
      <c r="NEX19" s="153"/>
      <c r="NEY19" s="153"/>
      <c r="NEZ19" s="153"/>
      <c r="NFA19" s="153"/>
      <c r="NFB19" s="153"/>
      <c r="NFC19" s="153"/>
      <c r="NFD19" s="153"/>
      <c r="NFE19" s="153"/>
      <c r="NFF19" s="153"/>
      <c r="NFG19" s="153"/>
      <c r="NFH19" s="153"/>
      <c r="NFI19" s="153"/>
      <c r="NFJ19" s="153"/>
      <c r="NFK19" s="153"/>
      <c r="NFL19" s="153"/>
      <c r="NFM19" s="153"/>
      <c r="NFN19" s="153"/>
      <c r="NFO19" s="153"/>
      <c r="NFP19" s="153"/>
      <c r="NFQ19" s="153"/>
      <c r="NFR19" s="153"/>
      <c r="NFS19" s="153"/>
      <c r="NFT19" s="153"/>
      <c r="NFU19" s="153"/>
      <c r="NFV19" s="153"/>
      <c r="NFW19" s="153"/>
      <c r="NFX19" s="153"/>
      <c r="NFY19" s="153"/>
      <c r="NFZ19" s="153"/>
      <c r="NGA19" s="153"/>
      <c r="NGB19" s="153"/>
      <c r="NGC19" s="153"/>
      <c r="NGD19" s="153"/>
      <c r="NGE19" s="153"/>
      <c r="NGF19" s="153"/>
      <c r="NGG19" s="153"/>
      <c r="NGH19" s="153"/>
      <c r="NGI19" s="153"/>
      <c r="NGJ19" s="153"/>
      <c r="NGK19" s="153"/>
      <c r="NGL19" s="153"/>
      <c r="NGM19" s="153"/>
      <c r="NGN19" s="153"/>
      <c r="NGO19" s="153"/>
      <c r="NGP19" s="153"/>
      <c r="NGQ19" s="153"/>
      <c r="NGR19" s="153"/>
      <c r="NGS19" s="153"/>
      <c r="NGT19" s="153"/>
      <c r="NGU19" s="153"/>
      <c r="NGV19" s="153"/>
      <c r="NGW19" s="153"/>
      <c r="NGX19" s="153"/>
      <c r="NGY19" s="153"/>
      <c r="NGZ19" s="153"/>
      <c r="NHA19" s="153"/>
      <c r="NHB19" s="153"/>
      <c r="NHC19" s="153"/>
      <c r="NHD19" s="153"/>
      <c r="NHE19" s="153"/>
      <c r="NHF19" s="153"/>
      <c r="NHG19" s="153"/>
      <c r="NHH19" s="153"/>
      <c r="NHI19" s="153"/>
      <c r="NHJ19" s="153"/>
      <c r="NHK19" s="153"/>
      <c r="NHL19" s="153"/>
      <c r="NHM19" s="153"/>
      <c r="NHN19" s="153"/>
      <c r="NHO19" s="153"/>
      <c r="NHP19" s="153"/>
      <c r="NHQ19" s="153"/>
      <c r="NHR19" s="153"/>
      <c r="NHS19" s="153"/>
      <c r="NHT19" s="153"/>
      <c r="NHU19" s="153"/>
      <c r="NHV19" s="153"/>
      <c r="NHW19" s="153"/>
      <c r="NHX19" s="153"/>
      <c r="NHY19" s="153"/>
      <c r="NHZ19" s="153"/>
      <c r="NIA19" s="153"/>
      <c r="NIB19" s="153"/>
      <c r="NIC19" s="153"/>
      <c r="NID19" s="153"/>
      <c r="NIE19" s="153"/>
      <c r="NIF19" s="153"/>
      <c r="NIG19" s="153"/>
      <c r="NIH19" s="153"/>
      <c r="NII19" s="153"/>
      <c r="NIJ19" s="153"/>
      <c r="NIK19" s="153"/>
      <c r="NIL19" s="153"/>
      <c r="NIM19" s="153"/>
      <c r="NIN19" s="153"/>
      <c r="NIO19" s="153"/>
      <c r="NIP19" s="153"/>
      <c r="NIQ19" s="153"/>
      <c r="NIR19" s="153"/>
      <c r="NIS19" s="153"/>
      <c r="NIT19" s="153"/>
      <c r="NIU19" s="153"/>
      <c r="NIV19" s="153"/>
      <c r="NIW19" s="153"/>
      <c r="NIX19" s="153"/>
      <c r="NIY19" s="153"/>
      <c r="NIZ19" s="153"/>
      <c r="NJA19" s="153"/>
      <c r="NJB19" s="153"/>
      <c r="NJC19" s="153"/>
      <c r="NJD19" s="153"/>
      <c r="NJE19" s="153"/>
      <c r="NJF19" s="153"/>
      <c r="NJG19" s="153"/>
      <c r="NJH19" s="153"/>
      <c r="NJI19" s="153"/>
      <c r="NJJ19" s="153"/>
      <c r="NJK19" s="153"/>
      <c r="NJL19" s="153"/>
      <c r="NJM19" s="153"/>
      <c r="NJN19" s="153"/>
      <c r="NJO19" s="153"/>
      <c r="NJP19" s="153"/>
      <c r="NJQ19" s="153"/>
      <c r="NJR19" s="153"/>
      <c r="NJS19" s="153"/>
      <c r="NJT19" s="153"/>
      <c r="NJU19" s="153"/>
      <c r="NJV19" s="153"/>
      <c r="NJW19" s="153"/>
      <c r="NJX19" s="153"/>
      <c r="NJY19" s="153"/>
      <c r="NJZ19" s="153"/>
      <c r="NKA19" s="153"/>
      <c r="NKB19" s="153"/>
      <c r="NKC19" s="153"/>
      <c r="NKD19" s="153"/>
      <c r="NKE19" s="153"/>
      <c r="NKF19" s="153"/>
      <c r="NKG19" s="153"/>
      <c r="NKH19" s="153"/>
      <c r="NKI19" s="153"/>
      <c r="NKJ19" s="153"/>
      <c r="NKK19" s="153"/>
      <c r="NKL19" s="153"/>
      <c r="NKM19" s="153"/>
      <c r="NKN19" s="153"/>
      <c r="NKO19" s="153"/>
      <c r="NKP19" s="153"/>
      <c r="NKQ19" s="153"/>
      <c r="NKR19" s="153"/>
      <c r="NKS19" s="153"/>
      <c r="NKT19" s="153"/>
      <c r="NKU19" s="153"/>
      <c r="NKV19" s="153"/>
      <c r="NKW19" s="153"/>
      <c r="NKX19" s="153"/>
      <c r="NKY19" s="153"/>
      <c r="NKZ19" s="153"/>
      <c r="NLA19" s="153"/>
      <c r="NLB19" s="153"/>
      <c r="NLC19" s="153"/>
      <c r="NLD19" s="153"/>
      <c r="NLE19" s="153"/>
      <c r="NLF19" s="153"/>
      <c r="NLG19" s="153"/>
      <c r="NLH19" s="153"/>
      <c r="NLI19" s="153"/>
      <c r="NLJ19" s="153"/>
      <c r="NLK19" s="153"/>
      <c r="NLL19" s="153"/>
      <c r="NLM19" s="153"/>
      <c r="NLN19" s="153"/>
      <c r="NLO19" s="153"/>
      <c r="NLP19" s="153"/>
      <c r="NLQ19" s="153"/>
      <c r="NLR19" s="153"/>
      <c r="NLS19" s="153"/>
      <c r="NLT19" s="153"/>
      <c r="NLU19" s="153"/>
      <c r="NLV19" s="153"/>
      <c r="NLW19" s="153"/>
      <c r="NLX19" s="153"/>
      <c r="NLY19" s="153"/>
      <c r="NLZ19" s="153"/>
      <c r="NMA19" s="153"/>
      <c r="NMB19" s="153"/>
      <c r="NMC19" s="153"/>
      <c r="NMD19" s="153"/>
      <c r="NME19" s="153"/>
      <c r="NMF19" s="153"/>
      <c r="NMG19" s="153"/>
      <c r="NMH19" s="153"/>
      <c r="NMI19" s="153"/>
      <c r="NMJ19" s="153"/>
      <c r="NMK19" s="153"/>
      <c r="NML19" s="153"/>
      <c r="NMM19" s="153"/>
      <c r="NMN19" s="153"/>
      <c r="NMO19" s="153"/>
      <c r="NMP19" s="153"/>
      <c r="NMQ19" s="153"/>
      <c r="NMR19" s="153"/>
      <c r="NMS19" s="153"/>
      <c r="NMT19" s="153"/>
      <c r="NMU19" s="153"/>
      <c r="NMV19" s="153"/>
      <c r="NMW19" s="153"/>
      <c r="NMX19" s="153"/>
      <c r="NMY19" s="153"/>
      <c r="NMZ19" s="153"/>
      <c r="NNA19" s="153"/>
      <c r="NNB19" s="153"/>
      <c r="NNC19" s="153"/>
      <c r="NND19" s="153"/>
      <c r="NNE19" s="153"/>
      <c r="NNF19" s="153"/>
      <c r="NNG19" s="153"/>
      <c r="NNH19" s="153"/>
      <c r="NNI19" s="153"/>
      <c r="NNJ19" s="153"/>
      <c r="NNK19" s="153"/>
      <c r="NNL19" s="153"/>
      <c r="NNM19" s="153"/>
      <c r="NNN19" s="153"/>
      <c r="NNO19" s="153"/>
      <c r="NNP19" s="153"/>
      <c r="NNQ19" s="153"/>
      <c r="NNR19" s="153"/>
      <c r="NNS19" s="153"/>
      <c r="NNT19" s="153"/>
      <c r="NNU19" s="153"/>
      <c r="NNV19" s="153"/>
      <c r="NNW19" s="153"/>
      <c r="NNX19" s="153"/>
      <c r="NNY19" s="153"/>
      <c r="NNZ19" s="153"/>
      <c r="NOA19" s="153"/>
      <c r="NOB19" s="153"/>
      <c r="NOC19" s="153"/>
      <c r="NOD19" s="153"/>
      <c r="NOE19" s="153"/>
      <c r="NOF19" s="153"/>
      <c r="NOG19" s="153"/>
      <c r="NOH19" s="153"/>
      <c r="NOI19" s="153"/>
      <c r="NOJ19" s="153"/>
      <c r="NOK19" s="153"/>
      <c r="NOL19" s="153"/>
      <c r="NOM19" s="153"/>
      <c r="NON19" s="153"/>
      <c r="NOO19" s="153"/>
      <c r="NOP19" s="153"/>
      <c r="NOQ19" s="153"/>
      <c r="NOR19" s="153"/>
      <c r="NOS19" s="153"/>
      <c r="NOT19" s="153"/>
      <c r="NOU19" s="153"/>
      <c r="NOV19" s="153"/>
      <c r="NOW19" s="153"/>
      <c r="NOX19" s="153"/>
      <c r="NOY19" s="153"/>
      <c r="NOZ19" s="153"/>
      <c r="NPA19" s="153"/>
      <c r="NPB19" s="153"/>
      <c r="NPC19" s="153"/>
      <c r="NPD19" s="153"/>
      <c r="NPE19" s="153"/>
      <c r="NPF19" s="153"/>
      <c r="NPG19" s="153"/>
      <c r="NPH19" s="153"/>
      <c r="NPI19" s="153"/>
      <c r="NPJ19" s="153"/>
      <c r="NPK19" s="153"/>
      <c r="NPL19" s="153"/>
      <c r="NPM19" s="153"/>
      <c r="NPN19" s="153"/>
      <c r="NPO19" s="153"/>
      <c r="NPP19" s="153"/>
      <c r="NPQ19" s="153"/>
      <c r="NPR19" s="153"/>
      <c r="NPS19" s="153"/>
      <c r="NPT19" s="153"/>
      <c r="NPU19" s="153"/>
      <c r="NPV19" s="153"/>
      <c r="NPW19" s="153"/>
      <c r="NPX19" s="153"/>
      <c r="NPY19" s="153"/>
      <c r="NPZ19" s="153"/>
      <c r="NQA19" s="153"/>
      <c r="NQB19" s="153"/>
      <c r="NQC19" s="153"/>
      <c r="NQD19" s="153"/>
      <c r="NQE19" s="153"/>
      <c r="NQF19" s="153"/>
      <c r="NQG19" s="153"/>
      <c r="NQH19" s="153"/>
      <c r="NQI19" s="153"/>
      <c r="NQJ19" s="153"/>
      <c r="NQK19" s="153"/>
      <c r="NQL19" s="153"/>
      <c r="NQM19" s="153"/>
      <c r="NQN19" s="153"/>
      <c r="NQO19" s="153"/>
      <c r="NQP19" s="153"/>
      <c r="NQQ19" s="153"/>
      <c r="NQR19" s="153"/>
      <c r="NQS19" s="153"/>
      <c r="NQT19" s="153"/>
      <c r="NQU19" s="153"/>
      <c r="NQV19" s="153"/>
      <c r="NQW19" s="153"/>
      <c r="NQX19" s="153"/>
      <c r="NQY19" s="153"/>
      <c r="NQZ19" s="153"/>
      <c r="NRA19" s="153"/>
      <c r="NRB19" s="153"/>
      <c r="NRC19" s="153"/>
      <c r="NRD19" s="153"/>
      <c r="NRE19" s="153"/>
      <c r="NRF19" s="153"/>
      <c r="NRG19" s="153"/>
      <c r="NRH19" s="153"/>
      <c r="NRI19" s="153"/>
      <c r="NRJ19" s="153"/>
      <c r="NRK19" s="153"/>
      <c r="NRL19" s="153"/>
      <c r="NRM19" s="153"/>
      <c r="NRN19" s="153"/>
      <c r="NRO19" s="153"/>
      <c r="NRP19" s="153"/>
      <c r="NRQ19" s="153"/>
      <c r="NRR19" s="153"/>
      <c r="NRS19" s="153"/>
      <c r="NRT19" s="153"/>
      <c r="NRU19" s="153"/>
      <c r="NRV19" s="153"/>
      <c r="NRW19" s="153"/>
      <c r="NRX19" s="153"/>
      <c r="NRY19" s="153"/>
      <c r="NRZ19" s="153"/>
      <c r="NSA19" s="153"/>
      <c r="NSB19" s="153"/>
      <c r="NSC19" s="153"/>
      <c r="NSD19" s="153"/>
      <c r="NSE19" s="153"/>
      <c r="NSF19" s="153"/>
      <c r="NSG19" s="153"/>
      <c r="NSH19" s="153"/>
      <c r="NSI19" s="153"/>
      <c r="NSJ19" s="153"/>
      <c r="NSK19" s="153"/>
      <c r="NSL19" s="153"/>
      <c r="NSM19" s="153"/>
      <c r="NSN19" s="153"/>
      <c r="NSO19" s="153"/>
      <c r="NSP19" s="153"/>
      <c r="NSQ19" s="153"/>
      <c r="NSR19" s="153"/>
      <c r="NSS19" s="153"/>
      <c r="NST19" s="153"/>
      <c r="NSU19" s="153"/>
      <c r="NSV19" s="153"/>
      <c r="NSW19" s="153"/>
      <c r="NSX19" s="153"/>
      <c r="NSY19" s="153"/>
      <c r="NSZ19" s="153"/>
      <c r="NTA19" s="153"/>
      <c r="NTB19" s="153"/>
      <c r="NTC19" s="153"/>
      <c r="NTD19" s="153"/>
      <c r="NTE19" s="153"/>
      <c r="NTF19" s="153"/>
      <c r="NTG19" s="153"/>
      <c r="NTH19" s="153"/>
      <c r="NTI19" s="153"/>
      <c r="NTJ19" s="153"/>
      <c r="NTK19" s="153"/>
      <c r="NTL19" s="153"/>
      <c r="NTM19" s="153"/>
      <c r="NTN19" s="153"/>
      <c r="NTO19" s="153"/>
      <c r="NTP19" s="153"/>
      <c r="NTQ19" s="153"/>
      <c r="NTR19" s="153"/>
      <c r="NTS19" s="153"/>
      <c r="NTT19" s="153"/>
      <c r="NTU19" s="153"/>
      <c r="NTV19" s="153"/>
      <c r="NTW19" s="153"/>
      <c r="NTX19" s="153"/>
      <c r="NTY19" s="153"/>
      <c r="NTZ19" s="153"/>
      <c r="NUA19" s="153"/>
      <c r="NUB19" s="153"/>
      <c r="NUC19" s="153"/>
      <c r="NUD19" s="153"/>
      <c r="NUE19" s="153"/>
      <c r="NUF19" s="153"/>
      <c r="NUG19" s="153"/>
      <c r="NUH19" s="153"/>
      <c r="NUI19" s="153"/>
      <c r="NUJ19" s="153"/>
      <c r="NUK19" s="153"/>
      <c r="NUL19" s="153"/>
      <c r="NUM19" s="153"/>
      <c r="NUN19" s="153"/>
      <c r="NUO19" s="153"/>
      <c r="NUP19" s="153"/>
      <c r="NUQ19" s="153"/>
      <c r="NUR19" s="153"/>
      <c r="NUS19" s="153"/>
      <c r="NUT19" s="153"/>
      <c r="NUU19" s="153"/>
      <c r="NUV19" s="153"/>
      <c r="NUW19" s="153"/>
      <c r="NUX19" s="153"/>
      <c r="NUY19" s="153"/>
      <c r="NUZ19" s="153"/>
      <c r="NVA19" s="153"/>
      <c r="NVB19" s="153"/>
      <c r="NVC19" s="153"/>
      <c r="NVD19" s="153"/>
      <c r="NVE19" s="153"/>
      <c r="NVF19" s="153"/>
      <c r="NVG19" s="153"/>
      <c r="NVH19" s="153"/>
      <c r="NVI19" s="153"/>
      <c r="NVJ19" s="153"/>
      <c r="NVK19" s="153"/>
      <c r="NVL19" s="153"/>
      <c r="NVM19" s="153"/>
      <c r="NVN19" s="153"/>
      <c r="NVO19" s="153"/>
      <c r="NVP19" s="153"/>
      <c r="NVQ19" s="153"/>
      <c r="NVR19" s="153"/>
      <c r="NVS19" s="153"/>
      <c r="NVT19" s="153"/>
      <c r="NVU19" s="153"/>
      <c r="NVV19" s="153"/>
      <c r="NVW19" s="153"/>
      <c r="NVX19" s="153"/>
      <c r="NVY19" s="153"/>
      <c r="NVZ19" s="153"/>
      <c r="NWA19" s="153"/>
      <c r="NWB19" s="153"/>
      <c r="NWC19" s="153"/>
      <c r="NWD19" s="153"/>
      <c r="NWE19" s="153"/>
      <c r="NWF19" s="153"/>
      <c r="NWG19" s="153"/>
      <c r="NWH19" s="153"/>
      <c r="NWI19" s="153"/>
      <c r="NWJ19" s="153"/>
      <c r="NWK19" s="153"/>
      <c r="NWL19" s="153"/>
      <c r="NWM19" s="153"/>
      <c r="NWN19" s="153"/>
      <c r="NWO19" s="153"/>
      <c r="NWP19" s="153"/>
      <c r="NWQ19" s="153"/>
      <c r="NWR19" s="153"/>
      <c r="NWS19" s="153"/>
      <c r="NWT19" s="153"/>
      <c r="NWU19" s="153"/>
      <c r="NWV19" s="153"/>
      <c r="NWW19" s="153"/>
      <c r="NWX19" s="153"/>
      <c r="NWY19" s="153"/>
      <c r="NWZ19" s="153"/>
      <c r="NXA19" s="153"/>
      <c r="NXB19" s="153"/>
      <c r="NXC19" s="153"/>
      <c r="NXD19" s="153"/>
      <c r="NXE19" s="153"/>
      <c r="NXF19" s="153"/>
      <c r="NXG19" s="153"/>
      <c r="NXH19" s="153"/>
      <c r="NXI19" s="153"/>
      <c r="NXJ19" s="153"/>
      <c r="NXK19" s="153"/>
      <c r="NXL19" s="153"/>
      <c r="NXM19" s="153"/>
      <c r="NXN19" s="153"/>
      <c r="NXO19" s="153"/>
      <c r="NXP19" s="153"/>
      <c r="NXQ19" s="153"/>
      <c r="NXR19" s="153"/>
      <c r="NXS19" s="153"/>
      <c r="NXT19" s="153"/>
      <c r="NXU19" s="153"/>
      <c r="NXV19" s="153"/>
      <c r="NXW19" s="153"/>
      <c r="NXX19" s="153"/>
      <c r="NXY19" s="153"/>
      <c r="NXZ19" s="153"/>
      <c r="NYA19" s="153"/>
      <c r="NYB19" s="153"/>
      <c r="NYC19" s="153"/>
      <c r="NYD19" s="153"/>
      <c r="NYE19" s="153"/>
      <c r="NYF19" s="153"/>
      <c r="NYG19" s="153"/>
      <c r="NYH19" s="153"/>
      <c r="NYI19" s="153"/>
      <c r="NYJ19" s="153"/>
      <c r="NYK19" s="153"/>
      <c r="NYL19" s="153"/>
      <c r="NYM19" s="153"/>
      <c r="NYN19" s="153"/>
      <c r="NYO19" s="153"/>
      <c r="NYP19" s="153"/>
      <c r="NYQ19" s="153"/>
      <c r="NYR19" s="153"/>
      <c r="NYS19" s="153"/>
      <c r="NYT19" s="153"/>
      <c r="NYU19" s="153"/>
      <c r="NYV19" s="153"/>
      <c r="NYW19" s="153"/>
      <c r="NYX19" s="153"/>
      <c r="NYY19" s="153"/>
      <c r="NYZ19" s="153"/>
      <c r="NZA19" s="153"/>
      <c r="NZB19" s="153"/>
      <c r="NZC19" s="153"/>
      <c r="NZD19" s="153"/>
      <c r="NZE19" s="153"/>
      <c r="NZF19" s="153"/>
      <c r="NZG19" s="153"/>
      <c r="NZH19" s="153"/>
      <c r="NZI19" s="153"/>
      <c r="NZJ19" s="153"/>
      <c r="NZK19" s="153"/>
      <c r="NZL19" s="153"/>
      <c r="NZM19" s="153"/>
      <c r="NZN19" s="153"/>
      <c r="NZO19" s="153"/>
      <c r="NZP19" s="153"/>
      <c r="NZQ19" s="153"/>
      <c r="NZR19" s="153"/>
      <c r="NZS19" s="153"/>
      <c r="NZT19" s="153"/>
      <c r="NZU19" s="153"/>
      <c r="NZV19" s="153"/>
      <c r="NZW19" s="153"/>
      <c r="NZX19" s="153"/>
      <c r="NZY19" s="153"/>
      <c r="NZZ19" s="153"/>
      <c r="OAA19" s="153"/>
      <c r="OAB19" s="153"/>
      <c r="OAC19" s="153"/>
      <c r="OAD19" s="153"/>
      <c r="OAE19" s="153"/>
      <c r="OAF19" s="153"/>
      <c r="OAG19" s="153"/>
      <c r="OAH19" s="153"/>
      <c r="OAI19" s="153"/>
      <c r="OAJ19" s="153"/>
      <c r="OAK19" s="153"/>
      <c r="OAL19" s="153"/>
      <c r="OAM19" s="153"/>
      <c r="OAN19" s="153"/>
      <c r="OAO19" s="153"/>
      <c r="OAP19" s="153"/>
      <c r="OAQ19" s="153"/>
      <c r="OAR19" s="153"/>
      <c r="OAS19" s="153"/>
      <c r="OAT19" s="153"/>
      <c r="OAU19" s="153"/>
      <c r="OAV19" s="153"/>
      <c r="OAW19" s="153"/>
      <c r="OAX19" s="153"/>
      <c r="OAY19" s="153"/>
      <c r="OAZ19" s="153"/>
      <c r="OBA19" s="153"/>
      <c r="OBB19" s="153"/>
      <c r="OBC19" s="153"/>
      <c r="OBD19" s="153"/>
      <c r="OBE19" s="153"/>
      <c r="OBF19" s="153"/>
      <c r="OBG19" s="153"/>
      <c r="OBH19" s="153"/>
      <c r="OBI19" s="153"/>
      <c r="OBJ19" s="153"/>
      <c r="OBK19" s="153"/>
      <c r="OBL19" s="153"/>
      <c r="OBM19" s="153"/>
      <c r="OBN19" s="153"/>
      <c r="OBO19" s="153"/>
      <c r="OBP19" s="153"/>
      <c r="OBQ19" s="153"/>
      <c r="OBR19" s="153"/>
      <c r="OBS19" s="153"/>
      <c r="OBT19" s="153"/>
      <c r="OBU19" s="153"/>
      <c r="OBV19" s="153"/>
      <c r="OBW19" s="153"/>
      <c r="OBX19" s="153"/>
      <c r="OBY19" s="153"/>
      <c r="OBZ19" s="153"/>
      <c r="OCA19" s="153"/>
      <c r="OCB19" s="153"/>
      <c r="OCC19" s="153"/>
      <c r="OCD19" s="153"/>
      <c r="OCE19" s="153"/>
      <c r="OCF19" s="153"/>
      <c r="OCG19" s="153"/>
      <c r="OCH19" s="153"/>
      <c r="OCI19" s="153"/>
      <c r="OCJ19" s="153"/>
      <c r="OCK19" s="153"/>
      <c r="OCL19" s="153"/>
      <c r="OCM19" s="153"/>
      <c r="OCN19" s="153"/>
      <c r="OCO19" s="153"/>
      <c r="OCP19" s="153"/>
      <c r="OCQ19" s="153"/>
      <c r="OCR19" s="153"/>
      <c r="OCS19" s="153"/>
      <c r="OCT19" s="153"/>
      <c r="OCU19" s="153"/>
      <c r="OCV19" s="153"/>
      <c r="OCW19" s="153"/>
      <c r="OCX19" s="153"/>
      <c r="OCY19" s="153"/>
      <c r="OCZ19" s="153"/>
      <c r="ODA19" s="153"/>
      <c r="ODB19" s="153"/>
      <c r="ODC19" s="153"/>
      <c r="ODD19" s="153"/>
      <c r="ODE19" s="153"/>
      <c r="ODF19" s="153"/>
      <c r="ODG19" s="153"/>
      <c r="ODH19" s="153"/>
      <c r="ODI19" s="153"/>
      <c r="ODJ19" s="153"/>
      <c r="ODK19" s="153"/>
      <c r="ODL19" s="153"/>
      <c r="ODM19" s="153"/>
      <c r="ODN19" s="153"/>
      <c r="ODO19" s="153"/>
      <c r="ODP19" s="153"/>
      <c r="ODQ19" s="153"/>
      <c r="ODR19" s="153"/>
      <c r="ODS19" s="153"/>
      <c r="ODT19" s="153"/>
      <c r="ODU19" s="153"/>
      <c r="ODV19" s="153"/>
      <c r="ODW19" s="153"/>
      <c r="ODX19" s="153"/>
      <c r="ODY19" s="153"/>
      <c r="ODZ19" s="153"/>
      <c r="OEA19" s="153"/>
      <c r="OEB19" s="153"/>
      <c r="OEC19" s="153"/>
      <c r="OED19" s="153"/>
      <c r="OEE19" s="153"/>
      <c r="OEF19" s="153"/>
      <c r="OEG19" s="153"/>
      <c r="OEH19" s="153"/>
      <c r="OEI19" s="153"/>
      <c r="OEJ19" s="153"/>
      <c r="OEK19" s="153"/>
      <c r="OEL19" s="153"/>
      <c r="OEM19" s="153"/>
      <c r="OEN19" s="153"/>
      <c r="OEO19" s="153"/>
      <c r="OEP19" s="153"/>
      <c r="OEQ19" s="153"/>
      <c r="OER19" s="153"/>
      <c r="OES19" s="153"/>
      <c r="OET19" s="153"/>
      <c r="OEU19" s="153"/>
      <c r="OEV19" s="153"/>
      <c r="OEW19" s="153"/>
      <c r="OEX19" s="153"/>
      <c r="OEY19" s="153"/>
      <c r="OEZ19" s="153"/>
      <c r="OFA19" s="153"/>
      <c r="OFB19" s="153"/>
      <c r="OFC19" s="153"/>
      <c r="OFD19" s="153"/>
      <c r="OFE19" s="153"/>
      <c r="OFF19" s="153"/>
      <c r="OFG19" s="153"/>
      <c r="OFH19" s="153"/>
      <c r="OFI19" s="153"/>
      <c r="OFJ19" s="153"/>
      <c r="OFK19" s="153"/>
      <c r="OFL19" s="153"/>
      <c r="OFM19" s="153"/>
      <c r="OFN19" s="153"/>
      <c r="OFO19" s="153"/>
      <c r="OFP19" s="153"/>
      <c r="OFQ19" s="153"/>
      <c r="OFR19" s="153"/>
      <c r="OFS19" s="153"/>
      <c r="OFT19" s="153"/>
      <c r="OFU19" s="153"/>
      <c r="OFV19" s="153"/>
      <c r="OFW19" s="153"/>
      <c r="OFX19" s="153"/>
      <c r="OFY19" s="153"/>
      <c r="OFZ19" s="153"/>
      <c r="OGA19" s="153"/>
      <c r="OGB19" s="153"/>
      <c r="OGC19" s="153"/>
      <c r="OGD19" s="153"/>
      <c r="OGE19" s="153"/>
      <c r="OGF19" s="153"/>
      <c r="OGG19" s="153"/>
      <c r="OGH19" s="153"/>
      <c r="OGI19" s="153"/>
      <c r="OGJ19" s="153"/>
      <c r="OGK19" s="153"/>
      <c r="OGL19" s="153"/>
      <c r="OGM19" s="153"/>
      <c r="OGN19" s="153"/>
      <c r="OGO19" s="153"/>
      <c r="OGP19" s="153"/>
      <c r="OGQ19" s="153"/>
      <c r="OGR19" s="153"/>
      <c r="OGS19" s="153"/>
      <c r="OGT19" s="153"/>
      <c r="OGU19" s="153"/>
      <c r="OGV19" s="153"/>
      <c r="OGW19" s="153"/>
      <c r="OGX19" s="153"/>
      <c r="OGY19" s="153"/>
      <c r="OGZ19" s="153"/>
      <c r="OHA19" s="153"/>
      <c r="OHB19" s="153"/>
      <c r="OHC19" s="153"/>
      <c r="OHD19" s="153"/>
      <c r="OHE19" s="153"/>
      <c r="OHF19" s="153"/>
      <c r="OHG19" s="153"/>
      <c r="OHH19" s="153"/>
      <c r="OHI19" s="153"/>
      <c r="OHJ19" s="153"/>
      <c r="OHK19" s="153"/>
      <c r="OHL19" s="153"/>
      <c r="OHM19" s="153"/>
      <c r="OHN19" s="153"/>
      <c r="OHO19" s="153"/>
      <c r="OHP19" s="153"/>
      <c r="OHQ19" s="153"/>
      <c r="OHR19" s="153"/>
      <c r="OHS19" s="153"/>
      <c r="OHT19" s="153"/>
      <c r="OHU19" s="153"/>
      <c r="OHV19" s="153"/>
      <c r="OHW19" s="153"/>
      <c r="OHX19" s="153"/>
      <c r="OHY19" s="153"/>
      <c r="OHZ19" s="153"/>
      <c r="OIA19" s="153"/>
      <c r="OIB19" s="153"/>
      <c r="OIC19" s="153"/>
      <c r="OID19" s="153"/>
      <c r="OIE19" s="153"/>
      <c r="OIF19" s="153"/>
      <c r="OIG19" s="153"/>
      <c r="OIH19" s="153"/>
      <c r="OII19" s="153"/>
      <c r="OIJ19" s="153"/>
      <c r="OIK19" s="153"/>
      <c r="OIL19" s="153"/>
      <c r="OIM19" s="153"/>
      <c r="OIN19" s="153"/>
      <c r="OIO19" s="153"/>
      <c r="OIP19" s="153"/>
      <c r="OIQ19" s="153"/>
      <c r="OIR19" s="153"/>
      <c r="OIS19" s="153"/>
      <c r="OIT19" s="153"/>
      <c r="OIU19" s="153"/>
      <c r="OIV19" s="153"/>
      <c r="OIW19" s="153"/>
      <c r="OIX19" s="153"/>
      <c r="OIY19" s="153"/>
      <c r="OIZ19" s="153"/>
      <c r="OJA19" s="153"/>
      <c r="OJB19" s="153"/>
      <c r="OJC19" s="153"/>
      <c r="OJD19" s="153"/>
      <c r="OJE19" s="153"/>
      <c r="OJF19" s="153"/>
      <c r="OJG19" s="153"/>
      <c r="OJH19" s="153"/>
      <c r="OJI19" s="153"/>
      <c r="OJJ19" s="153"/>
      <c r="OJK19" s="153"/>
      <c r="OJL19" s="153"/>
      <c r="OJM19" s="153"/>
      <c r="OJN19" s="153"/>
      <c r="OJO19" s="153"/>
      <c r="OJP19" s="153"/>
      <c r="OJQ19" s="153"/>
      <c r="OJR19" s="153"/>
      <c r="OJS19" s="153"/>
      <c r="OJT19" s="153"/>
      <c r="OJU19" s="153"/>
      <c r="OJV19" s="153"/>
      <c r="OJW19" s="153"/>
      <c r="OJX19" s="153"/>
      <c r="OJY19" s="153"/>
      <c r="OJZ19" s="153"/>
      <c r="OKA19" s="153"/>
      <c r="OKB19" s="153"/>
      <c r="OKC19" s="153"/>
      <c r="OKD19" s="153"/>
      <c r="OKE19" s="153"/>
      <c r="OKF19" s="153"/>
      <c r="OKG19" s="153"/>
      <c r="OKH19" s="153"/>
      <c r="OKI19" s="153"/>
      <c r="OKJ19" s="153"/>
      <c r="OKK19" s="153"/>
      <c r="OKL19" s="153"/>
      <c r="OKM19" s="153"/>
      <c r="OKN19" s="153"/>
      <c r="OKO19" s="153"/>
      <c r="OKP19" s="153"/>
      <c r="OKQ19" s="153"/>
      <c r="OKR19" s="153"/>
      <c r="OKS19" s="153"/>
      <c r="OKT19" s="153"/>
      <c r="OKU19" s="153"/>
      <c r="OKV19" s="153"/>
      <c r="OKW19" s="153"/>
      <c r="OKX19" s="153"/>
      <c r="OKY19" s="153"/>
      <c r="OKZ19" s="153"/>
      <c r="OLA19" s="153"/>
      <c r="OLB19" s="153"/>
      <c r="OLC19" s="153"/>
      <c r="OLD19" s="153"/>
      <c r="OLE19" s="153"/>
      <c r="OLF19" s="153"/>
      <c r="OLG19" s="153"/>
      <c r="OLH19" s="153"/>
      <c r="OLI19" s="153"/>
      <c r="OLJ19" s="153"/>
      <c r="OLK19" s="153"/>
      <c r="OLL19" s="153"/>
      <c r="OLM19" s="153"/>
      <c r="OLN19" s="153"/>
      <c r="OLO19" s="153"/>
      <c r="OLP19" s="153"/>
      <c r="OLQ19" s="153"/>
      <c r="OLR19" s="153"/>
      <c r="OLS19" s="153"/>
      <c r="OLT19" s="153"/>
      <c r="OLU19" s="153"/>
      <c r="OLV19" s="153"/>
      <c r="OLW19" s="153"/>
      <c r="OLX19" s="153"/>
      <c r="OLY19" s="153"/>
      <c r="OLZ19" s="153"/>
      <c r="OMA19" s="153"/>
      <c r="OMB19" s="153"/>
      <c r="OMC19" s="153"/>
      <c r="OMD19" s="153"/>
      <c r="OME19" s="153"/>
      <c r="OMF19" s="153"/>
      <c r="OMG19" s="153"/>
      <c r="OMH19" s="153"/>
      <c r="OMI19" s="153"/>
      <c r="OMJ19" s="153"/>
      <c r="OMK19" s="153"/>
      <c r="OML19" s="153"/>
      <c r="OMM19" s="153"/>
      <c r="OMN19" s="153"/>
      <c r="OMO19" s="153"/>
      <c r="OMP19" s="153"/>
      <c r="OMQ19" s="153"/>
      <c r="OMR19" s="153"/>
      <c r="OMS19" s="153"/>
      <c r="OMT19" s="153"/>
      <c r="OMU19" s="153"/>
      <c r="OMV19" s="153"/>
      <c r="OMW19" s="153"/>
      <c r="OMX19" s="153"/>
      <c r="OMY19" s="153"/>
      <c r="OMZ19" s="153"/>
      <c r="ONA19" s="153"/>
      <c r="ONB19" s="153"/>
      <c r="ONC19" s="153"/>
      <c r="OND19" s="153"/>
      <c r="ONE19" s="153"/>
      <c r="ONF19" s="153"/>
      <c r="ONG19" s="153"/>
      <c r="ONH19" s="153"/>
      <c r="ONI19" s="153"/>
      <c r="ONJ19" s="153"/>
      <c r="ONK19" s="153"/>
      <c r="ONL19" s="153"/>
      <c r="ONM19" s="153"/>
      <c r="ONN19" s="153"/>
      <c r="ONO19" s="153"/>
      <c r="ONP19" s="153"/>
      <c r="ONQ19" s="153"/>
      <c r="ONR19" s="153"/>
      <c r="ONS19" s="153"/>
      <c r="ONT19" s="153"/>
      <c r="ONU19" s="153"/>
      <c r="ONV19" s="153"/>
      <c r="ONW19" s="153"/>
      <c r="ONX19" s="153"/>
      <c r="ONY19" s="153"/>
      <c r="ONZ19" s="153"/>
      <c r="OOA19" s="153"/>
      <c r="OOB19" s="153"/>
      <c r="OOC19" s="153"/>
      <c r="OOD19" s="153"/>
      <c r="OOE19" s="153"/>
      <c r="OOF19" s="153"/>
      <c r="OOG19" s="153"/>
      <c r="OOH19" s="153"/>
      <c r="OOI19" s="153"/>
      <c r="OOJ19" s="153"/>
      <c r="OOK19" s="153"/>
      <c r="OOL19" s="153"/>
      <c r="OOM19" s="153"/>
      <c r="OON19" s="153"/>
      <c r="OOO19" s="153"/>
      <c r="OOP19" s="153"/>
      <c r="OOQ19" s="153"/>
      <c r="OOR19" s="153"/>
      <c r="OOS19" s="153"/>
      <c r="OOT19" s="153"/>
      <c r="OOU19" s="153"/>
      <c r="OOV19" s="153"/>
      <c r="OOW19" s="153"/>
      <c r="OOX19" s="153"/>
      <c r="OOY19" s="153"/>
      <c r="OOZ19" s="153"/>
      <c r="OPA19" s="153"/>
      <c r="OPB19" s="153"/>
      <c r="OPC19" s="153"/>
      <c r="OPD19" s="153"/>
      <c r="OPE19" s="153"/>
      <c r="OPF19" s="153"/>
      <c r="OPG19" s="153"/>
      <c r="OPH19" s="153"/>
      <c r="OPI19" s="153"/>
      <c r="OPJ19" s="153"/>
      <c r="OPK19" s="153"/>
      <c r="OPL19" s="153"/>
      <c r="OPM19" s="153"/>
      <c r="OPN19" s="153"/>
      <c r="OPO19" s="153"/>
      <c r="OPP19" s="153"/>
      <c r="OPQ19" s="153"/>
      <c r="OPR19" s="153"/>
      <c r="OPS19" s="153"/>
      <c r="OPT19" s="153"/>
      <c r="OPU19" s="153"/>
      <c r="OPV19" s="153"/>
      <c r="OPW19" s="153"/>
      <c r="OPX19" s="153"/>
      <c r="OPY19" s="153"/>
      <c r="OPZ19" s="153"/>
      <c r="OQA19" s="153"/>
      <c r="OQB19" s="153"/>
      <c r="OQC19" s="153"/>
      <c r="OQD19" s="153"/>
      <c r="OQE19" s="153"/>
      <c r="OQF19" s="153"/>
      <c r="OQG19" s="153"/>
      <c r="OQH19" s="153"/>
      <c r="OQI19" s="153"/>
      <c r="OQJ19" s="153"/>
      <c r="OQK19" s="153"/>
      <c r="OQL19" s="153"/>
      <c r="OQM19" s="153"/>
      <c r="OQN19" s="153"/>
      <c r="OQO19" s="153"/>
      <c r="OQP19" s="153"/>
      <c r="OQQ19" s="153"/>
      <c r="OQR19" s="153"/>
      <c r="OQS19" s="153"/>
      <c r="OQT19" s="153"/>
      <c r="OQU19" s="153"/>
      <c r="OQV19" s="153"/>
      <c r="OQW19" s="153"/>
      <c r="OQX19" s="153"/>
      <c r="OQY19" s="153"/>
      <c r="OQZ19" s="153"/>
      <c r="ORA19" s="153"/>
      <c r="ORB19" s="153"/>
      <c r="ORC19" s="153"/>
      <c r="ORD19" s="153"/>
      <c r="ORE19" s="153"/>
      <c r="ORF19" s="153"/>
      <c r="ORG19" s="153"/>
      <c r="ORH19" s="153"/>
      <c r="ORI19" s="153"/>
      <c r="ORJ19" s="153"/>
      <c r="ORK19" s="153"/>
      <c r="ORL19" s="153"/>
      <c r="ORM19" s="153"/>
      <c r="ORN19" s="153"/>
      <c r="ORO19" s="153"/>
      <c r="ORP19" s="153"/>
      <c r="ORQ19" s="153"/>
      <c r="ORR19" s="153"/>
      <c r="ORS19" s="153"/>
      <c r="ORT19" s="153"/>
      <c r="ORU19" s="153"/>
      <c r="ORV19" s="153"/>
      <c r="ORW19" s="153"/>
      <c r="ORX19" s="153"/>
      <c r="ORY19" s="153"/>
      <c r="ORZ19" s="153"/>
      <c r="OSA19" s="153"/>
      <c r="OSB19" s="153"/>
      <c r="OSC19" s="153"/>
      <c r="OSD19" s="153"/>
      <c r="OSE19" s="153"/>
      <c r="OSF19" s="153"/>
      <c r="OSG19" s="153"/>
      <c r="OSH19" s="153"/>
      <c r="OSI19" s="153"/>
      <c r="OSJ19" s="153"/>
      <c r="OSK19" s="153"/>
      <c r="OSL19" s="153"/>
      <c r="OSM19" s="153"/>
      <c r="OSN19" s="153"/>
      <c r="OSO19" s="153"/>
      <c r="OSP19" s="153"/>
      <c r="OSQ19" s="153"/>
      <c r="OSR19" s="153"/>
      <c r="OSS19" s="153"/>
      <c r="OST19" s="153"/>
      <c r="OSU19" s="153"/>
      <c r="OSV19" s="153"/>
      <c r="OSW19" s="153"/>
      <c r="OSX19" s="153"/>
      <c r="OSY19" s="153"/>
      <c r="OSZ19" s="153"/>
      <c r="OTA19" s="153"/>
      <c r="OTB19" s="153"/>
      <c r="OTC19" s="153"/>
      <c r="OTD19" s="153"/>
      <c r="OTE19" s="153"/>
      <c r="OTF19" s="153"/>
      <c r="OTG19" s="153"/>
      <c r="OTH19" s="153"/>
      <c r="OTI19" s="153"/>
      <c r="OTJ19" s="153"/>
      <c r="OTK19" s="153"/>
      <c r="OTL19" s="153"/>
      <c r="OTM19" s="153"/>
      <c r="OTN19" s="153"/>
      <c r="OTO19" s="153"/>
      <c r="OTP19" s="153"/>
      <c r="OTQ19" s="153"/>
      <c r="OTR19" s="153"/>
      <c r="OTS19" s="153"/>
      <c r="OTT19" s="153"/>
      <c r="OTU19" s="153"/>
      <c r="OTV19" s="153"/>
      <c r="OTW19" s="153"/>
      <c r="OTX19" s="153"/>
      <c r="OTY19" s="153"/>
      <c r="OTZ19" s="153"/>
      <c r="OUA19" s="153"/>
      <c r="OUB19" s="153"/>
      <c r="OUC19" s="153"/>
      <c r="OUD19" s="153"/>
      <c r="OUE19" s="153"/>
      <c r="OUF19" s="153"/>
      <c r="OUG19" s="153"/>
      <c r="OUH19" s="153"/>
      <c r="OUI19" s="153"/>
      <c r="OUJ19" s="153"/>
      <c r="OUK19" s="153"/>
      <c r="OUL19" s="153"/>
      <c r="OUM19" s="153"/>
      <c r="OUN19" s="153"/>
      <c r="OUO19" s="153"/>
      <c r="OUP19" s="153"/>
      <c r="OUQ19" s="153"/>
      <c r="OUR19" s="153"/>
      <c r="OUS19" s="153"/>
      <c r="OUT19" s="153"/>
      <c r="OUU19" s="153"/>
      <c r="OUV19" s="153"/>
      <c r="OUW19" s="153"/>
      <c r="OUX19" s="153"/>
      <c r="OUY19" s="153"/>
      <c r="OUZ19" s="153"/>
      <c r="OVA19" s="153"/>
      <c r="OVB19" s="153"/>
      <c r="OVC19" s="153"/>
      <c r="OVD19" s="153"/>
      <c r="OVE19" s="153"/>
      <c r="OVF19" s="153"/>
      <c r="OVG19" s="153"/>
      <c r="OVH19" s="153"/>
      <c r="OVI19" s="153"/>
      <c r="OVJ19" s="153"/>
      <c r="OVK19" s="153"/>
      <c r="OVL19" s="153"/>
      <c r="OVM19" s="153"/>
      <c r="OVN19" s="153"/>
      <c r="OVO19" s="153"/>
      <c r="OVP19" s="153"/>
      <c r="OVQ19" s="153"/>
      <c r="OVR19" s="153"/>
      <c r="OVS19" s="153"/>
      <c r="OVT19" s="153"/>
      <c r="OVU19" s="153"/>
      <c r="OVV19" s="153"/>
      <c r="OVW19" s="153"/>
      <c r="OVX19" s="153"/>
      <c r="OVY19" s="153"/>
      <c r="OVZ19" s="153"/>
      <c r="OWA19" s="153"/>
      <c r="OWB19" s="153"/>
      <c r="OWC19" s="153"/>
      <c r="OWD19" s="153"/>
      <c r="OWE19" s="153"/>
      <c r="OWF19" s="153"/>
      <c r="OWG19" s="153"/>
      <c r="OWH19" s="153"/>
      <c r="OWI19" s="153"/>
      <c r="OWJ19" s="153"/>
      <c r="OWK19" s="153"/>
      <c r="OWL19" s="153"/>
      <c r="OWM19" s="153"/>
      <c r="OWN19" s="153"/>
      <c r="OWO19" s="153"/>
      <c r="OWP19" s="153"/>
      <c r="OWQ19" s="153"/>
      <c r="OWR19" s="153"/>
      <c r="OWS19" s="153"/>
      <c r="OWT19" s="153"/>
      <c r="OWU19" s="153"/>
      <c r="OWV19" s="153"/>
      <c r="OWW19" s="153"/>
      <c r="OWX19" s="153"/>
      <c r="OWY19" s="153"/>
      <c r="OWZ19" s="153"/>
      <c r="OXA19" s="153"/>
      <c r="OXB19" s="153"/>
      <c r="OXC19" s="153"/>
      <c r="OXD19" s="153"/>
      <c r="OXE19" s="153"/>
      <c r="OXF19" s="153"/>
      <c r="OXG19" s="153"/>
      <c r="OXH19" s="153"/>
      <c r="OXI19" s="153"/>
      <c r="OXJ19" s="153"/>
      <c r="OXK19" s="153"/>
      <c r="OXL19" s="153"/>
      <c r="OXM19" s="153"/>
      <c r="OXN19" s="153"/>
      <c r="OXO19" s="153"/>
      <c r="OXP19" s="153"/>
      <c r="OXQ19" s="153"/>
      <c r="OXR19" s="153"/>
      <c r="OXS19" s="153"/>
      <c r="OXT19" s="153"/>
      <c r="OXU19" s="153"/>
      <c r="OXV19" s="153"/>
      <c r="OXW19" s="153"/>
      <c r="OXX19" s="153"/>
      <c r="OXY19" s="153"/>
      <c r="OXZ19" s="153"/>
      <c r="OYA19" s="153"/>
      <c r="OYB19" s="153"/>
      <c r="OYC19" s="153"/>
      <c r="OYD19" s="153"/>
      <c r="OYE19" s="153"/>
      <c r="OYF19" s="153"/>
      <c r="OYG19" s="153"/>
      <c r="OYH19" s="153"/>
      <c r="OYI19" s="153"/>
      <c r="OYJ19" s="153"/>
      <c r="OYK19" s="153"/>
      <c r="OYL19" s="153"/>
      <c r="OYM19" s="153"/>
      <c r="OYN19" s="153"/>
      <c r="OYO19" s="153"/>
      <c r="OYP19" s="153"/>
      <c r="OYQ19" s="153"/>
      <c r="OYR19" s="153"/>
      <c r="OYS19" s="153"/>
      <c r="OYT19" s="153"/>
      <c r="OYU19" s="153"/>
      <c r="OYV19" s="153"/>
      <c r="OYW19" s="153"/>
      <c r="OYX19" s="153"/>
      <c r="OYY19" s="153"/>
      <c r="OYZ19" s="153"/>
      <c r="OZA19" s="153"/>
      <c r="OZB19" s="153"/>
      <c r="OZC19" s="153"/>
      <c r="OZD19" s="153"/>
      <c r="OZE19" s="153"/>
      <c r="OZF19" s="153"/>
      <c r="OZG19" s="153"/>
      <c r="OZH19" s="153"/>
      <c r="OZI19" s="153"/>
      <c r="OZJ19" s="153"/>
      <c r="OZK19" s="153"/>
      <c r="OZL19" s="153"/>
      <c r="OZM19" s="153"/>
      <c r="OZN19" s="153"/>
      <c r="OZO19" s="153"/>
      <c r="OZP19" s="153"/>
      <c r="OZQ19" s="153"/>
      <c r="OZR19" s="153"/>
      <c r="OZS19" s="153"/>
      <c r="OZT19" s="153"/>
      <c r="OZU19" s="153"/>
      <c r="OZV19" s="153"/>
      <c r="OZW19" s="153"/>
      <c r="OZX19" s="153"/>
      <c r="OZY19" s="153"/>
      <c r="OZZ19" s="153"/>
      <c r="PAA19" s="153"/>
      <c r="PAB19" s="153"/>
      <c r="PAC19" s="153"/>
      <c r="PAD19" s="153"/>
      <c r="PAE19" s="153"/>
      <c r="PAF19" s="153"/>
      <c r="PAG19" s="153"/>
      <c r="PAH19" s="153"/>
      <c r="PAI19" s="153"/>
      <c r="PAJ19" s="153"/>
      <c r="PAK19" s="153"/>
      <c r="PAL19" s="153"/>
      <c r="PAM19" s="153"/>
      <c r="PAN19" s="153"/>
      <c r="PAO19" s="153"/>
      <c r="PAP19" s="153"/>
      <c r="PAQ19" s="153"/>
      <c r="PAR19" s="153"/>
      <c r="PAS19" s="153"/>
      <c r="PAT19" s="153"/>
      <c r="PAU19" s="153"/>
      <c r="PAV19" s="153"/>
      <c r="PAW19" s="153"/>
      <c r="PAX19" s="153"/>
      <c r="PAY19" s="153"/>
      <c r="PAZ19" s="153"/>
      <c r="PBA19" s="153"/>
      <c r="PBB19" s="153"/>
      <c r="PBC19" s="153"/>
      <c r="PBD19" s="153"/>
      <c r="PBE19" s="153"/>
      <c r="PBF19" s="153"/>
      <c r="PBG19" s="153"/>
      <c r="PBH19" s="153"/>
      <c r="PBI19" s="153"/>
      <c r="PBJ19" s="153"/>
      <c r="PBK19" s="153"/>
      <c r="PBL19" s="153"/>
      <c r="PBM19" s="153"/>
      <c r="PBN19" s="153"/>
      <c r="PBO19" s="153"/>
      <c r="PBP19" s="153"/>
      <c r="PBQ19" s="153"/>
      <c r="PBR19" s="153"/>
      <c r="PBS19" s="153"/>
      <c r="PBT19" s="153"/>
      <c r="PBU19" s="153"/>
      <c r="PBV19" s="153"/>
      <c r="PBW19" s="153"/>
      <c r="PBX19" s="153"/>
      <c r="PBY19" s="153"/>
      <c r="PBZ19" s="153"/>
      <c r="PCA19" s="153"/>
      <c r="PCB19" s="153"/>
      <c r="PCC19" s="153"/>
      <c r="PCD19" s="153"/>
      <c r="PCE19" s="153"/>
      <c r="PCF19" s="153"/>
      <c r="PCG19" s="153"/>
      <c r="PCH19" s="153"/>
      <c r="PCI19" s="153"/>
      <c r="PCJ19" s="153"/>
      <c r="PCK19" s="153"/>
      <c r="PCL19" s="153"/>
      <c r="PCM19" s="153"/>
      <c r="PCN19" s="153"/>
      <c r="PCO19" s="153"/>
      <c r="PCP19" s="153"/>
      <c r="PCQ19" s="153"/>
      <c r="PCR19" s="153"/>
      <c r="PCS19" s="153"/>
      <c r="PCT19" s="153"/>
      <c r="PCU19" s="153"/>
      <c r="PCV19" s="153"/>
      <c r="PCW19" s="153"/>
      <c r="PCX19" s="153"/>
      <c r="PCY19" s="153"/>
      <c r="PCZ19" s="153"/>
      <c r="PDA19" s="153"/>
      <c r="PDB19" s="153"/>
      <c r="PDC19" s="153"/>
      <c r="PDD19" s="153"/>
      <c r="PDE19" s="153"/>
      <c r="PDF19" s="153"/>
      <c r="PDG19" s="153"/>
      <c r="PDH19" s="153"/>
      <c r="PDI19" s="153"/>
      <c r="PDJ19" s="153"/>
      <c r="PDK19" s="153"/>
      <c r="PDL19" s="153"/>
      <c r="PDM19" s="153"/>
      <c r="PDN19" s="153"/>
      <c r="PDO19" s="153"/>
      <c r="PDP19" s="153"/>
      <c r="PDQ19" s="153"/>
      <c r="PDR19" s="153"/>
      <c r="PDS19" s="153"/>
      <c r="PDT19" s="153"/>
      <c r="PDU19" s="153"/>
      <c r="PDV19" s="153"/>
      <c r="PDW19" s="153"/>
      <c r="PDX19" s="153"/>
      <c r="PDY19" s="153"/>
      <c r="PDZ19" s="153"/>
      <c r="PEA19" s="153"/>
      <c r="PEB19" s="153"/>
      <c r="PEC19" s="153"/>
      <c r="PED19" s="153"/>
      <c r="PEE19" s="153"/>
      <c r="PEF19" s="153"/>
      <c r="PEG19" s="153"/>
      <c r="PEH19" s="153"/>
      <c r="PEI19" s="153"/>
      <c r="PEJ19" s="153"/>
      <c r="PEK19" s="153"/>
      <c r="PEL19" s="153"/>
      <c r="PEM19" s="153"/>
      <c r="PEN19" s="153"/>
      <c r="PEO19" s="153"/>
      <c r="PEP19" s="153"/>
      <c r="PEQ19" s="153"/>
      <c r="PER19" s="153"/>
      <c r="PES19" s="153"/>
      <c r="PET19" s="153"/>
      <c r="PEU19" s="153"/>
      <c r="PEV19" s="153"/>
      <c r="PEW19" s="153"/>
      <c r="PEX19" s="153"/>
      <c r="PEY19" s="153"/>
      <c r="PEZ19" s="153"/>
      <c r="PFA19" s="153"/>
      <c r="PFB19" s="153"/>
      <c r="PFC19" s="153"/>
      <c r="PFD19" s="153"/>
      <c r="PFE19" s="153"/>
      <c r="PFF19" s="153"/>
      <c r="PFG19" s="153"/>
      <c r="PFH19" s="153"/>
      <c r="PFI19" s="153"/>
      <c r="PFJ19" s="153"/>
      <c r="PFK19" s="153"/>
      <c r="PFL19" s="153"/>
      <c r="PFM19" s="153"/>
      <c r="PFN19" s="153"/>
      <c r="PFO19" s="153"/>
      <c r="PFP19" s="153"/>
      <c r="PFQ19" s="153"/>
      <c r="PFR19" s="153"/>
      <c r="PFS19" s="153"/>
      <c r="PFT19" s="153"/>
      <c r="PFU19" s="153"/>
      <c r="PFV19" s="153"/>
      <c r="PFW19" s="153"/>
      <c r="PFX19" s="153"/>
      <c r="PFY19" s="153"/>
      <c r="PFZ19" s="153"/>
      <c r="PGA19" s="153"/>
      <c r="PGB19" s="153"/>
      <c r="PGC19" s="153"/>
      <c r="PGD19" s="153"/>
      <c r="PGE19" s="153"/>
      <c r="PGF19" s="153"/>
      <c r="PGG19" s="153"/>
      <c r="PGH19" s="153"/>
      <c r="PGI19" s="153"/>
      <c r="PGJ19" s="153"/>
      <c r="PGK19" s="153"/>
      <c r="PGL19" s="153"/>
      <c r="PGM19" s="153"/>
      <c r="PGN19" s="153"/>
      <c r="PGO19" s="153"/>
      <c r="PGP19" s="153"/>
      <c r="PGQ19" s="153"/>
      <c r="PGR19" s="153"/>
      <c r="PGS19" s="153"/>
      <c r="PGT19" s="153"/>
      <c r="PGU19" s="153"/>
      <c r="PGV19" s="153"/>
      <c r="PGW19" s="153"/>
      <c r="PGX19" s="153"/>
      <c r="PGY19" s="153"/>
      <c r="PGZ19" s="153"/>
      <c r="PHA19" s="153"/>
      <c r="PHB19" s="153"/>
      <c r="PHC19" s="153"/>
      <c r="PHD19" s="153"/>
      <c r="PHE19" s="153"/>
      <c r="PHF19" s="153"/>
      <c r="PHG19" s="153"/>
      <c r="PHH19" s="153"/>
      <c r="PHI19" s="153"/>
      <c r="PHJ19" s="153"/>
      <c r="PHK19" s="153"/>
      <c r="PHL19" s="153"/>
      <c r="PHM19" s="153"/>
      <c r="PHN19" s="153"/>
      <c r="PHO19" s="153"/>
      <c r="PHP19" s="153"/>
      <c r="PHQ19" s="153"/>
      <c r="PHR19" s="153"/>
      <c r="PHS19" s="153"/>
      <c r="PHT19" s="153"/>
      <c r="PHU19" s="153"/>
      <c r="PHV19" s="153"/>
      <c r="PHW19" s="153"/>
      <c r="PHX19" s="153"/>
      <c r="PHY19" s="153"/>
      <c r="PHZ19" s="153"/>
      <c r="PIA19" s="153"/>
      <c r="PIB19" s="153"/>
      <c r="PIC19" s="153"/>
      <c r="PID19" s="153"/>
      <c r="PIE19" s="153"/>
      <c r="PIF19" s="153"/>
      <c r="PIG19" s="153"/>
      <c r="PIH19" s="153"/>
      <c r="PII19" s="153"/>
      <c r="PIJ19" s="153"/>
      <c r="PIK19" s="153"/>
      <c r="PIL19" s="153"/>
      <c r="PIM19" s="153"/>
      <c r="PIN19" s="153"/>
      <c r="PIO19" s="153"/>
      <c r="PIP19" s="153"/>
      <c r="PIQ19" s="153"/>
      <c r="PIR19" s="153"/>
      <c r="PIS19" s="153"/>
      <c r="PIT19" s="153"/>
      <c r="PIU19" s="153"/>
      <c r="PIV19" s="153"/>
      <c r="PIW19" s="153"/>
      <c r="PIX19" s="153"/>
      <c r="PIY19" s="153"/>
      <c r="PIZ19" s="153"/>
      <c r="PJA19" s="153"/>
      <c r="PJB19" s="153"/>
      <c r="PJC19" s="153"/>
      <c r="PJD19" s="153"/>
      <c r="PJE19" s="153"/>
      <c r="PJF19" s="153"/>
      <c r="PJG19" s="153"/>
      <c r="PJH19" s="153"/>
      <c r="PJI19" s="153"/>
      <c r="PJJ19" s="153"/>
      <c r="PJK19" s="153"/>
      <c r="PJL19" s="153"/>
      <c r="PJM19" s="153"/>
      <c r="PJN19" s="153"/>
      <c r="PJO19" s="153"/>
      <c r="PJP19" s="153"/>
      <c r="PJQ19" s="153"/>
      <c r="PJR19" s="153"/>
      <c r="PJS19" s="153"/>
      <c r="PJT19" s="153"/>
      <c r="PJU19" s="153"/>
      <c r="PJV19" s="153"/>
      <c r="PJW19" s="153"/>
      <c r="PJX19" s="153"/>
      <c r="PJY19" s="153"/>
      <c r="PJZ19" s="153"/>
      <c r="PKA19" s="153"/>
      <c r="PKB19" s="153"/>
      <c r="PKC19" s="153"/>
      <c r="PKD19" s="153"/>
      <c r="PKE19" s="153"/>
      <c r="PKF19" s="153"/>
      <c r="PKG19" s="153"/>
      <c r="PKH19" s="153"/>
      <c r="PKI19" s="153"/>
      <c r="PKJ19" s="153"/>
      <c r="PKK19" s="153"/>
      <c r="PKL19" s="153"/>
      <c r="PKM19" s="153"/>
      <c r="PKN19" s="153"/>
      <c r="PKO19" s="153"/>
      <c r="PKP19" s="153"/>
      <c r="PKQ19" s="153"/>
      <c r="PKR19" s="153"/>
      <c r="PKS19" s="153"/>
      <c r="PKT19" s="153"/>
      <c r="PKU19" s="153"/>
      <c r="PKV19" s="153"/>
      <c r="PKW19" s="153"/>
      <c r="PKX19" s="153"/>
      <c r="PKY19" s="153"/>
      <c r="PKZ19" s="153"/>
      <c r="PLA19" s="153"/>
      <c r="PLB19" s="153"/>
      <c r="PLC19" s="153"/>
      <c r="PLD19" s="153"/>
      <c r="PLE19" s="153"/>
      <c r="PLF19" s="153"/>
      <c r="PLG19" s="153"/>
      <c r="PLH19" s="153"/>
      <c r="PLI19" s="153"/>
      <c r="PLJ19" s="153"/>
      <c r="PLK19" s="153"/>
      <c r="PLL19" s="153"/>
      <c r="PLM19" s="153"/>
      <c r="PLN19" s="153"/>
      <c r="PLO19" s="153"/>
      <c r="PLP19" s="153"/>
      <c r="PLQ19" s="153"/>
      <c r="PLR19" s="153"/>
      <c r="PLS19" s="153"/>
      <c r="PLT19" s="153"/>
      <c r="PLU19" s="153"/>
      <c r="PLV19" s="153"/>
      <c r="PLW19" s="153"/>
      <c r="PLX19" s="153"/>
      <c r="PLY19" s="153"/>
      <c r="PLZ19" s="153"/>
      <c r="PMA19" s="153"/>
      <c r="PMB19" s="153"/>
      <c r="PMC19" s="153"/>
      <c r="PMD19" s="153"/>
      <c r="PME19" s="153"/>
      <c r="PMF19" s="153"/>
      <c r="PMG19" s="153"/>
      <c r="PMH19" s="153"/>
      <c r="PMI19" s="153"/>
      <c r="PMJ19" s="153"/>
      <c r="PMK19" s="153"/>
      <c r="PML19" s="153"/>
      <c r="PMM19" s="153"/>
      <c r="PMN19" s="153"/>
      <c r="PMO19" s="153"/>
      <c r="PMP19" s="153"/>
      <c r="PMQ19" s="153"/>
      <c r="PMR19" s="153"/>
      <c r="PMS19" s="153"/>
      <c r="PMT19" s="153"/>
      <c r="PMU19" s="153"/>
      <c r="PMV19" s="153"/>
      <c r="PMW19" s="153"/>
      <c r="PMX19" s="153"/>
      <c r="PMY19" s="153"/>
      <c r="PMZ19" s="153"/>
      <c r="PNA19" s="153"/>
      <c r="PNB19" s="153"/>
      <c r="PNC19" s="153"/>
      <c r="PND19" s="153"/>
      <c r="PNE19" s="153"/>
      <c r="PNF19" s="153"/>
      <c r="PNG19" s="153"/>
      <c r="PNH19" s="153"/>
      <c r="PNI19" s="153"/>
      <c r="PNJ19" s="153"/>
      <c r="PNK19" s="153"/>
      <c r="PNL19" s="153"/>
      <c r="PNM19" s="153"/>
      <c r="PNN19" s="153"/>
      <c r="PNO19" s="153"/>
      <c r="PNP19" s="153"/>
      <c r="PNQ19" s="153"/>
      <c r="PNR19" s="153"/>
      <c r="PNS19" s="153"/>
      <c r="PNT19" s="153"/>
      <c r="PNU19" s="153"/>
      <c r="PNV19" s="153"/>
      <c r="PNW19" s="153"/>
      <c r="PNX19" s="153"/>
      <c r="PNY19" s="153"/>
      <c r="PNZ19" s="153"/>
      <c r="POA19" s="153"/>
      <c r="POB19" s="153"/>
      <c r="POC19" s="153"/>
      <c r="POD19" s="153"/>
      <c r="POE19" s="153"/>
      <c r="POF19" s="153"/>
      <c r="POG19" s="153"/>
      <c r="POH19" s="153"/>
      <c r="POI19" s="153"/>
      <c r="POJ19" s="153"/>
      <c r="POK19" s="153"/>
      <c r="POL19" s="153"/>
      <c r="POM19" s="153"/>
      <c r="PON19" s="153"/>
      <c r="POO19" s="153"/>
      <c r="POP19" s="153"/>
      <c r="POQ19" s="153"/>
      <c r="POR19" s="153"/>
      <c r="POS19" s="153"/>
      <c r="POT19" s="153"/>
      <c r="POU19" s="153"/>
      <c r="POV19" s="153"/>
      <c r="POW19" s="153"/>
      <c r="POX19" s="153"/>
      <c r="POY19" s="153"/>
      <c r="POZ19" s="153"/>
      <c r="PPA19" s="153"/>
      <c r="PPB19" s="153"/>
      <c r="PPC19" s="153"/>
      <c r="PPD19" s="153"/>
      <c r="PPE19" s="153"/>
      <c r="PPF19" s="153"/>
      <c r="PPG19" s="153"/>
      <c r="PPH19" s="153"/>
      <c r="PPI19" s="153"/>
      <c r="PPJ19" s="153"/>
      <c r="PPK19" s="153"/>
      <c r="PPL19" s="153"/>
      <c r="PPM19" s="153"/>
      <c r="PPN19" s="153"/>
      <c r="PPO19" s="153"/>
      <c r="PPP19" s="153"/>
      <c r="PPQ19" s="153"/>
      <c r="PPR19" s="153"/>
      <c r="PPS19" s="153"/>
      <c r="PPT19" s="153"/>
      <c r="PPU19" s="153"/>
      <c r="PPV19" s="153"/>
      <c r="PPW19" s="153"/>
      <c r="PPX19" s="153"/>
      <c r="PPY19" s="153"/>
      <c r="PPZ19" s="153"/>
      <c r="PQA19" s="153"/>
      <c r="PQB19" s="153"/>
      <c r="PQC19" s="153"/>
      <c r="PQD19" s="153"/>
      <c r="PQE19" s="153"/>
      <c r="PQF19" s="153"/>
      <c r="PQG19" s="153"/>
      <c r="PQH19" s="153"/>
      <c r="PQI19" s="153"/>
      <c r="PQJ19" s="153"/>
      <c r="PQK19" s="153"/>
      <c r="PQL19" s="153"/>
      <c r="PQM19" s="153"/>
      <c r="PQN19" s="153"/>
      <c r="PQO19" s="153"/>
      <c r="PQP19" s="153"/>
      <c r="PQQ19" s="153"/>
      <c r="PQR19" s="153"/>
      <c r="PQS19" s="153"/>
      <c r="PQT19" s="153"/>
      <c r="PQU19" s="153"/>
      <c r="PQV19" s="153"/>
      <c r="PQW19" s="153"/>
      <c r="PQX19" s="153"/>
      <c r="PQY19" s="153"/>
      <c r="PQZ19" s="153"/>
      <c r="PRA19" s="153"/>
      <c r="PRB19" s="153"/>
      <c r="PRC19" s="153"/>
      <c r="PRD19" s="153"/>
      <c r="PRE19" s="153"/>
      <c r="PRF19" s="153"/>
      <c r="PRG19" s="153"/>
      <c r="PRH19" s="153"/>
      <c r="PRI19" s="153"/>
      <c r="PRJ19" s="153"/>
      <c r="PRK19" s="153"/>
      <c r="PRL19" s="153"/>
      <c r="PRM19" s="153"/>
      <c r="PRN19" s="153"/>
      <c r="PRO19" s="153"/>
      <c r="PRP19" s="153"/>
      <c r="PRQ19" s="153"/>
      <c r="PRR19" s="153"/>
      <c r="PRS19" s="153"/>
      <c r="PRT19" s="153"/>
      <c r="PRU19" s="153"/>
      <c r="PRV19" s="153"/>
      <c r="PRW19" s="153"/>
      <c r="PRX19" s="153"/>
      <c r="PRY19" s="153"/>
      <c r="PRZ19" s="153"/>
      <c r="PSA19" s="153"/>
      <c r="PSB19" s="153"/>
      <c r="PSC19" s="153"/>
      <c r="PSD19" s="153"/>
      <c r="PSE19" s="153"/>
      <c r="PSF19" s="153"/>
      <c r="PSG19" s="153"/>
      <c r="PSH19" s="153"/>
      <c r="PSI19" s="153"/>
      <c r="PSJ19" s="153"/>
      <c r="PSK19" s="153"/>
      <c r="PSL19" s="153"/>
      <c r="PSM19" s="153"/>
      <c r="PSN19" s="153"/>
      <c r="PSO19" s="153"/>
      <c r="PSP19" s="153"/>
      <c r="PSQ19" s="153"/>
      <c r="PSR19" s="153"/>
      <c r="PSS19" s="153"/>
      <c r="PST19" s="153"/>
      <c r="PSU19" s="153"/>
      <c r="PSV19" s="153"/>
      <c r="PSW19" s="153"/>
      <c r="PSX19" s="153"/>
      <c r="PSY19" s="153"/>
      <c r="PSZ19" s="153"/>
      <c r="PTA19" s="153"/>
      <c r="PTB19" s="153"/>
      <c r="PTC19" s="153"/>
      <c r="PTD19" s="153"/>
      <c r="PTE19" s="153"/>
      <c r="PTF19" s="153"/>
      <c r="PTG19" s="153"/>
      <c r="PTH19" s="153"/>
      <c r="PTI19" s="153"/>
      <c r="PTJ19" s="153"/>
      <c r="PTK19" s="153"/>
      <c r="PTL19" s="153"/>
      <c r="PTM19" s="153"/>
      <c r="PTN19" s="153"/>
      <c r="PTO19" s="153"/>
      <c r="PTP19" s="153"/>
      <c r="PTQ19" s="153"/>
      <c r="PTR19" s="153"/>
      <c r="PTS19" s="153"/>
      <c r="PTT19" s="153"/>
      <c r="PTU19" s="153"/>
      <c r="PTV19" s="153"/>
      <c r="PTW19" s="153"/>
      <c r="PTX19" s="153"/>
      <c r="PTY19" s="153"/>
      <c r="PTZ19" s="153"/>
      <c r="PUA19" s="153"/>
      <c r="PUB19" s="153"/>
      <c r="PUC19" s="153"/>
      <c r="PUD19" s="153"/>
      <c r="PUE19" s="153"/>
      <c r="PUF19" s="153"/>
      <c r="PUG19" s="153"/>
      <c r="PUH19" s="153"/>
      <c r="PUI19" s="153"/>
      <c r="PUJ19" s="153"/>
      <c r="PUK19" s="153"/>
      <c r="PUL19" s="153"/>
      <c r="PUM19" s="153"/>
      <c r="PUN19" s="153"/>
      <c r="PUO19" s="153"/>
      <c r="PUP19" s="153"/>
      <c r="PUQ19" s="153"/>
      <c r="PUR19" s="153"/>
      <c r="PUS19" s="153"/>
      <c r="PUT19" s="153"/>
      <c r="PUU19" s="153"/>
      <c r="PUV19" s="153"/>
      <c r="PUW19" s="153"/>
      <c r="PUX19" s="153"/>
      <c r="PUY19" s="153"/>
      <c r="PUZ19" s="153"/>
      <c r="PVA19" s="153"/>
      <c r="PVB19" s="153"/>
      <c r="PVC19" s="153"/>
      <c r="PVD19" s="153"/>
      <c r="PVE19" s="153"/>
      <c r="PVF19" s="153"/>
      <c r="PVG19" s="153"/>
      <c r="PVH19" s="153"/>
      <c r="PVI19" s="153"/>
      <c r="PVJ19" s="153"/>
      <c r="PVK19" s="153"/>
      <c r="PVL19" s="153"/>
      <c r="PVM19" s="153"/>
      <c r="PVN19" s="153"/>
      <c r="PVO19" s="153"/>
      <c r="PVP19" s="153"/>
      <c r="PVQ19" s="153"/>
      <c r="PVR19" s="153"/>
      <c r="PVS19" s="153"/>
      <c r="PVT19" s="153"/>
      <c r="PVU19" s="153"/>
      <c r="PVV19" s="153"/>
      <c r="PVW19" s="153"/>
      <c r="PVX19" s="153"/>
      <c r="PVY19" s="153"/>
      <c r="PVZ19" s="153"/>
      <c r="PWA19" s="153"/>
      <c r="PWB19" s="153"/>
      <c r="PWC19" s="153"/>
      <c r="PWD19" s="153"/>
      <c r="PWE19" s="153"/>
      <c r="PWF19" s="153"/>
      <c r="PWG19" s="153"/>
      <c r="PWH19" s="153"/>
      <c r="PWI19" s="153"/>
      <c r="PWJ19" s="153"/>
      <c r="PWK19" s="153"/>
      <c r="PWL19" s="153"/>
      <c r="PWM19" s="153"/>
      <c r="PWN19" s="153"/>
      <c r="PWO19" s="153"/>
      <c r="PWP19" s="153"/>
      <c r="PWQ19" s="153"/>
      <c r="PWR19" s="153"/>
      <c r="PWS19" s="153"/>
      <c r="PWT19" s="153"/>
      <c r="PWU19" s="153"/>
      <c r="PWV19" s="153"/>
      <c r="PWW19" s="153"/>
      <c r="PWX19" s="153"/>
      <c r="PWY19" s="153"/>
      <c r="PWZ19" s="153"/>
      <c r="PXA19" s="153"/>
      <c r="PXB19" s="153"/>
      <c r="PXC19" s="153"/>
      <c r="PXD19" s="153"/>
      <c r="PXE19" s="153"/>
      <c r="PXF19" s="153"/>
      <c r="PXG19" s="153"/>
      <c r="PXH19" s="153"/>
      <c r="PXI19" s="153"/>
      <c r="PXJ19" s="153"/>
      <c r="PXK19" s="153"/>
      <c r="PXL19" s="153"/>
      <c r="PXM19" s="153"/>
      <c r="PXN19" s="153"/>
      <c r="PXO19" s="153"/>
      <c r="PXP19" s="153"/>
      <c r="PXQ19" s="153"/>
      <c r="PXR19" s="153"/>
      <c r="PXS19" s="153"/>
      <c r="PXT19" s="153"/>
      <c r="PXU19" s="153"/>
      <c r="PXV19" s="153"/>
      <c r="PXW19" s="153"/>
      <c r="PXX19" s="153"/>
      <c r="PXY19" s="153"/>
      <c r="PXZ19" s="153"/>
      <c r="PYA19" s="153"/>
      <c r="PYB19" s="153"/>
      <c r="PYC19" s="153"/>
      <c r="PYD19" s="153"/>
      <c r="PYE19" s="153"/>
      <c r="PYF19" s="153"/>
      <c r="PYG19" s="153"/>
      <c r="PYH19" s="153"/>
      <c r="PYI19" s="153"/>
      <c r="PYJ19" s="153"/>
      <c r="PYK19" s="153"/>
      <c r="PYL19" s="153"/>
      <c r="PYM19" s="153"/>
      <c r="PYN19" s="153"/>
      <c r="PYO19" s="153"/>
      <c r="PYP19" s="153"/>
      <c r="PYQ19" s="153"/>
      <c r="PYR19" s="153"/>
      <c r="PYS19" s="153"/>
      <c r="PYT19" s="153"/>
      <c r="PYU19" s="153"/>
      <c r="PYV19" s="153"/>
      <c r="PYW19" s="153"/>
      <c r="PYX19" s="153"/>
      <c r="PYY19" s="153"/>
      <c r="PYZ19" s="153"/>
      <c r="PZA19" s="153"/>
      <c r="PZB19" s="153"/>
      <c r="PZC19" s="153"/>
      <c r="PZD19" s="153"/>
      <c r="PZE19" s="153"/>
      <c r="PZF19" s="153"/>
      <c r="PZG19" s="153"/>
      <c r="PZH19" s="153"/>
      <c r="PZI19" s="153"/>
      <c r="PZJ19" s="153"/>
      <c r="PZK19" s="153"/>
      <c r="PZL19" s="153"/>
      <c r="PZM19" s="153"/>
      <c r="PZN19" s="153"/>
      <c r="PZO19" s="153"/>
      <c r="PZP19" s="153"/>
      <c r="PZQ19" s="153"/>
      <c r="PZR19" s="153"/>
      <c r="PZS19" s="153"/>
      <c r="PZT19" s="153"/>
      <c r="PZU19" s="153"/>
      <c r="PZV19" s="153"/>
      <c r="PZW19" s="153"/>
      <c r="PZX19" s="153"/>
      <c r="PZY19" s="153"/>
      <c r="PZZ19" s="153"/>
      <c r="QAA19" s="153"/>
      <c r="QAB19" s="153"/>
      <c r="QAC19" s="153"/>
      <c r="QAD19" s="153"/>
      <c r="QAE19" s="153"/>
      <c r="QAF19" s="153"/>
      <c r="QAG19" s="153"/>
      <c r="QAH19" s="153"/>
      <c r="QAI19" s="153"/>
      <c r="QAJ19" s="153"/>
      <c r="QAK19" s="153"/>
      <c r="QAL19" s="153"/>
      <c r="QAM19" s="153"/>
      <c r="QAN19" s="153"/>
      <c r="QAO19" s="153"/>
      <c r="QAP19" s="153"/>
      <c r="QAQ19" s="153"/>
      <c r="QAR19" s="153"/>
      <c r="QAS19" s="153"/>
      <c r="QAT19" s="153"/>
      <c r="QAU19" s="153"/>
      <c r="QAV19" s="153"/>
      <c r="QAW19" s="153"/>
      <c r="QAX19" s="153"/>
      <c r="QAY19" s="153"/>
      <c r="QAZ19" s="153"/>
      <c r="QBA19" s="153"/>
      <c r="QBB19" s="153"/>
      <c r="QBC19" s="153"/>
      <c r="QBD19" s="153"/>
      <c r="QBE19" s="153"/>
      <c r="QBF19" s="153"/>
      <c r="QBG19" s="153"/>
      <c r="QBH19" s="153"/>
      <c r="QBI19" s="153"/>
      <c r="QBJ19" s="153"/>
      <c r="QBK19" s="153"/>
      <c r="QBL19" s="153"/>
      <c r="QBM19" s="153"/>
      <c r="QBN19" s="153"/>
      <c r="QBO19" s="153"/>
      <c r="QBP19" s="153"/>
      <c r="QBQ19" s="153"/>
      <c r="QBR19" s="153"/>
      <c r="QBS19" s="153"/>
      <c r="QBT19" s="153"/>
      <c r="QBU19" s="153"/>
      <c r="QBV19" s="153"/>
      <c r="QBW19" s="153"/>
      <c r="QBX19" s="153"/>
      <c r="QBY19" s="153"/>
      <c r="QBZ19" s="153"/>
      <c r="QCA19" s="153"/>
      <c r="QCB19" s="153"/>
      <c r="QCC19" s="153"/>
      <c r="QCD19" s="153"/>
      <c r="QCE19" s="153"/>
      <c r="QCF19" s="153"/>
      <c r="QCG19" s="153"/>
      <c r="QCH19" s="153"/>
      <c r="QCI19" s="153"/>
      <c r="QCJ19" s="153"/>
      <c r="QCK19" s="153"/>
      <c r="QCL19" s="153"/>
      <c r="QCM19" s="153"/>
      <c r="QCN19" s="153"/>
      <c r="QCO19" s="153"/>
      <c r="QCP19" s="153"/>
      <c r="QCQ19" s="153"/>
      <c r="QCR19" s="153"/>
      <c r="QCS19" s="153"/>
      <c r="QCT19" s="153"/>
      <c r="QCU19" s="153"/>
      <c r="QCV19" s="153"/>
      <c r="QCW19" s="153"/>
      <c r="QCX19" s="153"/>
      <c r="QCY19" s="153"/>
      <c r="QCZ19" s="153"/>
      <c r="QDA19" s="153"/>
      <c r="QDB19" s="153"/>
      <c r="QDC19" s="153"/>
      <c r="QDD19" s="153"/>
      <c r="QDE19" s="153"/>
      <c r="QDF19" s="153"/>
      <c r="QDG19" s="153"/>
      <c r="QDH19" s="153"/>
      <c r="QDI19" s="153"/>
      <c r="QDJ19" s="153"/>
      <c r="QDK19" s="153"/>
      <c r="QDL19" s="153"/>
      <c r="QDM19" s="153"/>
      <c r="QDN19" s="153"/>
      <c r="QDO19" s="153"/>
      <c r="QDP19" s="153"/>
      <c r="QDQ19" s="153"/>
      <c r="QDR19" s="153"/>
      <c r="QDS19" s="153"/>
      <c r="QDT19" s="153"/>
      <c r="QDU19" s="153"/>
      <c r="QDV19" s="153"/>
      <c r="QDW19" s="153"/>
      <c r="QDX19" s="153"/>
      <c r="QDY19" s="153"/>
      <c r="QDZ19" s="153"/>
      <c r="QEA19" s="153"/>
      <c r="QEB19" s="153"/>
      <c r="QEC19" s="153"/>
      <c r="QED19" s="153"/>
      <c r="QEE19" s="153"/>
      <c r="QEF19" s="153"/>
      <c r="QEG19" s="153"/>
      <c r="QEH19" s="153"/>
      <c r="QEI19" s="153"/>
      <c r="QEJ19" s="153"/>
      <c r="QEK19" s="153"/>
      <c r="QEL19" s="153"/>
      <c r="QEM19" s="153"/>
      <c r="QEN19" s="153"/>
      <c r="QEO19" s="153"/>
      <c r="QEP19" s="153"/>
      <c r="QEQ19" s="153"/>
      <c r="QER19" s="153"/>
      <c r="QES19" s="153"/>
      <c r="QET19" s="153"/>
      <c r="QEU19" s="153"/>
      <c r="QEV19" s="153"/>
      <c r="QEW19" s="153"/>
      <c r="QEX19" s="153"/>
      <c r="QEY19" s="153"/>
      <c r="QEZ19" s="153"/>
      <c r="QFA19" s="153"/>
      <c r="QFB19" s="153"/>
      <c r="QFC19" s="153"/>
      <c r="QFD19" s="153"/>
      <c r="QFE19" s="153"/>
      <c r="QFF19" s="153"/>
      <c r="QFG19" s="153"/>
      <c r="QFH19" s="153"/>
      <c r="QFI19" s="153"/>
      <c r="QFJ19" s="153"/>
      <c r="QFK19" s="153"/>
      <c r="QFL19" s="153"/>
      <c r="QFM19" s="153"/>
      <c r="QFN19" s="153"/>
      <c r="QFO19" s="153"/>
      <c r="QFP19" s="153"/>
      <c r="QFQ19" s="153"/>
      <c r="QFR19" s="153"/>
      <c r="QFS19" s="153"/>
      <c r="QFT19" s="153"/>
      <c r="QFU19" s="153"/>
      <c r="QFV19" s="153"/>
      <c r="QFW19" s="153"/>
      <c r="QFX19" s="153"/>
      <c r="QFY19" s="153"/>
      <c r="QFZ19" s="153"/>
      <c r="QGA19" s="153"/>
      <c r="QGB19" s="153"/>
      <c r="QGC19" s="153"/>
      <c r="QGD19" s="153"/>
      <c r="QGE19" s="153"/>
      <c r="QGF19" s="153"/>
      <c r="QGG19" s="153"/>
      <c r="QGH19" s="153"/>
      <c r="QGI19" s="153"/>
      <c r="QGJ19" s="153"/>
      <c r="QGK19" s="153"/>
      <c r="QGL19" s="153"/>
      <c r="QGM19" s="153"/>
      <c r="QGN19" s="153"/>
      <c r="QGO19" s="153"/>
      <c r="QGP19" s="153"/>
      <c r="QGQ19" s="153"/>
      <c r="QGR19" s="153"/>
      <c r="QGS19" s="153"/>
      <c r="QGT19" s="153"/>
      <c r="QGU19" s="153"/>
      <c r="QGV19" s="153"/>
      <c r="QGW19" s="153"/>
      <c r="QGX19" s="153"/>
      <c r="QGY19" s="153"/>
      <c r="QGZ19" s="153"/>
      <c r="QHA19" s="153"/>
      <c r="QHB19" s="153"/>
      <c r="QHC19" s="153"/>
      <c r="QHD19" s="153"/>
      <c r="QHE19" s="153"/>
      <c r="QHF19" s="153"/>
      <c r="QHG19" s="153"/>
      <c r="QHH19" s="153"/>
      <c r="QHI19" s="153"/>
      <c r="QHJ19" s="153"/>
      <c r="QHK19" s="153"/>
      <c r="QHL19" s="153"/>
      <c r="QHM19" s="153"/>
      <c r="QHN19" s="153"/>
      <c r="QHO19" s="153"/>
      <c r="QHP19" s="153"/>
      <c r="QHQ19" s="153"/>
      <c r="QHR19" s="153"/>
      <c r="QHS19" s="153"/>
      <c r="QHT19" s="153"/>
      <c r="QHU19" s="153"/>
      <c r="QHV19" s="153"/>
      <c r="QHW19" s="153"/>
      <c r="QHX19" s="153"/>
      <c r="QHY19" s="153"/>
      <c r="QHZ19" s="153"/>
      <c r="QIA19" s="153"/>
      <c r="QIB19" s="153"/>
      <c r="QIC19" s="153"/>
      <c r="QID19" s="153"/>
      <c r="QIE19" s="153"/>
      <c r="QIF19" s="153"/>
      <c r="QIG19" s="153"/>
      <c r="QIH19" s="153"/>
      <c r="QII19" s="153"/>
      <c r="QIJ19" s="153"/>
      <c r="QIK19" s="153"/>
      <c r="QIL19" s="153"/>
      <c r="QIM19" s="153"/>
      <c r="QIN19" s="153"/>
      <c r="QIO19" s="153"/>
      <c r="QIP19" s="153"/>
      <c r="QIQ19" s="153"/>
      <c r="QIR19" s="153"/>
      <c r="QIS19" s="153"/>
      <c r="QIT19" s="153"/>
      <c r="QIU19" s="153"/>
      <c r="QIV19" s="153"/>
      <c r="QIW19" s="153"/>
      <c r="QIX19" s="153"/>
      <c r="QIY19" s="153"/>
      <c r="QIZ19" s="153"/>
      <c r="QJA19" s="153"/>
      <c r="QJB19" s="153"/>
      <c r="QJC19" s="153"/>
      <c r="QJD19" s="153"/>
      <c r="QJE19" s="153"/>
      <c r="QJF19" s="153"/>
      <c r="QJG19" s="153"/>
      <c r="QJH19" s="153"/>
      <c r="QJI19" s="153"/>
      <c r="QJJ19" s="153"/>
      <c r="QJK19" s="153"/>
      <c r="QJL19" s="153"/>
      <c r="QJM19" s="153"/>
      <c r="QJN19" s="153"/>
      <c r="QJO19" s="153"/>
      <c r="QJP19" s="153"/>
      <c r="QJQ19" s="153"/>
      <c r="QJR19" s="153"/>
      <c r="QJS19" s="153"/>
      <c r="QJT19" s="153"/>
      <c r="QJU19" s="153"/>
      <c r="QJV19" s="153"/>
      <c r="QJW19" s="153"/>
      <c r="QJX19" s="153"/>
      <c r="QJY19" s="153"/>
      <c r="QJZ19" s="153"/>
      <c r="QKA19" s="153"/>
      <c r="QKB19" s="153"/>
      <c r="QKC19" s="153"/>
      <c r="QKD19" s="153"/>
      <c r="QKE19" s="153"/>
      <c r="QKF19" s="153"/>
      <c r="QKG19" s="153"/>
      <c r="QKH19" s="153"/>
      <c r="QKI19" s="153"/>
      <c r="QKJ19" s="153"/>
      <c r="QKK19" s="153"/>
      <c r="QKL19" s="153"/>
      <c r="QKM19" s="153"/>
      <c r="QKN19" s="153"/>
      <c r="QKO19" s="153"/>
      <c r="QKP19" s="153"/>
      <c r="QKQ19" s="153"/>
      <c r="QKR19" s="153"/>
      <c r="QKS19" s="153"/>
      <c r="QKT19" s="153"/>
      <c r="QKU19" s="153"/>
      <c r="QKV19" s="153"/>
      <c r="QKW19" s="153"/>
      <c r="QKX19" s="153"/>
      <c r="QKY19" s="153"/>
      <c r="QKZ19" s="153"/>
      <c r="QLA19" s="153"/>
      <c r="QLB19" s="153"/>
      <c r="QLC19" s="153"/>
      <c r="QLD19" s="153"/>
      <c r="QLE19" s="153"/>
      <c r="QLF19" s="153"/>
      <c r="QLG19" s="153"/>
      <c r="QLH19" s="153"/>
      <c r="QLI19" s="153"/>
      <c r="QLJ19" s="153"/>
      <c r="QLK19" s="153"/>
      <c r="QLL19" s="153"/>
      <c r="QLM19" s="153"/>
      <c r="QLN19" s="153"/>
      <c r="QLO19" s="153"/>
      <c r="QLP19" s="153"/>
      <c r="QLQ19" s="153"/>
      <c r="QLR19" s="153"/>
      <c r="QLS19" s="153"/>
      <c r="QLT19" s="153"/>
      <c r="QLU19" s="153"/>
      <c r="QLV19" s="153"/>
      <c r="QLW19" s="153"/>
      <c r="QLX19" s="153"/>
      <c r="QLY19" s="153"/>
      <c r="QLZ19" s="153"/>
      <c r="QMA19" s="153"/>
      <c r="QMB19" s="153"/>
      <c r="QMC19" s="153"/>
      <c r="QMD19" s="153"/>
      <c r="QME19" s="153"/>
      <c r="QMF19" s="153"/>
      <c r="QMG19" s="153"/>
      <c r="QMH19" s="153"/>
      <c r="QMI19" s="153"/>
      <c r="QMJ19" s="153"/>
      <c r="QMK19" s="153"/>
      <c r="QML19" s="153"/>
      <c r="QMM19" s="153"/>
      <c r="QMN19" s="153"/>
      <c r="QMO19" s="153"/>
      <c r="QMP19" s="153"/>
      <c r="QMQ19" s="153"/>
      <c r="QMR19" s="153"/>
      <c r="QMS19" s="153"/>
      <c r="QMT19" s="153"/>
      <c r="QMU19" s="153"/>
      <c r="QMV19" s="153"/>
      <c r="QMW19" s="153"/>
      <c r="QMX19" s="153"/>
      <c r="QMY19" s="153"/>
      <c r="QMZ19" s="153"/>
      <c r="QNA19" s="153"/>
      <c r="QNB19" s="153"/>
      <c r="QNC19" s="153"/>
      <c r="QND19" s="153"/>
      <c r="QNE19" s="153"/>
      <c r="QNF19" s="153"/>
      <c r="QNG19" s="153"/>
      <c r="QNH19" s="153"/>
      <c r="QNI19" s="153"/>
      <c r="QNJ19" s="153"/>
      <c r="QNK19" s="153"/>
      <c r="QNL19" s="153"/>
      <c r="QNM19" s="153"/>
      <c r="QNN19" s="153"/>
      <c r="QNO19" s="153"/>
      <c r="QNP19" s="153"/>
      <c r="QNQ19" s="153"/>
      <c r="QNR19" s="153"/>
      <c r="QNS19" s="153"/>
      <c r="QNT19" s="153"/>
      <c r="QNU19" s="153"/>
      <c r="QNV19" s="153"/>
      <c r="QNW19" s="153"/>
      <c r="QNX19" s="153"/>
      <c r="QNY19" s="153"/>
      <c r="QNZ19" s="153"/>
      <c r="QOA19" s="153"/>
      <c r="QOB19" s="153"/>
      <c r="QOC19" s="153"/>
      <c r="QOD19" s="153"/>
      <c r="QOE19" s="153"/>
      <c r="QOF19" s="153"/>
      <c r="QOG19" s="153"/>
      <c r="QOH19" s="153"/>
      <c r="QOI19" s="153"/>
      <c r="QOJ19" s="153"/>
      <c r="QOK19" s="153"/>
      <c r="QOL19" s="153"/>
      <c r="QOM19" s="153"/>
      <c r="QON19" s="153"/>
      <c r="QOO19" s="153"/>
      <c r="QOP19" s="153"/>
      <c r="QOQ19" s="153"/>
      <c r="QOR19" s="153"/>
      <c r="QOS19" s="153"/>
      <c r="QOT19" s="153"/>
      <c r="QOU19" s="153"/>
      <c r="QOV19" s="153"/>
      <c r="QOW19" s="153"/>
      <c r="QOX19" s="153"/>
      <c r="QOY19" s="153"/>
      <c r="QOZ19" s="153"/>
      <c r="QPA19" s="153"/>
      <c r="QPB19" s="153"/>
      <c r="QPC19" s="153"/>
      <c r="QPD19" s="153"/>
      <c r="QPE19" s="153"/>
      <c r="QPF19" s="153"/>
      <c r="QPG19" s="153"/>
      <c r="QPH19" s="153"/>
      <c r="QPI19" s="153"/>
      <c r="QPJ19" s="153"/>
      <c r="QPK19" s="153"/>
      <c r="QPL19" s="153"/>
      <c r="QPM19" s="153"/>
      <c r="QPN19" s="153"/>
      <c r="QPO19" s="153"/>
      <c r="QPP19" s="153"/>
      <c r="QPQ19" s="153"/>
      <c r="QPR19" s="153"/>
      <c r="QPS19" s="153"/>
      <c r="QPT19" s="153"/>
      <c r="QPU19" s="153"/>
      <c r="QPV19" s="153"/>
      <c r="QPW19" s="153"/>
      <c r="QPX19" s="153"/>
      <c r="QPY19" s="153"/>
      <c r="QPZ19" s="153"/>
      <c r="QQA19" s="153"/>
      <c r="QQB19" s="153"/>
      <c r="QQC19" s="153"/>
      <c r="QQD19" s="153"/>
      <c r="QQE19" s="153"/>
      <c r="QQF19" s="153"/>
      <c r="QQG19" s="153"/>
      <c r="QQH19" s="153"/>
      <c r="QQI19" s="153"/>
      <c r="QQJ19" s="153"/>
      <c r="QQK19" s="153"/>
      <c r="QQL19" s="153"/>
      <c r="QQM19" s="153"/>
      <c r="QQN19" s="153"/>
      <c r="QQO19" s="153"/>
      <c r="QQP19" s="153"/>
      <c r="QQQ19" s="153"/>
      <c r="QQR19" s="153"/>
      <c r="QQS19" s="153"/>
      <c r="QQT19" s="153"/>
      <c r="QQU19" s="153"/>
      <c r="QQV19" s="153"/>
      <c r="QQW19" s="153"/>
      <c r="QQX19" s="153"/>
      <c r="QQY19" s="153"/>
      <c r="QQZ19" s="153"/>
      <c r="QRA19" s="153"/>
      <c r="QRB19" s="153"/>
      <c r="QRC19" s="153"/>
      <c r="QRD19" s="153"/>
      <c r="QRE19" s="153"/>
      <c r="QRF19" s="153"/>
      <c r="QRG19" s="153"/>
      <c r="QRH19" s="153"/>
      <c r="QRI19" s="153"/>
      <c r="QRJ19" s="153"/>
      <c r="QRK19" s="153"/>
      <c r="QRL19" s="153"/>
      <c r="QRM19" s="153"/>
      <c r="QRN19" s="153"/>
      <c r="QRO19" s="153"/>
      <c r="QRP19" s="153"/>
      <c r="QRQ19" s="153"/>
      <c r="QRR19" s="153"/>
      <c r="QRS19" s="153"/>
      <c r="QRT19" s="153"/>
      <c r="QRU19" s="153"/>
      <c r="QRV19" s="153"/>
      <c r="QRW19" s="153"/>
      <c r="QRX19" s="153"/>
      <c r="QRY19" s="153"/>
      <c r="QRZ19" s="153"/>
      <c r="QSA19" s="153"/>
      <c r="QSB19" s="153"/>
      <c r="QSC19" s="153"/>
      <c r="QSD19" s="153"/>
      <c r="QSE19" s="153"/>
      <c r="QSF19" s="153"/>
      <c r="QSG19" s="153"/>
      <c r="QSH19" s="153"/>
      <c r="QSI19" s="153"/>
      <c r="QSJ19" s="153"/>
      <c r="QSK19" s="153"/>
      <c r="QSL19" s="153"/>
      <c r="QSM19" s="153"/>
      <c r="QSN19" s="153"/>
      <c r="QSO19" s="153"/>
      <c r="QSP19" s="153"/>
      <c r="QSQ19" s="153"/>
      <c r="QSR19" s="153"/>
      <c r="QSS19" s="153"/>
      <c r="QST19" s="153"/>
      <c r="QSU19" s="153"/>
      <c r="QSV19" s="153"/>
      <c r="QSW19" s="153"/>
      <c r="QSX19" s="153"/>
      <c r="QSY19" s="153"/>
      <c r="QSZ19" s="153"/>
      <c r="QTA19" s="153"/>
      <c r="QTB19" s="153"/>
      <c r="QTC19" s="153"/>
      <c r="QTD19" s="153"/>
      <c r="QTE19" s="153"/>
      <c r="QTF19" s="153"/>
      <c r="QTG19" s="153"/>
      <c r="QTH19" s="153"/>
      <c r="QTI19" s="153"/>
      <c r="QTJ19" s="153"/>
      <c r="QTK19" s="153"/>
      <c r="QTL19" s="153"/>
      <c r="QTM19" s="153"/>
      <c r="QTN19" s="153"/>
      <c r="QTO19" s="153"/>
      <c r="QTP19" s="153"/>
      <c r="QTQ19" s="153"/>
      <c r="QTR19" s="153"/>
      <c r="QTS19" s="153"/>
      <c r="QTT19" s="153"/>
      <c r="QTU19" s="153"/>
      <c r="QTV19" s="153"/>
      <c r="QTW19" s="153"/>
      <c r="QTX19" s="153"/>
      <c r="QTY19" s="153"/>
      <c r="QTZ19" s="153"/>
      <c r="QUA19" s="153"/>
      <c r="QUB19" s="153"/>
      <c r="QUC19" s="153"/>
      <c r="QUD19" s="153"/>
      <c r="QUE19" s="153"/>
      <c r="QUF19" s="153"/>
      <c r="QUG19" s="153"/>
      <c r="QUH19" s="153"/>
      <c r="QUI19" s="153"/>
      <c r="QUJ19" s="153"/>
      <c r="QUK19" s="153"/>
      <c r="QUL19" s="153"/>
      <c r="QUM19" s="153"/>
      <c r="QUN19" s="153"/>
      <c r="QUO19" s="153"/>
      <c r="QUP19" s="153"/>
      <c r="QUQ19" s="153"/>
      <c r="QUR19" s="153"/>
      <c r="QUS19" s="153"/>
      <c r="QUT19" s="153"/>
      <c r="QUU19" s="153"/>
      <c r="QUV19" s="153"/>
      <c r="QUW19" s="153"/>
      <c r="QUX19" s="153"/>
      <c r="QUY19" s="153"/>
      <c r="QUZ19" s="153"/>
      <c r="QVA19" s="153"/>
      <c r="QVB19" s="153"/>
      <c r="QVC19" s="153"/>
      <c r="QVD19" s="153"/>
      <c r="QVE19" s="153"/>
      <c r="QVF19" s="153"/>
      <c r="QVG19" s="153"/>
      <c r="QVH19" s="153"/>
      <c r="QVI19" s="153"/>
      <c r="QVJ19" s="153"/>
      <c r="QVK19" s="153"/>
      <c r="QVL19" s="153"/>
      <c r="QVM19" s="153"/>
      <c r="QVN19" s="153"/>
      <c r="QVO19" s="153"/>
      <c r="QVP19" s="153"/>
      <c r="QVQ19" s="153"/>
      <c r="QVR19" s="153"/>
      <c r="QVS19" s="153"/>
      <c r="QVT19" s="153"/>
      <c r="QVU19" s="153"/>
      <c r="QVV19" s="153"/>
      <c r="QVW19" s="153"/>
      <c r="QVX19" s="153"/>
      <c r="QVY19" s="153"/>
      <c r="QVZ19" s="153"/>
      <c r="QWA19" s="153"/>
      <c r="QWB19" s="153"/>
      <c r="QWC19" s="153"/>
      <c r="QWD19" s="153"/>
      <c r="QWE19" s="153"/>
      <c r="QWF19" s="153"/>
      <c r="QWG19" s="153"/>
      <c r="QWH19" s="153"/>
      <c r="QWI19" s="153"/>
      <c r="QWJ19" s="153"/>
      <c r="QWK19" s="153"/>
      <c r="QWL19" s="153"/>
      <c r="QWM19" s="153"/>
      <c r="QWN19" s="153"/>
      <c r="QWO19" s="153"/>
      <c r="QWP19" s="153"/>
      <c r="QWQ19" s="153"/>
      <c r="QWR19" s="153"/>
      <c r="QWS19" s="153"/>
      <c r="QWT19" s="153"/>
      <c r="QWU19" s="153"/>
      <c r="QWV19" s="153"/>
      <c r="QWW19" s="153"/>
      <c r="QWX19" s="153"/>
      <c r="QWY19" s="153"/>
      <c r="QWZ19" s="153"/>
      <c r="QXA19" s="153"/>
      <c r="QXB19" s="153"/>
      <c r="QXC19" s="153"/>
      <c r="QXD19" s="153"/>
      <c r="QXE19" s="153"/>
      <c r="QXF19" s="153"/>
      <c r="QXG19" s="153"/>
      <c r="QXH19" s="153"/>
      <c r="QXI19" s="153"/>
      <c r="QXJ19" s="153"/>
      <c r="QXK19" s="153"/>
      <c r="QXL19" s="153"/>
      <c r="QXM19" s="153"/>
      <c r="QXN19" s="153"/>
      <c r="QXO19" s="153"/>
      <c r="QXP19" s="153"/>
      <c r="QXQ19" s="153"/>
      <c r="QXR19" s="153"/>
      <c r="QXS19" s="153"/>
      <c r="QXT19" s="153"/>
      <c r="QXU19" s="153"/>
      <c r="QXV19" s="153"/>
      <c r="QXW19" s="153"/>
      <c r="QXX19" s="153"/>
      <c r="QXY19" s="153"/>
      <c r="QXZ19" s="153"/>
      <c r="QYA19" s="153"/>
      <c r="QYB19" s="153"/>
      <c r="QYC19" s="153"/>
      <c r="QYD19" s="153"/>
      <c r="QYE19" s="153"/>
      <c r="QYF19" s="153"/>
      <c r="QYG19" s="153"/>
      <c r="QYH19" s="153"/>
      <c r="QYI19" s="153"/>
      <c r="QYJ19" s="153"/>
      <c r="QYK19" s="153"/>
      <c r="QYL19" s="153"/>
      <c r="QYM19" s="153"/>
      <c r="QYN19" s="153"/>
      <c r="QYO19" s="153"/>
      <c r="QYP19" s="153"/>
      <c r="QYQ19" s="153"/>
      <c r="QYR19" s="153"/>
      <c r="QYS19" s="153"/>
      <c r="QYT19" s="153"/>
      <c r="QYU19" s="153"/>
      <c r="QYV19" s="153"/>
      <c r="QYW19" s="153"/>
      <c r="QYX19" s="153"/>
      <c r="QYY19" s="153"/>
      <c r="QYZ19" s="153"/>
      <c r="QZA19" s="153"/>
      <c r="QZB19" s="153"/>
      <c r="QZC19" s="153"/>
      <c r="QZD19" s="153"/>
      <c r="QZE19" s="153"/>
      <c r="QZF19" s="153"/>
      <c r="QZG19" s="153"/>
      <c r="QZH19" s="153"/>
      <c r="QZI19" s="153"/>
      <c r="QZJ19" s="153"/>
      <c r="QZK19" s="153"/>
      <c r="QZL19" s="153"/>
      <c r="QZM19" s="153"/>
      <c r="QZN19" s="153"/>
      <c r="QZO19" s="153"/>
      <c r="QZP19" s="153"/>
      <c r="QZQ19" s="153"/>
      <c r="QZR19" s="153"/>
      <c r="QZS19" s="153"/>
      <c r="QZT19" s="153"/>
      <c r="QZU19" s="153"/>
      <c r="QZV19" s="153"/>
      <c r="QZW19" s="153"/>
      <c r="QZX19" s="153"/>
      <c r="QZY19" s="153"/>
      <c r="QZZ19" s="153"/>
      <c r="RAA19" s="153"/>
      <c r="RAB19" s="153"/>
      <c r="RAC19" s="153"/>
      <c r="RAD19" s="153"/>
      <c r="RAE19" s="153"/>
      <c r="RAF19" s="153"/>
      <c r="RAG19" s="153"/>
      <c r="RAH19" s="153"/>
      <c r="RAI19" s="153"/>
      <c r="RAJ19" s="153"/>
      <c r="RAK19" s="153"/>
      <c r="RAL19" s="153"/>
      <c r="RAM19" s="153"/>
      <c r="RAN19" s="153"/>
      <c r="RAO19" s="153"/>
      <c r="RAP19" s="153"/>
      <c r="RAQ19" s="153"/>
      <c r="RAR19" s="153"/>
      <c r="RAS19" s="153"/>
      <c r="RAT19" s="153"/>
      <c r="RAU19" s="153"/>
      <c r="RAV19" s="153"/>
      <c r="RAW19" s="153"/>
      <c r="RAX19" s="153"/>
      <c r="RAY19" s="153"/>
      <c r="RAZ19" s="153"/>
      <c r="RBA19" s="153"/>
      <c r="RBB19" s="153"/>
      <c r="RBC19" s="153"/>
      <c r="RBD19" s="153"/>
      <c r="RBE19" s="153"/>
      <c r="RBF19" s="153"/>
      <c r="RBG19" s="153"/>
      <c r="RBH19" s="153"/>
      <c r="RBI19" s="153"/>
      <c r="RBJ19" s="153"/>
      <c r="RBK19" s="153"/>
      <c r="RBL19" s="153"/>
      <c r="RBM19" s="153"/>
      <c r="RBN19" s="153"/>
      <c r="RBO19" s="153"/>
      <c r="RBP19" s="153"/>
      <c r="RBQ19" s="153"/>
      <c r="RBR19" s="153"/>
      <c r="RBS19" s="153"/>
      <c r="RBT19" s="153"/>
      <c r="RBU19" s="153"/>
      <c r="RBV19" s="153"/>
      <c r="RBW19" s="153"/>
      <c r="RBX19" s="153"/>
      <c r="RBY19" s="153"/>
      <c r="RBZ19" s="153"/>
      <c r="RCA19" s="153"/>
      <c r="RCB19" s="153"/>
      <c r="RCC19" s="153"/>
      <c r="RCD19" s="153"/>
      <c r="RCE19" s="153"/>
      <c r="RCF19" s="153"/>
      <c r="RCG19" s="153"/>
      <c r="RCH19" s="153"/>
      <c r="RCI19" s="153"/>
      <c r="RCJ19" s="153"/>
      <c r="RCK19" s="153"/>
      <c r="RCL19" s="153"/>
      <c r="RCM19" s="153"/>
      <c r="RCN19" s="153"/>
      <c r="RCO19" s="153"/>
      <c r="RCP19" s="153"/>
      <c r="RCQ19" s="153"/>
      <c r="RCR19" s="153"/>
      <c r="RCS19" s="153"/>
      <c r="RCT19" s="153"/>
      <c r="RCU19" s="153"/>
      <c r="RCV19" s="153"/>
      <c r="RCW19" s="153"/>
      <c r="RCX19" s="153"/>
      <c r="RCY19" s="153"/>
      <c r="RCZ19" s="153"/>
      <c r="RDA19" s="153"/>
      <c r="RDB19" s="153"/>
      <c r="RDC19" s="153"/>
      <c r="RDD19" s="153"/>
      <c r="RDE19" s="153"/>
      <c r="RDF19" s="153"/>
      <c r="RDG19" s="153"/>
      <c r="RDH19" s="153"/>
      <c r="RDI19" s="153"/>
      <c r="RDJ19" s="153"/>
      <c r="RDK19" s="153"/>
      <c r="RDL19" s="153"/>
      <c r="RDM19" s="153"/>
      <c r="RDN19" s="153"/>
      <c r="RDO19" s="153"/>
      <c r="RDP19" s="153"/>
      <c r="RDQ19" s="153"/>
      <c r="RDR19" s="153"/>
      <c r="RDS19" s="153"/>
      <c r="RDT19" s="153"/>
      <c r="RDU19" s="153"/>
      <c r="RDV19" s="153"/>
      <c r="RDW19" s="153"/>
      <c r="RDX19" s="153"/>
      <c r="RDY19" s="153"/>
      <c r="RDZ19" s="153"/>
      <c r="REA19" s="153"/>
      <c r="REB19" s="153"/>
      <c r="REC19" s="153"/>
      <c r="RED19" s="153"/>
      <c r="REE19" s="153"/>
      <c r="REF19" s="153"/>
      <c r="REG19" s="153"/>
      <c r="REH19" s="153"/>
      <c r="REI19" s="153"/>
      <c r="REJ19" s="153"/>
      <c r="REK19" s="153"/>
      <c r="REL19" s="153"/>
      <c r="REM19" s="153"/>
      <c r="REN19" s="153"/>
      <c r="REO19" s="153"/>
      <c r="REP19" s="153"/>
      <c r="REQ19" s="153"/>
      <c r="RER19" s="153"/>
      <c r="RES19" s="153"/>
      <c r="RET19" s="153"/>
      <c r="REU19" s="153"/>
      <c r="REV19" s="153"/>
      <c r="REW19" s="153"/>
      <c r="REX19" s="153"/>
      <c r="REY19" s="153"/>
      <c r="REZ19" s="153"/>
      <c r="RFA19" s="153"/>
      <c r="RFB19" s="153"/>
      <c r="RFC19" s="153"/>
      <c r="RFD19" s="153"/>
      <c r="RFE19" s="153"/>
      <c r="RFF19" s="153"/>
      <c r="RFG19" s="153"/>
      <c r="RFH19" s="153"/>
      <c r="RFI19" s="153"/>
      <c r="RFJ19" s="153"/>
      <c r="RFK19" s="153"/>
      <c r="RFL19" s="153"/>
      <c r="RFM19" s="153"/>
      <c r="RFN19" s="153"/>
      <c r="RFO19" s="153"/>
      <c r="RFP19" s="153"/>
      <c r="RFQ19" s="153"/>
      <c r="RFR19" s="153"/>
      <c r="RFS19" s="153"/>
      <c r="RFT19" s="153"/>
      <c r="RFU19" s="153"/>
      <c r="RFV19" s="153"/>
      <c r="RFW19" s="153"/>
      <c r="RFX19" s="153"/>
      <c r="RFY19" s="153"/>
      <c r="RFZ19" s="153"/>
      <c r="RGA19" s="153"/>
      <c r="RGB19" s="153"/>
      <c r="RGC19" s="153"/>
      <c r="RGD19" s="153"/>
      <c r="RGE19" s="153"/>
      <c r="RGF19" s="153"/>
      <c r="RGG19" s="153"/>
      <c r="RGH19" s="153"/>
      <c r="RGI19" s="153"/>
      <c r="RGJ19" s="153"/>
      <c r="RGK19" s="153"/>
      <c r="RGL19" s="153"/>
      <c r="RGM19" s="153"/>
      <c r="RGN19" s="153"/>
      <c r="RGO19" s="153"/>
      <c r="RGP19" s="153"/>
      <c r="RGQ19" s="153"/>
      <c r="RGR19" s="153"/>
      <c r="RGS19" s="153"/>
      <c r="RGT19" s="153"/>
      <c r="RGU19" s="153"/>
      <c r="RGV19" s="153"/>
      <c r="RGW19" s="153"/>
      <c r="RGX19" s="153"/>
      <c r="RGY19" s="153"/>
      <c r="RGZ19" s="153"/>
      <c r="RHA19" s="153"/>
      <c r="RHB19" s="153"/>
      <c r="RHC19" s="153"/>
      <c r="RHD19" s="153"/>
      <c r="RHE19" s="153"/>
      <c r="RHF19" s="153"/>
      <c r="RHG19" s="153"/>
      <c r="RHH19" s="153"/>
      <c r="RHI19" s="153"/>
      <c r="RHJ19" s="153"/>
      <c r="RHK19" s="153"/>
      <c r="RHL19" s="153"/>
      <c r="RHM19" s="153"/>
      <c r="RHN19" s="153"/>
      <c r="RHO19" s="153"/>
      <c r="RHP19" s="153"/>
      <c r="RHQ19" s="153"/>
      <c r="RHR19" s="153"/>
      <c r="RHS19" s="153"/>
      <c r="RHT19" s="153"/>
      <c r="RHU19" s="153"/>
      <c r="RHV19" s="153"/>
      <c r="RHW19" s="153"/>
      <c r="RHX19" s="153"/>
      <c r="RHY19" s="153"/>
      <c r="RHZ19" s="153"/>
      <c r="RIA19" s="153"/>
      <c r="RIB19" s="153"/>
      <c r="RIC19" s="153"/>
      <c r="RID19" s="153"/>
      <c r="RIE19" s="153"/>
      <c r="RIF19" s="153"/>
      <c r="RIG19" s="153"/>
      <c r="RIH19" s="153"/>
      <c r="RII19" s="153"/>
      <c r="RIJ19" s="153"/>
      <c r="RIK19" s="153"/>
      <c r="RIL19" s="153"/>
      <c r="RIM19" s="153"/>
      <c r="RIN19" s="153"/>
      <c r="RIO19" s="153"/>
      <c r="RIP19" s="153"/>
      <c r="RIQ19" s="153"/>
      <c r="RIR19" s="153"/>
      <c r="RIS19" s="153"/>
      <c r="RIT19" s="153"/>
      <c r="RIU19" s="153"/>
      <c r="RIV19" s="153"/>
      <c r="RIW19" s="153"/>
      <c r="RIX19" s="153"/>
      <c r="RIY19" s="153"/>
      <c r="RIZ19" s="153"/>
      <c r="RJA19" s="153"/>
      <c r="RJB19" s="153"/>
      <c r="RJC19" s="153"/>
      <c r="RJD19" s="153"/>
      <c r="RJE19" s="153"/>
      <c r="RJF19" s="153"/>
      <c r="RJG19" s="153"/>
      <c r="RJH19" s="153"/>
      <c r="RJI19" s="153"/>
      <c r="RJJ19" s="153"/>
      <c r="RJK19" s="153"/>
      <c r="RJL19" s="153"/>
      <c r="RJM19" s="153"/>
      <c r="RJN19" s="153"/>
      <c r="RJO19" s="153"/>
      <c r="RJP19" s="153"/>
      <c r="RJQ19" s="153"/>
      <c r="RJR19" s="153"/>
      <c r="RJS19" s="153"/>
      <c r="RJT19" s="153"/>
      <c r="RJU19" s="153"/>
      <c r="RJV19" s="153"/>
      <c r="RJW19" s="153"/>
      <c r="RJX19" s="153"/>
      <c r="RJY19" s="153"/>
      <c r="RJZ19" s="153"/>
      <c r="RKA19" s="153"/>
      <c r="RKB19" s="153"/>
      <c r="RKC19" s="153"/>
      <c r="RKD19" s="153"/>
      <c r="RKE19" s="153"/>
      <c r="RKF19" s="153"/>
      <c r="RKG19" s="153"/>
      <c r="RKH19" s="153"/>
      <c r="RKI19" s="153"/>
      <c r="RKJ19" s="153"/>
      <c r="RKK19" s="153"/>
      <c r="RKL19" s="153"/>
      <c r="RKM19" s="153"/>
      <c r="RKN19" s="153"/>
      <c r="RKO19" s="153"/>
      <c r="RKP19" s="153"/>
      <c r="RKQ19" s="153"/>
      <c r="RKR19" s="153"/>
      <c r="RKS19" s="153"/>
      <c r="RKT19" s="153"/>
      <c r="RKU19" s="153"/>
      <c r="RKV19" s="153"/>
      <c r="RKW19" s="153"/>
      <c r="RKX19" s="153"/>
      <c r="RKY19" s="153"/>
      <c r="RKZ19" s="153"/>
      <c r="RLA19" s="153"/>
      <c r="RLB19" s="153"/>
      <c r="RLC19" s="153"/>
      <c r="RLD19" s="153"/>
      <c r="RLE19" s="153"/>
      <c r="RLF19" s="153"/>
      <c r="RLG19" s="153"/>
      <c r="RLH19" s="153"/>
      <c r="RLI19" s="153"/>
      <c r="RLJ19" s="153"/>
      <c r="RLK19" s="153"/>
      <c r="RLL19" s="153"/>
      <c r="RLM19" s="153"/>
      <c r="RLN19" s="153"/>
      <c r="RLO19" s="153"/>
      <c r="RLP19" s="153"/>
      <c r="RLQ19" s="153"/>
      <c r="RLR19" s="153"/>
      <c r="RLS19" s="153"/>
      <c r="RLT19" s="153"/>
      <c r="RLU19" s="153"/>
      <c r="RLV19" s="153"/>
      <c r="RLW19" s="153"/>
      <c r="RLX19" s="153"/>
      <c r="RLY19" s="153"/>
      <c r="RLZ19" s="153"/>
      <c r="RMA19" s="153"/>
      <c r="RMB19" s="153"/>
      <c r="RMC19" s="153"/>
      <c r="RMD19" s="153"/>
      <c r="RME19" s="153"/>
      <c r="RMF19" s="153"/>
      <c r="RMG19" s="153"/>
      <c r="RMH19" s="153"/>
      <c r="RMI19" s="153"/>
      <c r="RMJ19" s="153"/>
      <c r="RMK19" s="153"/>
      <c r="RML19" s="153"/>
      <c r="RMM19" s="153"/>
      <c r="RMN19" s="153"/>
      <c r="RMO19" s="153"/>
      <c r="RMP19" s="153"/>
      <c r="RMQ19" s="153"/>
      <c r="RMR19" s="153"/>
      <c r="RMS19" s="153"/>
      <c r="RMT19" s="153"/>
      <c r="RMU19" s="153"/>
      <c r="RMV19" s="153"/>
      <c r="RMW19" s="153"/>
      <c r="RMX19" s="153"/>
      <c r="RMY19" s="153"/>
      <c r="RMZ19" s="153"/>
      <c r="RNA19" s="153"/>
      <c r="RNB19" s="153"/>
      <c r="RNC19" s="153"/>
      <c r="RND19" s="153"/>
      <c r="RNE19" s="153"/>
      <c r="RNF19" s="153"/>
      <c r="RNG19" s="153"/>
      <c r="RNH19" s="153"/>
      <c r="RNI19" s="153"/>
      <c r="RNJ19" s="153"/>
      <c r="RNK19" s="153"/>
      <c r="RNL19" s="153"/>
      <c r="RNM19" s="153"/>
      <c r="RNN19" s="153"/>
      <c r="RNO19" s="153"/>
      <c r="RNP19" s="153"/>
      <c r="RNQ19" s="153"/>
      <c r="RNR19" s="153"/>
      <c r="RNS19" s="153"/>
      <c r="RNT19" s="153"/>
      <c r="RNU19" s="153"/>
      <c r="RNV19" s="153"/>
      <c r="RNW19" s="153"/>
      <c r="RNX19" s="153"/>
      <c r="RNY19" s="153"/>
      <c r="RNZ19" s="153"/>
      <c r="ROA19" s="153"/>
      <c r="ROB19" s="153"/>
      <c r="ROC19" s="153"/>
      <c r="ROD19" s="153"/>
      <c r="ROE19" s="153"/>
      <c r="ROF19" s="153"/>
      <c r="ROG19" s="153"/>
      <c r="ROH19" s="153"/>
      <c r="ROI19" s="153"/>
      <c r="ROJ19" s="153"/>
      <c r="ROK19" s="153"/>
      <c r="ROL19" s="153"/>
      <c r="ROM19" s="153"/>
      <c r="RON19" s="153"/>
      <c r="ROO19" s="153"/>
      <c r="ROP19" s="153"/>
      <c r="ROQ19" s="153"/>
      <c r="ROR19" s="153"/>
      <c r="ROS19" s="153"/>
      <c r="ROT19" s="153"/>
      <c r="ROU19" s="153"/>
      <c r="ROV19" s="153"/>
      <c r="ROW19" s="153"/>
      <c r="ROX19" s="153"/>
      <c r="ROY19" s="153"/>
      <c r="ROZ19" s="153"/>
      <c r="RPA19" s="153"/>
      <c r="RPB19" s="153"/>
      <c r="RPC19" s="153"/>
      <c r="RPD19" s="153"/>
      <c r="RPE19" s="153"/>
      <c r="RPF19" s="153"/>
      <c r="RPG19" s="153"/>
      <c r="RPH19" s="153"/>
      <c r="RPI19" s="153"/>
      <c r="RPJ19" s="153"/>
      <c r="RPK19" s="153"/>
      <c r="RPL19" s="153"/>
      <c r="RPM19" s="153"/>
      <c r="RPN19" s="153"/>
      <c r="RPO19" s="153"/>
      <c r="RPP19" s="153"/>
      <c r="RPQ19" s="153"/>
      <c r="RPR19" s="153"/>
      <c r="RPS19" s="153"/>
      <c r="RPT19" s="153"/>
      <c r="RPU19" s="153"/>
      <c r="RPV19" s="153"/>
      <c r="RPW19" s="153"/>
      <c r="RPX19" s="153"/>
      <c r="RPY19" s="153"/>
      <c r="RPZ19" s="153"/>
      <c r="RQA19" s="153"/>
      <c r="RQB19" s="153"/>
      <c r="RQC19" s="153"/>
      <c r="RQD19" s="153"/>
      <c r="RQE19" s="153"/>
      <c r="RQF19" s="153"/>
      <c r="RQG19" s="153"/>
      <c r="RQH19" s="153"/>
      <c r="RQI19" s="153"/>
      <c r="RQJ19" s="153"/>
      <c r="RQK19" s="153"/>
      <c r="RQL19" s="153"/>
      <c r="RQM19" s="153"/>
      <c r="RQN19" s="153"/>
      <c r="RQO19" s="153"/>
      <c r="RQP19" s="153"/>
      <c r="RQQ19" s="153"/>
      <c r="RQR19" s="153"/>
      <c r="RQS19" s="153"/>
      <c r="RQT19" s="153"/>
      <c r="RQU19" s="153"/>
      <c r="RQV19" s="153"/>
      <c r="RQW19" s="153"/>
      <c r="RQX19" s="153"/>
      <c r="RQY19" s="153"/>
      <c r="RQZ19" s="153"/>
      <c r="RRA19" s="153"/>
      <c r="RRB19" s="153"/>
      <c r="RRC19" s="153"/>
      <c r="RRD19" s="153"/>
      <c r="RRE19" s="153"/>
      <c r="RRF19" s="153"/>
      <c r="RRG19" s="153"/>
      <c r="RRH19" s="153"/>
      <c r="RRI19" s="153"/>
      <c r="RRJ19" s="153"/>
      <c r="RRK19" s="153"/>
      <c r="RRL19" s="153"/>
      <c r="RRM19" s="153"/>
      <c r="RRN19" s="153"/>
      <c r="RRO19" s="153"/>
      <c r="RRP19" s="153"/>
      <c r="RRQ19" s="153"/>
      <c r="RRR19" s="153"/>
      <c r="RRS19" s="153"/>
      <c r="RRT19" s="153"/>
      <c r="RRU19" s="153"/>
      <c r="RRV19" s="153"/>
      <c r="RRW19" s="153"/>
      <c r="RRX19" s="153"/>
      <c r="RRY19" s="153"/>
      <c r="RRZ19" s="153"/>
      <c r="RSA19" s="153"/>
      <c r="RSB19" s="153"/>
      <c r="RSC19" s="153"/>
      <c r="RSD19" s="153"/>
      <c r="RSE19" s="153"/>
      <c r="RSF19" s="153"/>
      <c r="RSG19" s="153"/>
      <c r="RSH19" s="153"/>
      <c r="RSI19" s="153"/>
      <c r="RSJ19" s="153"/>
      <c r="RSK19" s="153"/>
      <c r="RSL19" s="153"/>
      <c r="RSM19" s="153"/>
      <c r="RSN19" s="153"/>
      <c r="RSO19" s="153"/>
      <c r="RSP19" s="153"/>
      <c r="RSQ19" s="153"/>
      <c r="RSR19" s="153"/>
      <c r="RSS19" s="153"/>
      <c r="RST19" s="153"/>
      <c r="RSU19" s="153"/>
      <c r="RSV19" s="153"/>
      <c r="RSW19" s="153"/>
      <c r="RSX19" s="153"/>
      <c r="RSY19" s="153"/>
      <c r="RSZ19" s="153"/>
      <c r="RTA19" s="153"/>
      <c r="RTB19" s="153"/>
      <c r="RTC19" s="153"/>
      <c r="RTD19" s="153"/>
      <c r="RTE19" s="153"/>
      <c r="RTF19" s="153"/>
      <c r="RTG19" s="153"/>
      <c r="RTH19" s="153"/>
      <c r="RTI19" s="153"/>
      <c r="RTJ19" s="153"/>
      <c r="RTK19" s="153"/>
      <c r="RTL19" s="153"/>
      <c r="RTM19" s="153"/>
      <c r="RTN19" s="153"/>
      <c r="RTO19" s="153"/>
      <c r="RTP19" s="153"/>
      <c r="RTQ19" s="153"/>
      <c r="RTR19" s="153"/>
      <c r="RTS19" s="153"/>
      <c r="RTT19" s="153"/>
      <c r="RTU19" s="153"/>
      <c r="RTV19" s="153"/>
      <c r="RTW19" s="153"/>
      <c r="RTX19" s="153"/>
      <c r="RTY19" s="153"/>
      <c r="RTZ19" s="153"/>
      <c r="RUA19" s="153"/>
      <c r="RUB19" s="153"/>
      <c r="RUC19" s="153"/>
      <c r="RUD19" s="153"/>
      <c r="RUE19" s="153"/>
      <c r="RUF19" s="153"/>
      <c r="RUG19" s="153"/>
      <c r="RUH19" s="153"/>
      <c r="RUI19" s="153"/>
      <c r="RUJ19" s="153"/>
      <c r="RUK19" s="153"/>
      <c r="RUL19" s="153"/>
      <c r="RUM19" s="153"/>
      <c r="RUN19" s="153"/>
      <c r="RUO19" s="153"/>
      <c r="RUP19" s="153"/>
      <c r="RUQ19" s="153"/>
      <c r="RUR19" s="153"/>
      <c r="RUS19" s="153"/>
      <c r="RUT19" s="153"/>
      <c r="RUU19" s="153"/>
      <c r="RUV19" s="153"/>
      <c r="RUW19" s="153"/>
      <c r="RUX19" s="153"/>
      <c r="RUY19" s="153"/>
      <c r="RUZ19" s="153"/>
      <c r="RVA19" s="153"/>
      <c r="RVB19" s="153"/>
      <c r="RVC19" s="153"/>
      <c r="RVD19" s="153"/>
      <c r="RVE19" s="153"/>
      <c r="RVF19" s="153"/>
      <c r="RVG19" s="153"/>
      <c r="RVH19" s="153"/>
      <c r="RVI19" s="153"/>
      <c r="RVJ19" s="153"/>
      <c r="RVK19" s="153"/>
      <c r="RVL19" s="153"/>
      <c r="RVM19" s="153"/>
      <c r="RVN19" s="153"/>
      <c r="RVO19" s="153"/>
      <c r="RVP19" s="153"/>
      <c r="RVQ19" s="153"/>
      <c r="RVR19" s="153"/>
      <c r="RVS19" s="153"/>
      <c r="RVT19" s="153"/>
      <c r="RVU19" s="153"/>
      <c r="RVV19" s="153"/>
      <c r="RVW19" s="153"/>
      <c r="RVX19" s="153"/>
      <c r="RVY19" s="153"/>
      <c r="RVZ19" s="153"/>
      <c r="RWA19" s="153"/>
      <c r="RWB19" s="153"/>
      <c r="RWC19" s="153"/>
      <c r="RWD19" s="153"/>
      <c r="RWE19" s="153"/>
      <c r="RWF19" s="153"/>
      <c r="RWG19" s="153"/>
      <c r="RWH19" s="153"/>
      <c r="RWI19" s="153"/>
      <c r="RWJ19" s="153"/>
      <c r="RWK19" s="153"/>
      <c r="RWL19" s="153"/>
      <c r="RWM19" s="153"/>
      <c r="RWN19" s="153"/>
      <c r="RWO19" s="153"/>
      <c r="RWP19" s="153"/>
      <c r="RWQ19" s="153"/>
      <c r="RWR19" s="153"/>
      <c r="RWS19" s="153"/>
      <c r="RWT19" s="153"/>
      <c r="RWU19" s="153"/>
      <c r="RWV19" s="153"/>
      <c r="RWW19" s="153"/>
      <c r="RWX19" s="153"/>
      <c r="RWY19" s="153"/>
      <c r="RWZ19" s="153"/>
      <c r="RXA19" s="153"/>
      <c r="RXB19" s="153"/>
      <c r="RXC19" s="153"/>
      <c r="RXD19" s="153"/>
      <c r="RXE19" s="153"/>
      <c r="RXF19" s="153"/>
      <c r="RXG19" s="153"/>
      <c r="RXH19" s="153"/>
      <c r="RXI19" s="153"/>
      <c r="RXJ19" s="153"/>
      <c r="RXK19" s="153"/>
      <c r="RXL19" s="153"/>
      <c r="RXM19" s="153"/>
      <c r="RXN19" s="153"/>
      <c r="RXO19" s="153"/>
      <c r="RXP19" s="153"/>
      <c r="RXQ19" s="153"/>
      <c r="RXR19" s="153"/>
      <c r="RXS19" s="153"/>
      <c r="RXT19" s="153"/>
      <c r="RXU19" s="153"/>
      <c r="RXV19" s="153"/>
      <c r="RXW19" s="153"/>
      <c r="RXX19" s="153"/>
      <c r="RXY19" s="153"/>
      <c r="RXZ19" s="153"/>
      <c r="RYA19" s="153"/>
      <c r="RYB19" s="153"/>
      <c r="RYC19" s="153"/>
      <c r="RYD19" s="153"/>
      <c r="RYE19" s="153"/>
      <c r="RYF19" s="153"/>
      <c r="RYG19" s="153"/>
      <c r="RYH19" s="153"/>
      <c r="RYI19" s="153"/>
      <c r="RYJ19" s="153"/>
      <c r="RYK19" s="153"/>
      <c r="RYL19" s="153"/>
      <c r="RYM19" s="153"/>
      <c r="RYN19" s="153"/>
      <c r="RYO19" s="153"/>
      <c r="RYP19" s="153"/>
      <c r="RYQ19" s="153"/>
      <c r="RYR19" s="153"/>
      <c r="RYS19" s="153"/>
      <c r="RYT19" s="153"/>
      <c r="RYU19" s="153"/>
      <c r="RYV19" s="153"/>
      <c r="RYW19" s="153"/>
      <c r="RYX19" s="153"/>
      <c r="RYY19" s="153"/>
      <c r="RYZ19" s="153"/>
      <c r="RZA19" s="153"/>
      <c r="RZB19" s="153"/>
      <c r="RZC19" s="153"/>
      <c r="RZD19" s="153"/>
      <c r="RZE19" s="153"/>
      <c r="RZF19" s="153"/>
      <c r="RZG19" s="153"/>
      <c r="RZH19" s="153"/>
      <c r="RZI19" s="153"/>
      <c r="RZJ19" s="153"/>
      <c r="RZK19" s="153"/>
      <c r="RZL19" s="153"/>
      <c r="RZM19" s="153"/>
      <c r="RZN19" s="153"/>
      <c r="RZO19" s="153"/>
      <c r="RZP19" s="153"/>
      <c r="RZQ19" s="153"/>
      <c r="RZR19" s="153"/>
      <c r="RZS19" s="153"/>
      <c r="RZT19" s="153"/>
      <c r="RZU19" s="153"/>
      <c r="RZV19" s="153"/>
      <c r="RZW19" s="153"/>
      <c r="RZX19" s="153"/>
      <c r="RZY19" s="153"/>
      <c r="RZZ19" s="153"/>
      <c r="SAA19" s="153"/>
      <c r="SAB19" s="153"/>
      <c r="SAC19" s="153"/>
      <c r="SAD19" s="153"/>
      <c r="SAE19" s="153"/>
      <c r="SAF19" s="153"/>
      <c r="SAG19" s="153"/>
      <c r="SAH19" s="153"/>
      <c r="SAI19" s="153"/>
      <c r="SAJ19" s="153"/>
      <c r="SAK19" s="153"/>
      <c r="SAL19" s="153"/>
      <c r="SAM19" s="153"/>
      <c r="SAN19" s="153"/>
      <c r="SAO19" s="153"/>
      <c r="SAP19" s="153"/>
      <c r="SAQ19" s="153"/>
      <c r="SAR19" s="153"/>
      <c r="SAS19" s="153"/>
      <c r="SAT19" s="153"/>
      <c r="SAU19" s="153"/>
      <c r="SAV19" s="153"/>
      <c r="SAW19" s="153"/>
      <c r="SAX19" s="153"/>
      <c r="SAY19" s="153"/>
      <c r="SAZ19" s="153"/>
      <c r="SBA19" s="153"/>
      <c r="SBB19" s="153"/>
      <c r="SBC19" s="153"/>
      <c r="SBD19" s="153"/>
      <c r="SBE19" s="153"/>
      <c r="SBF19" s="153"/>
      <c r="SBG19" s="153"/>
      <c r="SBH19" s="153"/>
      <c r="SBI19" s="153"/>
      <c r="SBJ19" s="153"/>
      <c r="SBK19" s="153"/>
      <c r="SBL19" s="153"/>
      <c r="SBM19" s="153"/>
      <c r="SBN19" s="153"/>
      <c r="SBO19" s="153"/>
      <c r="SBP19" s="153"/>
      <c r="SBQ19" s="153"/>
      <c r="SBR19" s="153"/>
      <c r="SBS19" s="153"/>
      <c r="SBT19" s="153"/>
      <c r="SBU19" s="153"/>
      <c r="SBV19" s="153"/>
      <c r="SBW19" s="153"/>
      <c r="SBX19" s="153"/>
      <c r="SBY19" s="153"/>
      <c r="SBZ19" s="153"/>
      <c r="SCA19" s="153"/>
      <c r="SCB19" s="153"/>
      <c r="SCC19" s="153"/>
      <c r="SCD19" s="153"/>
      <c r="SCE19" s="153"/>
      <c r="SCF19" s="153"/>
      <c r="SCG19" s="153"/>
      <c r="SCH19" s="153"/>
      <c r="SCI19" s="153"/>
      <c r="SCJ19" s="153"/>
      <c r="SCK19" s="153"/>
      <c r="SCL19" s="153"/>
      <c r="SCM19" s="153"/>
      <c r="SCN19" s="153"/>
      <c r="SCO19" s="153"/>
      <c r="SCP19" s="153"/>
      <c r="SCQ19" s="153"/>
      <c r="SCR19" s="153"/>
      <c r="SCS19" s="153"/>
      <c r="SCT19" s="153"/>
      <c r="SCU19" s="153"/>
      <c r="SCV19" s="153"/>
      <c r="SCW19" s="153"/>
      <c r="SCX19" s="153"/>
      <c r="SCY19" s="153"/>
      <c r="SCZ19" s="153"/>
      <c r="SDA19" s="153"/>
      <c r="SDB19" s="153"/>
      <c r="SDC19" s="153"/>
      <c r="SDD19" s="153"/>
      <c r="SDE19" s="153"/>
      <c r="SDF19" s="153"/>
      <c r="SDG19" s="153"/>
      <c r="SDH19" s="153"/>
      <c r="SDI19" s="153"/>
      <c r="SDJ19" s="153"/>
      <c r="SDK19" s="153"/>
      <c r="SDL19" s="153"/>
      <c r="SDM19" s="153"/>
      <c r="SDN19" s="153"/>
      <c r="SDO19" s="153"/>
      <c r="SDP19" s="153"/>
      <c r="SDQ19" s="153"/>
      <c r="SDR19" s="153"/>
      <c r="SDS19" s="153"/>
      <c r="SDT19" s="153"/>
      <c r="SDU19" s="153"/>
      <c r="SDV19" s="153"/>
      <c r="SDW19" s="153"/>
      <c r="SDX19" s="153"/>
      <c r="SDY19" s="153"/>
      <c r="SDZ19" s="153"/>
      <c r="SEA19" s="153"/>
      <c r="SEB19" s="153"/>
      <c r="SEC19" s="153"/>
      <c r="SED19" s="153"/>
      <c r="SEE19" s="153"/>
      <c r="SEF19" s="153"/>
      <c r="SEG19" s="153"/>
      <c r="SEH19" s="153"/>
      <c r="SEI19" s="153"/>
      <c r="SEJ19" s="153"/>
      <c r="SEK19" s="153"/>
      <c r="SEL19" s="153"/>
      <c r="SEM19" s="153"/>
      <c r="SEN19" s="153"/>
      <c r="SEO19" s="153"/>
      <c r="SEP19" s="153"/>
      <c r="SEQ19" s="153"/>
      <c r="SER19" s="153"/>
      <c r="SES19" s="153"/>
      <c r="SET19" s="153"/>
      <c r="SEU19" s="153"/>
      <c r="SEV19" s="153"/>
      <c r="SEW19" s="153"/>
      <c r="SEX19" s="153"/>
      <c r="SEY19" s="153"/>
      <c r="SEZ19" s="153"/>
      <c r="SFA19" s="153"/>
      <c r="SFB19" s="153"/>
      <c r="SFC19" s="153"/>
      <c r="SFD19" s="153"/>
      <c r="SFE19" s="153"/>
      <c r="SFF19" s="153"/>
      <c r="SFG19" s="153"/>
      <c r="SFH19" s="153"/>
      <c r="SFI19" s="153"/>
      <c r="SFJ19" s="153"/>
      <c r="SFK19" s="153"/>
      <c r="SFL19" s="153"/>
      <c r="SFM19" s="153"/>
      <c r="SFN19" s="153"/>
      <c r="SFO19" s="153"/>
      <c r="SFP19" s="153"/>
      <c r="SFQ19" s="153"/>
      <c r="SFR19" s="153"/>
      <c r="SFS19" s="153"/>
      <c r="SFT19" s="153"/>
      <c r="SFU19" s="153"/>
      <c r="SFV19" s="153"/>
      <c r="SFW19" s="153"/>
      <c r="SFX19" s="153"/>
      <c r="SFY19" s="153"/>
      <c r="SFZ19" s="153"/>
      <c r="SGA19" s="153"/>
      <c r="SGB19" s="153"/>
      <c r="SGC19" s="153"/>
      <c r="SGD19" s="153"/>
      <c r="SGE19" s="153"/>
      <c r="SGF19" s="153"/>
      <c r="SGG19" s="153"/>
      <c r="SGH19" s="153"/>
      <c r="SGI19" s="153"/>
      <c r="SGJ19" s="153"/>
      <c r="SGK19" s="153"/>
      <c r="SGL19" s="153"/>
      <c r="SGM19" s="153"/>
      <c r="SGN19" s="153"/>
      <c r="SGO19" s="153"/>
      <c r="SGP19" s="153"/>
      <c r="SGQ19" s="153"/>
      <c r="SGR19" s="153"/>
      <c r="SGS19" s="153"/>
      <c r="SGT19" s="153"/>
      <c r="SGU19" s="153"/>
      <c r="SGV19" s="153"/>
      <c r="SGW19" s="153"/>
      <c r="SGX19" s="153"/>
      <c r="SGY19" s="153"/>
      <c r="SGZ19" s="153"/>
      <c r="SHA19" s="153"/>
      <c r="SHB19" s="153"/>
      <c r="SHC19" s="153"/>
      <c r="SHD19" s="153"/>
      <c r="SHE19" s="153"/>
      <c r="SHF19" s="153"/>
      <c r="SHG19" s="153"/>
      <c r="SHH19" s="153"/>
      <c r="SHI19" s="153"/>
      <c r="SHJ19" s="153"/>
      <c r="SHK19" s="153"/>
      <c r="SHL19" s="153"/>
      <c r="SHM19" s="153"/>
      <c r="SHN19" s="153"/>
      <c r="SHO19" s="153"/>
      <c r="SHP19" s="153"/>
      <c r="SHQ19" s="153"/>
      <c r="SHR19" s="153"/>
      <c r="SHS19" s="153"/>
      <c r="SHT19" s="153"/>
      <c r="SHU19" s="153"/>
      <c r="SHV19" s="153"/>
      <c r="SHW19" s="153"/>
      <c r="SHX19" s="153"/>
      <c r="SHY19" s="153"/>
      <c r="SHZ19" s="153"/>
      <c r="SIA19" s="153"/>
      <c r="SIB19" s="153"/>
      <c r="SIC19" s="153"/>
      <c r="SID19" s="153"/>
      <c r="SIE19" s="153"/>
      <c r="SIF19" s="153"/>
      <c r="SIG19" s="153"/>
      <c r="SIH19" s="153"/>
      <c r="SII19" s="153"/>
      <c r="SIJ19" s="153"/>
      <c r="SIK19" s="153"/>
      <c r="SIL19" s="153"/>
      <c r="SIM19" s="153"/>
      <c r="SIN19" s="153"/>
      <c r="SIO19" s="153"/>
      <c r="SIP19" s="153"/>
      <c r="SIQ19" s="153"/>
      <c r="SIR19" s="153"/>
      <c r="SIS19" s="153"/>
      <c r="SIT19" s="153"/>
      <c r="SIU19" s="153"/>
      <c r="SIV19" s="153"/>
      <c r="SIW19" s="153"/>
      <c r="SIX19" s="153"/>
      <c r="SIY19" s="153"/>
      <c r="SIZ19" s="153"/>
      <c r="SJA19" s="153"/>
      <c r="SJB19" s="153"/>
      <c r="SJC19" s="153"/>
      <c r="SJD19" s="153"/>
      <c r="SJE19" s="153"/>
      <c r="SJF19" s="153"/>
      <c r="SJG19" s="153"/>
      <c r="SJH19" s="153"/>
      <c r="SJI19" s="153"/>
      <c r="SJJ19" s="153"/>
      <c r="SJK19" s="153"/>
      <c r="SJL19" s="153"/>
      <c r="SJM19" s="153"/>
      <c r="SJN19" s="153"/>
      <c r="SJO19" s="153"/>
      <c r="SJP19" s="153"/>
      <c r="SJQ19" s="153"/>
      <c r="SJR19" s="153"/>
      <c r="SJS19" s="153"/>
      <c r="SJT19" s="153"/>
      <c r="SJU19" s="153"/>
      <c r="SJV19" s="153"/>
      <c r="SJW19" s="153"/>
      <c r="SJX19" s="153"/>
      <c r="SJY19" s="153"/>
      <c r="SJZ19" s="153"/>
      <c r="SKA19" s="153"/>
      <c r="SKB19" s="153"/>
      <c r="SKC19" s="153"/>
      <c r="SKD19" s="153"/>
      <c r="SKE19" s="153"/>
      <c r="SKF19" s="153"/>
      <c r="SKG19" s="153"/>
      <c r="SKH19" s="153"/>
      <c r="SKI19" s="153"/>
      <c r="SKJ19" s="153"/>
      <c r="SKK19" s="153"/>
      <c r="SKL19" s="153"/>
      <c r="SKM19" s="153"/>
      <c r="SKN19" s="153"/>
      <c r="SKO19" s="153"/>
      <c r="SKP19" s="153"/>
      <c r="SKQ19" s="153"/>
      <c r="SKR19" s="153"/>
      <c r="SKS19" s="153"/>
      <c r="SKT19" s="153"/>
      <c r="SKU19" s="153"/>
      <c r="SKV19" s="153"/>
      <c r="SKW19" s="153"/>
      <c r="SKX19" s="153"/>
      <c r="SKY19" s="153"/>
      <c r="SKZ19" s="153"/>
      <c r="SLA19" s="153"/>
      <c r="SLB19" s="153"/>
      <c r="SLC19" s="153"/>
      <c r="SLD19" s="153"/>
      <c r="SLE19" s="153"/>
      <c r="SLF19" s="153"/>
      <c r="SLG19" s="153"/>
      <c r="SLH19" s="153"/>
      <c r="SLI19" s="153"/>
      <c r="SLJ19" s="153"/>
      <c r="SLK19" s="153"/>
      <c r="SLL19" s="153"/>
      <c r="SLM19" s="153"/>
      <c r="SLN19" s="153"/>
      <c r="SLO19" s="153"/>
      <c r="SLP19" s="153"/>
      <c r="SLQ19" s="153"/>
      <c r="SLR19" s="153"/>
      <c r="SLS19" s="153"/>
      <c r="SLT19" s="153"/>
      <c r="SLU19" s="153"/>
      <c r="SLV19" s="153"/>
      <c r="SLW19" s="153"/>
      <c r="SLX19" s="153"/>
      <c r="SLY19" s="153"/>
      <c r="SLZ19" s="153"/>
      <c r="SMA19" s="153"/>
      <c r="SMB19" s="153"/>
      <c r="SMC19" s="153"/>
      <c r="SMD19" s="153"/>
      <c r="SME19" s="153"/>
      <c r="SMF19" s="153"/>
      <c r="SMG19" s="153"/>
      <c r="SMH19" s="153"/>
      <c r="SMI19" s="153"/>
      <c r="SMJ19" s="153"/>
      <c r="SMK19" s="153"/>
      <c r="SML19" s="153"/>
      <c r="SMM19" s="153"/>
      <c r="SMN19" s="153"/>
      <c r="SMO19" s="153"/>
      <c r="SMP19" s="153"/>
      <c r="SMQ19" s="153"/>
      <c r="SMR19" s="153"/>
      <c r="SMS19" s="153"/>
      <c r="SMT19" s="153"/>
      <c r="SMU19" s="153"/>
      <c r="SMV19" s="153"/>
      <c r="SMW19" s="153"/>
      <c r="SMX19" s="153"/>
      <c r="SMY19" s="153"/>
      <c r="SMZ19" s="153"/>
      <c r="SNA19" s="153"/>
      <c r="SNB19" s="153"/>
      <c r="SNC19" s="153"/>
      <c r="SND19" s="153"/>
      <c r="SNE19" s="153"/>
      <c r="SNF19" s="153"/>
      <c r="SNG19" s="153"/>
      <c r="SNH19" s="153"/>
      <c r="SNI19" s="153"/>
      <c r="SNJ19" s="153"/>
      <c r="SNK19" s="153"/>
      <c r="SNL19" s="153"/>
      <c r="SNM19" s="153"/>
      <c r="SNN19" s="153"/>
      <c r="SNO19" s="153"/>
      <c r="SNP19" s="153"/>
      <c r="SNQ19" s="153"/>
      <c r="SNR19" s="153"/>
      <c r="SNS19" s="153"/>
      <c r="SNT19" s="153"/>
      <c r="SNU19" s="153"/>
      <c r="SNV19" s="153"/>
      <c r="SNW19" s="153"/>
      <c r="SNX19" s="153"/>
      <c r="SNY19" s="153"/>
      <c r="SNZ19" s="153"/>
      <c r="SOA19" s="153"/>
      <c r="SOB19" s="153"/>
      <c r="SOC19" s="153"/>
      <c r="SOD19" s="153"/>
      <c r="SOE19" s="153"/>
      <c r="SOF19" s="153"/>
      <c r="SOG19" s="153"/>
      <c r="SOH19" s="153"/>
      <c r="SOI19" s="153"/>
      <c r="SOJ19" s="153"/>
      <c r="SOK19" s="153"/>
      <c r="SOL19" s="153"/>
      <c r="SOM19" s="153"/>
      <c r="SON19" s="153"/>
      <c r="SOO19" s="153"/>
      <c r="SOP19" s="153"/>
      <c r="SOQ19" s="153"/>
      <c r="SOR19" s="153"/>
      <c r="SOS19" s="153"/>
      <c r="SOT19" s="153"/>
      <c r="SOU19" s="153"/>
      <c r="SOV19" s="153"/>
      <c r="SOW19" s="153"/>
      <c r="SOX19" s="153"/>
      <c r="SOY19" s="153"/>
      <c r="SOZ19" s="153"/>
      <c r="SPA19" s="153"/>
      <c r="SPB19" s="153"/>
      <c r="SPC19" s="153"/>
      <c r="SPD19" s="153"/>
      <c r="SPE19" s="153"/>
      <c r="SPF19" s="153"/>
      <c r="SPG19" s="153"/>
      <c r="SPH19" s="153"/>
      <c r="SPI19" s="153"/>
      <c r="SPJ19" s="153"/>
      <c r="SPK19" s="153"/>
      <c r="SPL19" s="153"/>
      <c r="SPM19" s="153"/>
      <c r="SPN19" s="153"/>
      <c r="SPO19" s="153"/>
      <c r="SPP19" s="153"/>
      <c r="SPQ19" s="153"/>
      <c r="SPR19" s="153"/>
      <c r="SPS19" s="153"/>
      <c r="SPT19" s="153"/>
      <c r="SPU19" s="153"/>
      <c r="SPV19" s="153"/>
      <c r="SPW19" s="153"/>
      <c r="SPX19" s="153"/>
      <c r="SPY19" s="153"/>
      <c r="SPZ19" s="153"/>
      <c r="SQA19" s="153"/>
      <c r="SQB19" s="153"/>
      <c r="SQC19" s="153"/>
      <c r="SQD19" s="153"/>
      <c r="SQE19" s="153"/>
      <c r="SQF19" s="153"/>
      <c r="SQG19" s="153"/>
      <c r="SQH19" s="153"/>
      <c r="SQI19" s="153"/>
      <c r="SQJ19" s="153"/>
      <c r="SQK19" s="153"/>
      <c r="SQL19" s="153"/>
      <c r="SQM19" s="153"/>
      <c r="SQN19" s="153"/>
      <c r="SQO19" s="153"/>
      <c r="SQP19" s="153"/>
      <c r="SQQ19" s="153"/>
      <c r="SQR19" s="153"/>
      <c r="SQS19" s="153"/>
      <c r="SQT19" s="153"/>
      <c r="SQU19" s="153"/>
      <c r="SQV19" s="153"/>
      <c r="SQW19" s="153"/>
      <c r="SQX19" s="153"/>
      <c r="SQY19" s="153"/>
      <c r="SQZ19" s="153"/>
      <c r="SRA19" s="153"/>
      <c r="SRB19" s="153"/>
      <c r="SRC19" s="153"/>
      <c r="SRD19" s="153"/>
      <c r="SRE19" s="153"/>
      <c r="SRF19" s="153"/>
      <c r="SRG19" s="153"/>
      <c r="SRH19" s="153"/>
      <c r="SRI19" s="153"/>
      <c r="SRJ19" s="153"/>
      <c r="SRK19" s="153"/>
      <c r="SRL19" s="153"/>
      <c r="SRM19" s="153"/>
      <c r="SRN19" s="153"/>
      <c r="SRO19" s="153"/>
      <c r="SRP19" s="153"/>
      <c r="SRQ19" s="153"/>
      <c r="SRR19" s="153"/>
      <c r="SRS19" s="153"/>
      <c r="SRT19" s="153"/>
      <c r="SRU19" s="153"/>
      <c r="SRV19" s="153"/>
      <c r="SRW19" s="153"/>
      <c r="SRX19" s="153"/>
      <c r="SRY19" s="153"/>
      <c r="SRZ19" s="153"/>
      <c r="SSA19" s="153"/>
      <c r="SSB19" s="153"/>
      <c r="SSC19" s="153"/>
      <c r="SSD19" s="153"/>
      <c r="SSE19" s="153"/>
      <c r="SSF19" s="153"/>
      <c r="SSG19" s="153"/>
      <c r="SSH19" s="153"/>
      <c r="SSI19" s="153"/>
      <c r="SSJ19" s="153"/>
      <c r="SSK19" s="153"/>
      <c r="SSL19" s="153"/>
      <c r="SSM19" s="153"/>
      <c r="SSN19" s="153"/>
      <c r="SSO19" s="153"/>
      <c r="SSP19" s="153"/>
      <c r="SSQ19" s="153"/>
      <c r="SSR19" s="153"/>
      <c r="SSS19" s="153"/>
      <c r="SST19" s="153"/>
      <c r="SSU19" s="153"/>
      <c r="SSV19" s="153"/>
      <c r="SSW19" s="153"/>
      <c r="SSX19" s="153"/>
      <c r="SSY19" s="153"/>
      <c r="SSZ19" s="153"/>
      <c r="STA19" s="153"/>
      <c r="STB19" s="153"/>
      <c r="STC19" s="153"/>
      <c r="STD19" s="153"/>
      <c r="STE19" s="153"/>
      <c r="STF19" s="153"/>
      <c r="STG19" s="153"/>
      <c r="STH19" s="153"/>
      <c r="STI19" s="153"/>
      <c r="STJ19" s="153"/>
      <c r="STK19" s="153"/>
      <c r="STL19" s="153"/>
      <c r="STM19" s="153"/>
      <c r="STN19" s="153"/>
      <c r="STO19" s="153"/>
      <c r="STP19" s="153"/>
      <c r="STQ19" s="153"/>
      <c r="STR19" s="153"/>
      <c r="STS19" s="153"/>
      <c r="STT19" s="153"/>
      <c r="STU19" s="153"/>
      <c r="STV19" s="153"/>
      <c r="STW19" s="153"/>
      <c r="STX19" s="153"/>
      <c r="STY19" s="153"/>
      <c r="STZ19" s="153"/>
      <c r="SUA19" s="153"/>
      <c r="SUB19" s="153"/>
      <c r="SUC19" s="153"/>
      <c r="SUD19" s="153"/>
      <c r="SUE19" s="153"/>
      <c r="SUF19" s="153"/>
      <c r="SUG19" s="153"/>
      <c r="SUH19" s="153"/>
      <c r="SUI19" s="153"/>
      <c r="SUJ19" s="153"/>
      <c r="SUK19" s="153"/>
      <c r="SUL19" s="153"/>
      <c r="SUM19" s="153"/>
      <c r="SUN19" s="153"/>
      <c r="SUO19" s="153"/>
      <c r="SUP19" s="153"/>
      <c r="SUQ19" s="153"/>
      <c r="SUR19" s="153"/>
      <c r="SUS19" s="153"/>
      <c r="SUT19" s="153"/>
      <c r="SUU19" s="153"/>
      <c r="SUV19" s="153"/>
      <c r="SUW19" s="153"/>
      <c r="SUX19" s="153"/>
      <c r="SUY19" s="153"/>
      <c r="SUZ19" s="153"/>
      <c r="SVA19" s="153"/>
      <c r="SVB19" s="153"/>
      <c r="SVC19" s="153"/>
      <c r="SVD19" s="153"/>
      <c r="SVE19" s="153"/>
      <c r="SVF19" s="153"/>
      <c r="SVG19" s="153"/>
      <c r="SVH19" s="153"/>
      <c r="SVI19" s="153"/>
      <c r="SVJ19" s="153"/>
      <c r="SVK19" s="153"/>
      <c r="SVL19" s="153"/>
      <c r="SVM19" s="153"/>
      <c r="SVN19" s="153"/>
      <c r="SVO19" s="153"/>
      <c r="SVP19" s="153"/>
      <c r="SVQ19" s="153"/>
      <c r="SVR19" s="153"/>
      <c r="SVS19" s="153"/>
      <c r="SVT19" s="153"/>
      <c r="SVU19" s="153"/>
      <c r="SVV19" s="153"/>
      <c r="SVW19" s="153"/>
      <c r="SVX19" s="153"/>
      <c r="SVY19" s="153"/>
      <c r="SVZ19" s="153"/>
      <c r="SWA19" s="153"/>
      <c r="SWB19" s="153"/>
      <c r="SWC19" s="153"/>
      <c r="SWD19" s="153"/>
      <c r="SWE19" s="153"/>
      <c r="SWF19" s="153"/>
      <c r="SWG19" s="153"/>
      <c r="SWH19" s="153"/>
      <c r="SWI19" s="153"/>
      <c r="SWJ19" s="153"/>
      <c r="SWK19" s="153"/>
      <c r="SWL19" s="153"/>
      <c r="SWM19" s="153"/>
      <c r="SWN19" s="153"/>
      <c r="SWO19" s="153"/>
      <c r="SWP19" s="153"/>
      <c r="SWQ19" s="153"/>
      <c r="SWR19" s="153"/>
      <c r="SWS19" s="153"/>
      <c r="SWT19" s="153"/>
      <c r="SWU19" s="153"/>
      <c r="SWV19" s="153"/>
      <c r="SWW19" s="153"/>
      <c r="SWX19" s="153"/>
      <c r="SWY19" s="153"/>
      <c r="SWZ19" s="153"/>
      <c r="SXA19" s="153"/>
      <c r="SXB19" s="153"/>
      <c r="SXC19" s="153"/>
      <c r="SXD19" s="153"/>
      <c r="SXE19" s="153"/>
      <c r="SXF19" s="153"/>
      <c r="SXG19" s="153"/>
      <c r="SXH19" s="153"/>
      <c r="SXI19" s="153"/>
      <c r="SXJ19" s="153"/>
      <c r="SXK19" s="153"/>
      <c r="SXL19" s="153"/>
      <c r="SXM19" s="153"/>
      <c r="SXN19" s="153"/>
      <c r="SXO19" s="153"/>
      <c r="SXP19" s="153"/>
      <c r="SXQ19" s="153"/>
      <c r="SXR19" s="153"/>
      <c r="SXS19" s="153"/>
      <c r="SXT19" s="153"/>
      <c r="SXU19" s="153"/>
      <c r="SXV19" s="153"/>
      <c r="SXW19" s="153"/>
      <c r="SXX19" s="153"/>
      <c r="SXY19" s="153"/>
      <c r="SXZ19" s="153"/>
      <c r="SYA19" s="153"/>
      <c r="SYB19" s="153"/>
      <c r="SYC19" s="153"/>
      <c r="SYD19" s="153"/>
      <c r="SYE19" s="153"/>
      <c r="SYF19" s="153"/>
      <c r="SYG19" s="153"/>
      <c r="SYH19" s="153"/>
      <c r="SYI19" s="153"/>
      <c r="SYJ19" s="153"/>
      <c r="SYK19" s="153"/>
      <c r="SYL19" s="153"/>
      <c r="SYM19" s="153"/>
      <c r="SYN19" s="153"/>
      <c r="SYO19" s="153"/>
      <c r="SYP19" s="153"/>
      <c r="SYQ19" s="153"/>
      <c r="SYR19" s="153"/>
      <c r="SYS19" s="153"/>
      <c r="SYT19" s="153"/>
      <c r="SYU19" s="153"/>
      <c r="SYV19" s="153"/>
      <c r="SYW19" s="153"/>
      <c r="SYX19" s="153"/>
      <c r="SYY19" s="153"/>
      <c r="SYZ19" s="153"/>
      <c r="SZA19" s="153"/>
      <c r="SZB19" s="153"/>
      <c r="SZC19" s="153"/>
      <c r="SZD19" s="153"/>
      <c r="SZE19" s="153"/>
      <c r="SZF19" s="153"/>
      <c r="SZG19" s="153"/>
      <c r="SZH19" s="153"/>
      <c r="SZI19" s="153"/>
      <c r="SZJ19" s="153"/>
      <c r="SZK19" s="153"/>
      <c r="SZL19" s="153"/>
      <c r="SZM19" s="153"/>
      <c r="SZN19" s="153"/>
      <c r="SZO19" s="153"/>
      <c r="SZP19" s="153"/>
      <c r="SZQ19" s="153"/>
      <c r="SZR19" s="153"/>
      <c r="SZS19" s="153"/>
      <c r="SZT19" s="153"/>
      <c r="SZU19" s="153"/>
      <c r="SZV19" s="153"/>
      <c r="SZW19" s="153"/>
      <c r="SZX19" s="153"/>
      <c r="SZY19" s="153"/>
      <c r="SZZ19" s="153"/>
      <c r="TAA19" s="153"/>
      <c r="TAB19" s="153"/>
      <c r="TAC19" s="153"/>
      <c r="TAD19" s="153"/>
      <c r="TAE19" s="153"/>
      <c r="TAF19" s="153"/>
      <c r="TAG19" s="153"/>
      <c r="TAH19" s="153"/>
      <c r="TAI19" s="153"/>
      <c r="TAJ19" s="153"/>
      <c r="TAK19" s="153"/>
      <c r="TAL19" s="153"/>
      <c r="TAM19" s="153"/>
      <c r="TAN19" s="153"/>
      <c r="TAO19" s="153"/>
      <c r="TAP19" s="153"/>
      <c r="TAQ19" s="153"/>
      <c r="TAR19" s="153"/>
      <c r="TAS19" s="153"/>
      <c r="TAT19" s="153"/>
      <c r="TAU19" s="153"/>
      <c r="TAV19" s="153"/>
      <c r="TAW19" s="153"/>
      <c r="TAX19" s="153"/>
      <c r="TAY19" s="153"/>
      <c r="TAZ19" s="153"/>
      <c r="TBA19" s="153"/>
      <c r="TBB19" s="153"/>
      <c r="TBC19" s="153"/>
      <c r="TBD19" s="153"/>
      <c r="TBE19" s="153"/>
      <c r="TBF19" s="153"/>
      <c r="TBG19" s="153"/>
      <c r="TBH19" s="153"/>
      <c r="TBI19" s="153"/>
      <c r="TBJ19" s="153"/>
      <c r="TBK19" s="153"/>
      <c r="TBL19" s="153"/>
      <c r="TBM19" s="153"/>
      <c r="TBN19" s="153"/>
      <c r="TBO19" s="153"/>
      <c r="TBP19" s="153"/>
      <c r="TBQ19" s="153"/>
      <c r="TBR19" s="153"/>
      <c r="TBS19" s="153"/>
      <c r="TBT19" s="153"/>
      <c r="TBU19" s="153"/>
      <c r="TBV19" s="153"/>
      <c r="TBW19" s="153"/>
      <c r="TBX19" s="153"/>
      <c r="TBY19" s="153"/>
      <c r="TBZ19" s="153"/>
      <c r="TCA19" s="153"/>
      <c r="TCB19" s="153"/>
      <c r="TCC19" s="153"/>
      <c r="TCD19" s="153"/>
      <c r="TCE19" s="153"/>
      <c r="TCF19" s="153"/>
      <c r="TCG19" s="153"/>
      <c r="TCH19" s="153"/>
      <c r="TCI19" s="153"/>
      <c r="TCJ19" s="153"/>
      <c r="TCK19" s="153"/>
      <c r="TCL19" s="153"/>
      <c r="TCM19" s="153"/>
      <c r="TCN19" s="153"/>
      <c r="TCO19" s="153"/>
      <c r="TCP19" s="153"/>
      <c r="TCQ19" s="153"/>
      <c r="TCR19" s="153"/>
      <c r="TCS19" s="153"/>
      <c r="TCT19" s="153"/>
      <c r="TCU19" s="153"/>
      <c r="TCV19" s="153"/>
      <c r="TCW19" s="153"/>
      <c r="TCX19" s="153"/>
      <c r="TCY19" s="153"/>
      <c r="TCZ19" s="153"/>
      <c r="TDA19" s="153"/>
      <c r="TDB19" s="153"/>
      <c r="TDC19" s="153"/>
      <c r="TDD19" s="153"/>
      <c r="TDE19" s="153"/>
      <c r="TDF19" s="153"/>
      <c r="TDG19" s="153"/>
      <c r="TDH19" s="153"/>
      <c r="TDI19" s="153"/>
      <c r="TDJ19" s="153"/>
      <c r="TDK19" s="153"/>
      <c r="TDL19" s="153"/>
      <c r="TDM19" s="153"/>
      <c r="TDN19" s="153"/>
      <c r="TDO19" s="153"/>
      <c r="TDP19" s="153"/>
      <c r="TDQ19" s="153"/>
      <c r="TDR19" s="153"/>
      <c r="TDS19" s="153"/>
      <c r="TDT19" s="153"/>
      <c r="TDU19" s="153"/>
      <c r="TDV19" s="153"/>
      <c r="TDW19" s="153"/>
      <c r="TDX19" s="153"/>
      <c r="TDY19" s="153"/>
      <c r="TDZ19" s="153"/>
      <c r="TEA19" s="153"/>
      <c r="TEB19" s="153"/>
      <c r="TEC19" s="153"/>
      <c r="TED19" s="153"/>
      <c r="TEE19" s="153"/>
      <c r="TEF19" s="153"/>
      <c r="TEG19" s="153"/>
      <c r="TEH19" s="153"/>
      <c r="TEI19" s="153"/>
      <c r="TEJ19" s="153"/>
      <c r="TEK19" s="153"/>
      <c r="TEL19" s="153"/>
      <c r="TEM19" s="153"/>
      <c r="TEN19" s="153"/>
      <c r="TEO19" s="153"/>
      <c r="TEP19" s="153"/>
      <c r="TEQ19" s="153"/>
      <c r="TER19" s="153"/>
      <c r="TES19" s="153"/>
      <c r="TET19" s="153"/>
      <c r="TEU19" s="153"/>
      <c r="TEV19" s="153"/>
      <c r="TEW19" s="153"/>
      <c r="TEX19" s="153"/>
      <c r="TEY19" s="153"/>
      <c r="TEZ19" s="153"/>
      <c r="TFA19" s="153"/>
      <c r="TFB19" s="153"/>
      <c r="TFC19" s="153"/>
      <c r="TFD19" s="153"/>
      <c r="TFE19" s="153"/>
      <c r="TFF19" s="153"/>
      <c r="TFG19" s="153"/>
      <c r="TFH19" s="153"/>
      <c r="TFI19" s="153"/>
      <c r="TFJ19" s="153"/>
      <c r="TFK19" s="153"/>
      <c r="TFL19" s="153"/>
      <c r="TFM19" s="153"/>
      <c r="TFN19" s="153"/>
      <c r="TFO19" s="153"/>
      <c r="TFP19" s="153"/>
      <c r="TFQ19" s="153"/>
      <c r="TFR19" s="153"/>
      <c r="TFS19" s="153"/>
      <c r="TFT19" s="153"/>
      <c r="TFU19" s="153"/>
      <c r="TFV19" s="153"/>
      <c r="TFW19" s="153"/>
      <c r="TFX19" s="153"/>
      <c r="TFY19" s="153"/>
      <c r="TFZ19" s="153"/>
      <c r="TGA19" s="153"/>
      <c r="TGB19" s="153"/>
      <c r="TGC19" s="153"/>
      <c r="TGD19" s="153"/>
      <c r="TGE19" s="153"/>
      <c r="TGF19" s="153"/>
      <c r="TGG19" s="153"/>
      <c r="TGH19" s="153"/>
      <c r="TGI19" s="153"/>
      <c r="TGJ19" s="153"/>
      <c r="TGK19" s="153"/>
      <c r="TGL19" s="153"/>
      <c r="TGM19" s="153"/>
      <c r="TGN19" s="153"/>
      <c r="TGO19" s="153"/>
      <c r="TGP19" s="153"/>
      <c r="TGQ19" s="153"/>
      <c r="TGR19" s="153"/>
      <c r="TGS19" s="153"/>
      <c r="TGT19" s="153"/>
      <c r="TGU19" s="153"/>
      <c r="TGV19" s="153"/>
      <c r="TGW19" s="153"/>
      <c r="TGX19" s="153"/>
      <c r="TGY19" s="153"/>
      <c r="TGZ19" s="153"/>
      <c r="THA19" s="153"/>
      <c r="THB19" s="153"/>
      <c r="THC19" s="153"/>
      <c r="THD19" s="153"/>
      <c r="THE19" s="153"/>
      <c r="THF19" s="153"/>
      <c r="THG19" s="153"/>
      <c r="THH19" s="153"/>
      <c r="THI19" s="153"/>
      <c r="THJ19" s="153"/>
      <c r="THK19" s="153"/>
      <c r="THL19" s="153"/>
      <c r="THM19" s="153"/>
      <c r="THN19" s="153"/>
      <c r="THO19" s="153"/>
      <c r="THP19" s="153"/>
      <c r="THQ19" s="153"/>
      <c r="THR19" s="153"/>
      <c r="THS19" s="153"/>
      <c r="THT19" s="153"/>
      <c r="THU19" s="153"/>
      <c r="THV19" s="153"/>
      <c r="THW19" s="153"/>
      <c r="THX19" s="153"/>
      <c r="THY19" s="153"/>
      <c r="THZ19" s="153"/>
      <c r="TIA19" s="153"/>
      <c r="TIB19" s="153"/>
      <c r="TIC19" s="153"/>
      <c r="TID19" s="153"/>
      <c r="TIE19" s="153"/>
      <c r="TIF19" s="153"/>
      <c r="TIG19" s="153"/>
      <c r="TIH19" s="153"/>
      <c r="TII19" s="153"/>
      <c r="TIJ19" s="153"/>
      <c r="TIK19" s="153"/>
      <c r="TIL19" s="153"/>
      <c r="TIM19" s="153"/>
      <c r="TIN19" s="153"/>
      <c r="TIO19" s="153"/>
      <c r="TIP19" s="153"/>
      <c r="TIQ19" s="153"/>
      <c r="TIR19" s="153"/>
      <c r="TIS19" s="153"/>
      <c r="TIT19" s="153"/>
      <c r="TIU19" s="153"/>
      <c r="TIV19" s="153"/>
      <c r="TIW19" s="153"/>
      <c r="TIX19" s="153"/>
      <c r="TIY19" s="153"/>
      <c r="TIZ19" s="153"/>
      <c r="TJA19" s="153"/>
      <c r="TJB19" s="153"/>
      <c r="TJC19" s="153"/>
      <c r="TJD19" s="153"/>
      <c r="TJE19" s="153"/>
      <c r="TJF19" s="153"/>
      <c r="TJG19" s="153"/>
      <c r="TJH19" s="153"/>
      <c r="TJI19" s="153"/>
      <c r="TJJ19" s="153"/>
      <c r="TJK19" s="153"/>
      <c r="TJL19" s="153"/>
      <c r="TJM19" s="153"/>
      <c r="TJN19" s="153"/>
      <c r="TJO19" s="153"/>
      <c r="TJP19" s="153"/>
      <c r="TJQ19" s="153"/>
      <c r="TJR19" s="153"/>
      <c r="TJS19" s="153"/>
      <c r="TJT19" s="153"/>
      <c r="TJU19" s="153"/>
      <c r="TJV19" s="153"/>
      <c r="TJW19" s="153"/>
      <c r="TJX19" s="153"/>
      <c r="TJY19" s="153"/>
      <c r="TJZ19" s="153"/>
      <c r="TKA19" s="153"/>
      <c r="TKB19" s="153"/>
      <c r="TKC19" s="153"/>
      <c r="TKD19" s="153"/>
      <c r="TKE19" s="153"/>
      <c r="TKF19" s="153"/>
      <c r="TKG19" s="153"/>
      <c r="TKH19" s="153"/>
      <c r="TKI19" s="153"/>
      <c r="TKJ19" s="153"/>
      <c r="TKK19" s="153"/>
      <c r="TKL19" s="153"/>
      <c r="TKM19" s="153"/>
      <c r="TKN19" s="153"/>
      <c r="TKO19" s="153"/>
      <c r="TKP19" s="153"/>
      <c r="TKQ19" s="153"/>
      <c r="TKR19" s="153"/>
      <c r="TKS19" s="153"/>
      <c r="TKT19" s="153"/>
      <c r="TKU19" s="153"/>
      <c r="TKV19" s="153"/>
      <c r="TKW19" s="153"/>
      <c r="TKX19" s="153"/>
      <c r="TKY19" s="153"/>
      <c r="TKZ19" s="153"/>
      <c r="TLA19" s="153"/>
      <c r="TLB19" s="153"/>
      <c r="TLC19" s="153"/>
      <c r="TLD19" s="153"/>
      <c r="TLE19" s="153"/>
      <c r="TLF19" s="153"/>
      <c r="TLG19" s="153"/>
      <c r="TLH19" s="153"/>
      <c r="TLI19" s="153"/>
      <c r="TLJ19" s="153"/>
      <c r="TLK19" s="153"/>
      <c r="TLL19" s="153"/>
      <c r="TLM19" s="153"/>
      <c r="TLN19" s="153"/>
      <c r="TLO19" s="153"/>
      <c r="TLP19" s="153"/>
      <c r="TLQ19" s="153"/>
      <c r="TLR19" s="153"/>
      <c r="TLS19" s="153"/>
      <c r="TLT19" s="153"/>
      <c r="TLU19" s="153"/>
      <c r="TLV19" s="153"/>
      <c r="TLW19" s="153"/>
      <c r="TLX19" s="153"/>
      <c r="TLY19" s="153"/>
      <c r="TLZ19" s="153"/>
      <c r="TMA19" s="153"/>
      <c r="TMB19" s="153"/>
      <c r="TMC19" s="153"/>
      <c r="TMD19" s="153"/>
      <c r="TME19" s="153"/>
      <c r="TMF19" s="153"/>
      <c r="TMG19" s="153"/>
      <c r="TMH19" s="153"/>
      <c r="TMI19" s="153"/>
      <c r="TMJ19" s="153"/>
      <c r="TMK19" s="153"/>
      <c r="TML19" s="153"/>
      <c r="TMM19" s="153"/>
      <c r="TMN19" s="153"/>
      <c r="TMO19" s="153"/>
      <c r="TMP19" s="153"/>
      <c r="TMQ19" s="153"/>
      <c r="TMR19" s="153"/>
      <c r="TMS19" s="153"/>
      <c r="TMT19" s="153"/>
      <c r="TMU19" s="153"/>
      <c r="TMV19" s="153"/>
      <c r="TMW19" s="153"/>
      <c r="TMX19" s="153"/>
      <c r="TMY19" s="153"/>
      <c r="TMZ19" s="153"/>
      <c r="TNA19" s="153"/>
      <c r="TNB19" s="153"/>
      <c r="TNC19" s="153"/>
      <c r="TND19" s="153"/>
      <c r="TNE19" s="153"/>
      <c r="TNF19" s="153"/>
      <c r="TNG19" s="153"/>
      <c r="TNH19" s="153"/>
      <c r="TNI19" s="153"/>
      <c r="TNJ19" s="153"/>
      <c r="TNK19" s="153"/>
      <c r="TNL19" s="153"/>
      <c r="TNM19" s="153"/>
      <c r="TNN19" s="153"/>
      <c r="TNO19" s="153"/>
      <c r="TNP19" s="153"/>
      <c r="TNQ19" s="153"/>
      <c r="TNR19" s="153"/>
      <c r="TNS19" s="153"/>
      <c r="TNT19" s="153"/>
      <c r="TNU19" s="153"/>
      <c r="TNV19" s="153"/>
      <c r="TNW19" s="153"/>
      <c r="TNX19" s="153"/>
      <c r="TNY19" s="153"/>
      <c r="TNZ19" s="153"/>
      <c r="TOA19" s="153"/>
      <c r="TOB19" s="153"/>
      <c r="TOC19" s="153"/>
      <c r="TOD19" s="153"/>
      <c r="TOE19" s="153"/>
      <c r="TOF19" s="153"/>
      <c r="TOG19" s="153"/>
      <c r="TOH19" s="153"/>
      <c r="TOI19" s="153"/>
      <c r="TOJ19" s="153"/>
      <c r="TOK19" s="153"/>
      <c r="TOL19" s="153"/>
      <c r="TOM19" s="153"/>
      <c r="TON19" s="153"/>
      <c r="TOO19" s="153"/>
      <c r="TOP19" s="153"/>
      <c r="TOQ19" s="153"/>
      <c r="TOR19" s="153"/>
      <c r="TOS19" s="153"/>
      <c r="TOT19" s="153"/>
      <c r="TOU19" s="153"/>
      <c r="TOV19" s="153"/>
      <c r="TOW19" s="153"/>
      <c r="TOX19" s="153"/>
      <c r="TOY19" s="153"/>
      <c r="TOZ19" s="153"/>
      <c r="TPA19" s="153"/>
      <c r="TPB19" s="153"/>
      <c r="TPC19" s="153"/>
      <c r="TPD19" s="153"/>
      <c r="TPE19" s="153"/>
      <c r="TPF19" s="153"/>
      <c r="TPG19" s="153"/>
      <c r="TPH19" s="153"/>
      <c r="TPI19" s="153"/>
      <c r="TPJ19" s="153"/>
      <c r="TPK19" s="153"/>
      <c r="TPL19" s="153"/>
      <c r="TPM19" s="153"/>
      <c r="TPN19" s="153"/>
      <c r="TPO19" s="153"/>
      <c r="TPP19" s="153"/>
      <c r="TPQ19" s="153"/>
      <c r="TPR19" s="153"/>
      <c r="TPS19" s="153"/>
      <c r="TPT19" s="153"/>
      <c r="TPU19" s="153"/>
      <c r="TPV19" s="153"/>
      <c r="TPW19" s="153"/>
      <c r="TPX19" s="153"/>
      <c r="TPY19" s="153"/>
      <c r="TPZ19" s="153"/>
      <c r="TQA19" s="153"/>
      <c r="TQB19" s="153"/>
      <c r="TQC19" s="153"/>
      <c r="TQD19" s="153"/>
      <c r="TQE19" s="153"/>
      <c r="TQF19" s="153"/>
      <c r="TQG19" s="153"/>
      <c r="TQH19" s="153"/>
      <c r="TQI19" s="153"/>
      <c r="TQJ19" s="153"/>
      <c r="TQK19" s="153"/>
      <c r="TQL19" s="153"/>
      <c r="TQM19" s="153"/>
      <c r="TQN19" s="153"/>
      <c r="TQO19" s="153"/>
      <c r="TQP19" s="153"/>
      <c r="TQQ19" s="153"/>
      <c r="TQR19" s="153"/>
      <c r="TQS19" s="153"/>
      <c r="TQT19" s="153"/>
      <c r="TQU19" s="153"/>
      <c r="TQV19" s="153"/>
      <c r="TQW19" s="153"/>
      <c r="TQX19" s="153"/>
      <c r="TQY19" s="153"/>
      <c r="TQZ19" s="153"/>
      <c r="TRA19" s="153"/>
      <c r="TRB19" s="153"/>
      <c r="TRC19" s="153"/>
      <c r="TRD19" s="153"/>
      <c r="TRE19" s="153"/>
      <c r="TRF19" s="153"/>
      <c r="TRG19" s="153"/>
      <c r="TRH19" s="153"/>
      <c r="TRI19" s="153"/>
      <c r="TRJ19" s="153"/>
      <c r="TRK19" s="153"/>
      <c r="TRL19" s="153"/>
      <c r="TRM19" s="153"/>
      <c r="TRN19" s="153"/>
      <c r="TRO19" s="153"/>
      <c r="TRP19" s="153"/>
      <c r="TRQ19" s="153"/>
      <c r="TRR19" s="153"/>
      <c r="TRS19" s="153"/>
      <c r="TRT19" s="153"/>
      <c r="TRU19" s="153"/>
      <c r="TRV19" s="153"/>
      <c r="TRW19" s="153"/>
      <c r="TRX19" s="153"/>
      <c r="TRY19" s="153"/>
      <c r="TRZ19" s="153"/>
      <c r="TSA19" s="153"/>
      <c r="TSB19" s="153"/>
      <c r="TSC19" s="153"/>
      <c r="TSD19" s="153"/>
      <c r="TSE19" s="153"/>
      <c r="TSF19" s="153"/>
      <c r="TSG19" s="153"/>
      <c r="TSH19" s="153"/>
      <c r="TSI19" s="153"/>
      <c r="TSJ19" s="153"/>
      <c r="TSK19" s="153"/>
      <c r="TSL19" s="153"/>
      <c r="TSM19" s="153"/>
      <c r="TSN19" s="153"/>
      <c r="TSO19" s="153"/>
      <c r="TSP19" s="153"/>
      <c r="TSQ19" s="153"/>
      <c r="TSR19" s="153"/>
      <c r="TSS19" s="153"/>
      <c r="TST19" s="153"/>
      <c r="TSU19" s="153"/>
      <c r="TSV19" s="153"/>
      <c r="TSW19" s="153"/>
      <c r="TSX19" s="153"/>
      <c r="TSY19" s="153"/>
      <c r="TSZ19" s="153"/>
      <c r="TTA19" s="153"/>
      <c r="TTB19" s="153"/>
      <c r="TTC19" s="153"/>
      <c r="TTD19" s="153"/>
      <c r="TTE19" s="153"/>
      <c r="TTF19" s="153"/>
      <c r="TTG19" s="153"/>
      <c r="TTH19" s="153"/>
      <c r="TTI19" s="153"/>
      <c r="TTJ19" s="153"/>
      <c r="TTK19" s="153"/>
      <c r="TTL19" s="153"/>
      <c r="TTM19" s="153"/>
      <c r="TTN19" s="153"/>
      <c r="TTO19" s="153"/>
      <c r="TTP19" s="153"/>
      <c r="TTQ19" s="153"/>
      <c r="TTR19" s="153"/>
      <c r="TTS19" s="153"/>
      <c r="TTT19" s="153"/>
      <c r="TTU19" s="153"/>
      <c r="TTV19" s="153"/>
      <c r="TTW19" s="153"/>
      <c r="TTX19" s="153"/>
      <c r="TTY19" s="153"/>
      <c r="TTZ19" s="153"/>
      <c r="TUA19" s="153"/>
      <c r="TUB19" s="153"/>
      <c r="TUC19" s="153"/>
      <c r="TUD19" s="153"/>
      <c r="TUE19" s="153"/>
      <c r="TUF19" s="153"/>
      <c r="TUG19" s="153"/>
      <c r="TUH19" s="153"/>
      <c r="TUI19" s="153"/>
      <c r="TUJ19" s="153"/>
      <c r="TUK19" s="153"/>
      <c r="TUL19" s="153"/>
      <c r="TUM19" s="153"/>
      <c r="TUN19" s="153"/>
      <c r="TUO19" s="153"/>
      <c r="TUP19" s="153"/>
      <c r="TUQ19" s="153"/>
      <c r="TUR19" s="153"/>
      <c r="TUS19" s="153"/>
      <c r="TUT19" s="153"/>
      <c r="TUU19" s="153"/>
      <c r="TUV19" s="153"/>
      <c r="TUW19" s="153"/>
      <c r="TUX19" s="153"/>
      <c r="TUY19" s="153"/>
      <c r="TUZ19" s="153"/>
      <c r="TVA19" s="153"/>
      <c r="TVB19" s="153"/>
      <c r="TVC19" s="153"/>
      <c r="TVD19" s="153"/>
      <c r="TVE19" s="153"/>
      <c r="TVF19" s="153"/>
      <c r="TVG19" s="153"/>
      <c r="TVH19" s="153"/>
      <c r="TVI19" s="153"/>
      <c r="TVJ19" s="153"/>
      <c r="TVK19" s="153"/>
      <c r="TVL19" s="153"/>
      <c r="TVM19" s="153"/>
      <c r="TVN19" s="153"/>
      <c r="TVO19" s="153"/>
      <c r="TVP19" s="153"/>
      <c r="TVQ19" s="153"/>
      <c r="TVR19" s="153"/>
      <c r="TVS19" s="153"/>
      <c r="TVT19" s="153"/>
      <c r="TVU19" s="153"/>
      <c r="TVV19" s="153"/>
      <c r="TVW19" s="153"/>
      <c r="TVX19" s="153"/>
      <c r="TVY19" s="153"/>
      <c r="TVZ19" s="153"/>
      <c r="TWA19" s="153"/>
      <c r="TWB19" s="153"/>
      <c r="TWC19" s="153"/>
      <c r="TWD19" s="153"/>
      <c r="TWE19" s="153"/>
      <c r="TWF19" s="153"/>
      <c r="TWG19" s="153"/>
      <c r="TWH19" s="153"/>
      <c r="TWI19" s="153"/>
      <c r="TWJ19" s="153"/>
      <c r="TWK19" s="153"/>
      <c r="TWL19" s="153"/>
      <c r="TWM19" s="153"/>
      <c r="TWN19" s="153"/>
      <c r="TWO19" s="153"/>
      <c r="TWP19" s="153"/>
      <c r="TWQ19" s="153"/>
      <c r="TWR19" s="153"/>
      <c r="TWS19" s="153"/>
      <c r="TWT19" s="153"/>
      <c r="TWU19" s="153"/>
      <c r="TWV19" s="153"/>
      <c r="TWW19" s="153"/>
      <c r="TWX19" s="153"/>
      <c r="TWY19" s="153"/>
      <c r="TWZ19" s="153"/>
      <c r="TXA19" s="153"/>
      <c r="TXB19" s="153"/>
      <c r="TXC19" s="153"/>
      <c r="TXD19" s="153"/>
      <c r="TXE19" s="153"/>
      <c r="TXF19" s="153"/>
      <c r="TXG19" s="153"/>
      <c r="TXH19" s="153"/>
      <c r="TXI19" s="153"/>
      <c r="TXJ19" s="153"/>
      <c r="TXK19" s="153"/>
      <c r="TXL19" s="153"/>
      <c r="TXM19" s="153"/>
      <c r="TXN19" s="153"/>
      <c r="TXO19" s="153"/>
      <c r="TXP19" s="153"/>
      <c r="TXQ19" s="153"/>
      <c r="TXR19" s="153"/>
      <c r="TXS19" s="153"/>
      <c r="TXT19" s="153"/>
      <c r="TXU19" s="153"/>
      <c r="TXV19" s="153"/>
      <c r="TXW19" s="153"/>
      <c r="TXX19" s="153"/>
      <c r="TXY19" s="153"/>
      <c r="TXZ19" s="153"/>
      <c r="TYA19" s="153"/>
      <c r="TYB19" s="153"/>
      <c r="TYC19" s="153"/>
      <c r="TYD19" s="153"/>
      <c r="TYE19" s="153"/>
      <c r="TYF19" s="153"/>
      <c r="TYG19" s="153"/>
      <c r="TYH19" s="153"/>
      <c r="TYI19" s="153"/>
      <c r="TYJ19" s="153"/>
      <c r="TYK19" s="153"/>
      <c r="TYL19" s="153"/>
      <c r="TYM19" s="153"/>
      <c r="TYN19" s="153"/>
      <c r="TYO19" s="153"/>
      <c r="TYP19" s="153"/>
      <c r="TYQ19" s="153"/>
      <c r="TYR19" s="153"/>
      <c r="TYS19" s="153"/>
      <c r="TYT19" s="153"/>
      <c r="TYU19" s="153"/>
      <c r="TYV19" s="153"/>
      <c r="TYW19" s="153"/>
      <c r="TYX19" s="153"/>
      <c r="TYY19" s="153"/>
      <c r="TYZ19" s="153"/>
      <c r="TZA19" s="153"/>
      <c r="TZB19" s="153"/>
      <c r="TZC19" s="153"/>
      <c r="TZD19" s="153"/>
      <c r="TZE19" s="153"/>
      <c r="TZF19" s="153"/>
      <c r="TZG19" s="153"/>
      <c r="TZH19" s="153"/>
      <c r="TZI19" s="153"/>
      <c r="TZJ19" s="153"/>
      <c r="TZK19" s="153"/>
      <c r="TZL19" s="153"/>
      <c r="TZM19" s="153"/>
      <c r="TZN19" s="153"/>
      <c r="TZO19" s="153"/>
      <c r="TZP19" s="153"/>
      <c r="TZQ19" s="153"/>
      <c r="TZR19" s="153"/>
      <c r="TZS19" s="153"/>
      <c r="TZT19" s="153"/>
      <c r="TZU19" s="153"/>
      <c r="TZV19" s="153"/>
      <c r="TZW19" s="153"/>
      <c r="TZX19" s="153"/>
      <c r="TZY19" s="153"/>
      <c r="TZZ19" s="153"/>
      <c r="UAA19" s="153"/>
      <c r="UAB19" s="153"/>
      <c r="UAC19" s="153"/>
      <c r="UAD19" s="153"/>
      <c r="UAE19" s="153"/>
      <c r="UAF19" s="153"/>
      <c r="UAG19" s="153"/>
      <c r="UAH19" s="153"/>
      <c r="UAI19" s="153"/>
      <c r="UAJ19" s="153"/>
      <c r="UAK19" s="153"/>
      <c r="UAL19" s="153"/>
      <c r="UAM19" s="153"/>
      <c r="UAN19" s="153"/>
      <c r="UAO19" s="153"/>
      <c r="UAP19" s="153"/>
      <c r="UAQ19" s="153"/>
      <c r="UAR19" s="153"/>
      <c r="UAS19" s="153"/>
      <c r="UAT19" s="153"/>
      <c r="UAU19" s="153"/>
      <c r="UAV19" s="153"/>
      <c r="UAW19" s="153"/>
      <c r="UAX19" s="153"/>
      <c r="UAY19" s="153"/>
      <c r="UAZ19" s="153"/>
      <c r="UBA19" s="153"/>
      <c r="UBB19" s="153"/>
      <c r="UBC19" s="153"/>
      <c r="UBD19" s="153"/>
      <c r="UBE19" s="153"/>
      <c r="UBF19" s="153"/>
      <c r="UBG19" s="153"/>
      <c r="UBH19" s="153"/>
      <c r="UBI19" s="153"/>
      <c r="UBJ19" s="153"/>
      <c r="UBK19" s="153"/>
      <c r="UBL19" s="153"/>
      <c r="UBM19" s="153"/>
      <c r="UBN19" s="153"/>
      <c r="UBO19" s="153"/>
      <c r="UBP19" s="153"/>
      <c r="UBQ19" s="153"/>
      <c r="UBR19" s="153"/>
      <c r="UBS19" s="153"/>
      <c r="UBT19" s="153"/>
      <c r="UBU19" s="153"/>
      <c r="UBV19" s="153"/>
      <c r="UBW19" s="153"/>
      <c r="UBX19" s="153"/>
      <c r="UBY19" s="153"/>
      <c r="UBZ19" s="153"/>
      <c r="UCA19" s="153"/>
      <c r="UCB19" s="153"/>
      <c r="UCC19" s="153"/>
      <c r="UCD19" s="153"/>
      <c r="UCE19" s="153"/>
      <c r="UCF19" s="153"/>
      <c r="UCG19" s="153"/>
      <c r="UCH19" s="153"/>
      <c r="UCI19" s="153"/>
      <c r="UCJ19" s="153"/>
      <c r="UCK19" s="153"/>
      <c r="UCL19" s="153"/>
      <c r="UCM19" s="153"/>
      <c r="UCN19" s="153"/>
      <c r="UCO19" s="153"/>
      <c r="UCP19" s="153"/>
      <c r="UCQ19" s="153"/>
      <c r="UCR19" s="153"/>
      <c r="UCS19" s="153"/>
      <c r="UCT19" s="153"/>
      <c r="UCU19" s="153"/>
      <c r="UCV19" s="153"/>
      <c r="UCW19" s="153"/>
      <c r="UCX19" s="153"/>
      <c r="UCY19" s="153"/>
      <c r="UCZ19" s="153"/>
      <c r="UDA19" s="153"/>
      <c r="UDB19" s="153"/>
      <c r="UDC19" s="153"/>
      <c r="UDD19" s="153"/>
      <c r="UDE19" s="153"/>
      <c r="UDF19" s="153"/>
      <c r="UDG19" s="153"/>
      <c r="UDH19" s="153"/>
      <c r="UDI19" s="153"/>
      <c r="UDJ19" s="153"/>
      <c r="UDK19" s="153"/>
      <c r="UDL19" s="153"/>
      <c r="UDM19" s="153"/>
      <c r="UDN19" s="153"/>
      <c r="UDO19" s="153"/>
      <c r="UDP19" s="153"/>
      <c r="UDQ19" s="153"/>
      <c r="UDR19" s="153"/>
      <c r="UDS19" s="153"/>
      <c r="UDT19" s="153"/>
      <c r="UDU19" s="153"/>
      <c r="UDV19" s="153"/>
      <c r="UDW19" s="153"/>
      <c r="UDX19" s="153"/>
      <c r="UDY19" s="153"/>
      <c r="UDZ19" s="153"/>
      <c r="UEA19" s="153"/>
      <c r="UEB19" s="153"/>
      <c r="UEC19" s="153"/>
      <c r="UED19" s="153"/>
      <c r="UEE19" s="153"/>
      <c r="UEF19" s="153"/>
      <c r="UEG19" s="153"/>
      <c r="UEH19" s="153"/>
      <c r="UEI19" s="153"/>
      <c r="UEJ19" s="153"/>
      <c r="UEK19" s="153"/>
      <c r="UEL19" s="153"/>
      <c r="UEM19" s="153"/>
      <c r="UEN19" s="153"/>
      <c r="UEO19" s="153"/>
      <c r="UEP19" s="153"/>
      <c r="UEQ19" s="153"/>
      <c r="UER19" s="153"/>
      <c r="UES19" s="153"/>
      <c r="UET19" s="153"/>
      <c r="UEU19" s="153"/>
      <c r="UEV19" s="153"/>
      <c r="UEW19" s="153"/>
      <c r="UEX19" s="153"/>
      <c r="UEY19" s="153"/>
      <c r="UEZ19" s="153"/>
      <c r="UFA19" s="153"/>
      <c r="UFB19" s="153"/>
      <c r="UFC19" s="153"/>
      <c r="UFD19" s="153"/>
      <c r="UFE19" s="153"/>
      <c r="UFF19" s="153"/>
      <c r="UFG19" s="153"/>
      <c r="UFH19" s="153"/>
      <c r="UFI19" s="153"/>
      <c r="UFJ19" s="153"/>
      <c r="UFK19" s="153"/>
      <c r="UFL19" s="153"/>
      <c r="UFM19" s="153"/>
      <c r="UFN19" s="153"/>
      <c r="UFO19" s="153"/>
      <c r="UFP19" s="153"/>
      <c r="UFQ19" s="153"/>
      <c r="UFR19" s="153"/>
      <c r="UFS19" s="153"/>
      <c r="UFT19" s="153"/>
      <c r="UFU19" s="153"/>
      <c r="UFV19" s="153"/>
      <c r="UFW19" s="153"/>
      <c r="UFX19" s="153"/>
      <c r="UFY19" s="153"/>
      <c r="UFZ19" s="153"/>
      <c r="UGA19" s="153"/>
      <c r="UGB19" s="153"/>
      <c r="UGC19" s="153"/>
      <c r="UGD19" s="153"/>
      <c r="UGE19" s="153"/>
      <c r="UGF19" s="153"/>
      <c r="UGG19" s="153"/>
      <c r="UGH19" s="153"/>
      <c r="UGI19" s="153"/>
      <c r="UGJ19" s="153"/>
      <c r="UGK19" s="153"/>
      <c r="UGL19" s="153"/>
      <c r="UGM19" s="153"/>
      <c r="UGN19" s="153"/>
      <c r="UGO19" s="153"/>
      <c r="UGP19" s="153"/>
      <c r="UGQ19" s="153"/>
      <c r="UGR19" s="153"/>
      <c r="UGS19" s="153"/>
      <c r="UGT19" s="153"/>
      <c r="UGU19" s="153"/>
      <c r="UGV19" s="153"/>
      <c r="UGW19" s="153"/>
      <c r="UGX19" s="153"/>
      <c r="UGY19" s="153"/>
      <c r="UGZ19" s="153"/>
      <c r="UHA19" s="153"/>
      <c r="UHB19" s="153"/>
      <c r="UHC19" s="153"/>
      <c r="UHD19" s="153"/>
      <c r="UHE19" s="153"/>
      <c r="UHF19" s="153"/>
      <c r="UHG19" s="153"/>
      <c r="UHH19" s="153"/>
      <c r="UHI19" s="153"/>
      <c r="UHJ19" s="153"/>
      <c r="UHK19" s="153"/>
      <c r="UHL19" s="153"/>
      <c r="UHM19" s="153"/>
      <c r="UHN19" s="153"/>
      <c r="UHO19" s="153"/>
      <c r="UHP19" s="153"/>
      <c r="UHQ19" s="153"/>
      <c r="UHR19" s="153"/>
      <c r="UHS19" s="153"/>
      <c r="UHT19" s="153"/>
      <c r="UHU19" s="153"/>
      <c r="UHV19" s="153"/>
      <c r="UHW19" s="153"/>
      <c r="UHX19" s="153"/>
      <c r="UHY19" s="153"/>
      <c r="UHZ19" s="153"/>
      <c r="UIA19" s="153"/>
      <c r="UIB19" s="153"/>
      <c r="UIC19" s="153"/>
      <c r="UID19" s="153"/>
      <c r="UIE19" s="153"/>
      <c r="UIF19" s="153"/>
      <c r="UIG19" s="153"/>
      <c r="UIH19" s="153"/>
      <c r="UII19" s="153"/>
      <c r="UIJ19" s="153"/>
      <c r="UIK19" s="153"/>
      <c r="UIL19" s="153"/>
      <c r="UIM19" s="153"/>
      <c r="UIN19" s="153"/>
      <c r="UIO19" s="153"/>
      <c r="UIP19" s="153"/>
      <c r="UIQ19" s="153"/>
      <c r="UIR19" s="153"/>
      <c r="UIS19" s="153"/>
      <c r="UIT19" s="153"/>
      <c r="UIU19" s="153"/>
      <c r="UIV19" s="153"/>
      <c r="UIW19" s="153"/>
      <c r="UIX19" s="153"/>
      <c r="UIY19" s="153"/>
      <c r="UIZ19" s="153"/>
      <c r="UJA19" s="153"/>
      <c r="UJB19" s="153"/>
      <c r="UJC19" s="153"/>
      <c r="UJD19" s="153"/>
      <c r="UJE19" s="153"/>
      <c r="UJF19" s="153"/>
      <c r="UJG19" s="153"/>
      <c r="UJH19" s="153"/>
      <c r="UJI19" s="153"/>
      <c r="UJJ19" s="153"/>
      <c r="UJK19" s="153"/>
      <c r="UJL19" s="153"/>
      <c r="UJM19" s="153"/>
      <c r="UJN19" s="153"/>
      <c r="UJO19" s="153"/>
      <c r="UJP19" s="153"/>
      <c r="UJQ19" s="153"/>
      <c r="UJR19" s="153"/>
      <c r="UJS19" s="153"/>
      <c r="UJT19" s="153"/>
      <c r="UJU19" s="153"/>
      <c r="UJV19" s="153"/>
      <c r="UJW19" s="153"/>
      <c r="UJX19" s="153"/>
      <c r="UJY19" s="153"/>
      <c r="UJZ19" s="153"/>
      <c r="UKA19" s="153"/>
      <c r="UKB19" s="153"/>
      <c r="UKC19" s="153"/>
      <c r="UKD19" s="153"/>
      <c r="UKE19" s="153"/>
      <c r="UKF19" s="153"/>
      <c r="UKG19" s="153"/>
      <c r="UKH19" s="153"/>
      <c r="UKI19" s="153"/>
      <c r="UKJ19" s="153"/>
      <c r="UKK19" s="153"/>
      <c r="UKL19" s="153"/>
      <c r="UKM19" s="153"/>
      <c r="UKN19" s="153"/>
      <c r="UKO19" s="153"/>
      <c r="UKP19" s="153"/>
      <c r="UKQ19" s="153"/>
      <c r="UKR19" s="153"/>
      <c r="UKS19" s="153"/>
      <c r="UKT19" s="153"/>
      <c r="UKU19" s="153"/>
      <c r="UKV19" s="153"/>
      <c r="UKW19" s="153"/>
      <c r="UKX19" s="153"/>
      <c r="UKY19" s="153"/>
      <c r="UKZ19" s="153"/>
      <c r="ULA19" s="153"/>
      <c r="ULB19" s="153"/>
      <c r="ULC19" s="153"/>
      <c r="ULD19" s="153"/>
      <c r="ULE19" s="153"/>
      <c r="ULF19" s="153"/>
      <c r="ULG19" s="153"/>
      <c r="ULH19" s="153"/>
      <c r="ULI19" s="153"/>
      <c r="ULJ19" s="153"/>
      <c r="ULK19" s="153"/>
      <c r="ULL19" s="153"/>
      <c r="ULM19" s="153"/>
      <c r="ULN19" s="153"/>
      <c r="ULO19" s="153"/>
      <c r="ULP19" s="153"/>
      <c r="ULQ19" s="153"/>
      <c r="ULR19" s="153"/>
      <c r="ULS19" s="153"/>
      <c r="ULT19" s="153"/>
      <c r="ULU19" s="153"/>
      <c r="ULV19" s="153"/>
      <c r="ULW19" s="153"/>
      <c r="ULX19" s="153"/>
      <c r="ULY19" s="153"/>
      <c r="ULZ19" s="153"/>
      <c r="UMA19" s="153"/>
      <c r="UMB19" s="153"/>
      <c r="UMC19" s="153"/>
      <c r="UMD19" s="153"/>
      <c r="UME19" s="153"/>
      <c r="UMF19" s="153"/>
      <c r="UMG19" s="153"/>
      <c r="UMH19" s="153"/>
      <c r="UMI19" s="153"/>
      <c r="UMJ19" s="153"/>
      <c r="UMK19" s="153"/>
      <c r="UML19" s="153"/>
      <c r="UMM19" s="153"/>
      <c r="UMN19" s="153"/>
      <c r="UMO19" s="153"/>
      <c r="UMP19" s="153"/>
      <c r="UMQ19" s="153"/>
      <c r="UMR19" s="153"/>
      <c r="UMS19" s="153"/>
      <c r="UMT19" s="153"/>
      <c r="UMU19" s="153"/>
      <c r="UMV19" s="153"/>
      <c r="UMW19" s="153"/>
      <c r="UMX19" s="153"/>
      <c r="UMY19" s="153"/>
      <c r="UMZ19" s="153"/>
      <c r="UNA19" s="153"/>
      <c r="UNB19" s="153"/>
      <c r="UNC19" s="153"/>
      <c r="UND19" s="153"/>
      <c r="UNE19" s="153"/>
      <c r="UNF19" s="153"/>
      <c r="UNG19" s="153"/>
      <c r="UNH19" s="153"/>
      <c r="UNI19" s="153"/>
      <c r="UNJ19" s="153"/>
      <c r="UNK19" s="153"/>
      <c r="UNL19" s="153"/>
      <c r="UNM19" s="153"/>
      <c r="UNN19" s="153"/>
      <c r="UNO19" s="153"/>
      <c r="UNP19" s="153"/>
      <c r="UNQ19" s="153"/>
      <c r="UNR19" s="153"/>
      <c r="UNS19" s="153"/>
      <c r="UNT19" s="153"/>
      <c r="UNU19" s="153"/>
      <c r="UNV19" s="153"/>
      <c r="UNW19" s="153"/>
      <c r="UNX19" s="153"/>
      <c r="UNY19" s="153"/>
      <c r="UNZ19" s="153"/>
      <c r="UOA19" s="153"/>
      <c r="UOB19" s="153"/>
      <c r="UOC19" s="153"/>
      <c r="UOD19" s="153"/>
      <c r="UOE19" s="153"/>
      <c r="UOF19" s="153"/>
      <c r="UOG19" s="153"/>
      <c r="UOH19" s="153"/>
      <c r="UOI19" s="153"/>
      <c r="UOJ19" s="153"/>
      <c r="UOK19" s="153"/>
      <c r="UOL19" s="153"/>
      <c r="UOM19" s="153"/>
      <c r="UON19" s="153"/>
      <c r="UOO19" s="153"/>
      <c r="UOP19" s="153"/>
      <c r="UOQ19" s="153"/>
      <c r="UOR19" s="153"/>
      <c r="UOS19" s="153"/>
      <c r="UOT19" s="153"/>
      <c r="UOU19" s="153"/>
      <c r="UOV19" s="153"/>
      <c r="UOW19" s="153"/>
      <c r="UOX19" s="153"/>
      <c r="UOY19" s="153"/>
      <c r="UOZ19" s="153"/>
      <c r="UPA19" s="153"/>
      <c r="UPB19" s="153"/>
      <c r="UPC19" s="153"/>
      <c r="UPD19" s="153"/>
      <c r="UPE19" s="153"/>
      <c r="UPF19" s="153"/>
      <c r="UPG19" s="153"/>
      <c r="UPH19" s="153"/>
      <c r="UPI19" s="153"/>
      <c r="UPJ19" s="153"/>
      <c r="UPK19" s="153"/>
      <c r="UPL19" s="153"/>
      <c r="UPM19" s="153"/>
      <c r="UPN19" s="153"/>
      <c r="UPO19" s="153"/>
      <c r="UPP19" s="153"/>
      <c r="UPQ19" s="153"/>
      <c r="UPR19" s="153"/>
      <c r="UPS19" s="153"/>
      <c r="UPT19" s="153"/>
      <c r="UPU19" s="153"/>
      <c r="UPV19" s="153"/>
      <c r="UPW19" s="153"/>
      <c r="UPX19" s="153"/>
      <c r="UPY19" s="153"/>
      <c r="UPZ19" s="153"/>
      <c r="UQA19" s="153"/>
      <c r="UQB19" s="153"/>
      <c r="UQC19" s="153"/>
      <c r="UQD19" s="153"/>
      <c r="UQE19" s="153"/>
      <c r="UQF19" s="153"/>
      <c r="UQG19" s="153"/>
      <c r="UQH19" s="153"/>
      <c r="UQI19" s="153"/>
      <c r="UQJ19" s="153"/>
      <c r="UQK19" s="153"/>
      <c r="UQL19" s="153"/>
      <c r="UQM19" s="153"/>
      <c r="UQN19" s="153"/>
      <c r="UQO19" s="153"/>
      <c r="UQP19" s="153"/>
      <c r="UQQ19" s="153"/>
      <c r="UQR19" s="153"/>
      <c r="UQS19" s="153"/>
      <c r="UQT19" s="153"/>
      <c r="UQU19" s="153"/>
      <c r="UQV19" s="153"/>
      <c r="UQW19" s="153"/>
      <c r="UQX19" s="153"/>
      <c r="UQY19" s="153"/>
      <c r="UQZ19" s="153"/>
      <c r="URA19" s="153"/>
      <c r="URB19" s="153"/>
      <c r="URC19" s="153"/>
      <c r="URD19" s="153"/>
      <c r="URE19" s="153"/>
      <c r="URF19" s="153"/>
      <c r="URG19" s="153"/>
      <c r="URH19" s="153"/>
      <c r="URI19" s="153"/>
      <c r="URJ19" s="153"/>
      <c r="URK19" s="153"/>
      <c r="URL19" s="153"/>
      <c r="URM19" s="153"/>
      <c r="URN19" s="153"/>
      <c r="URO19" s="153"/>
      <c r="URP19" s="153"/>
      <c r="URQ19" s="153"/>
      <c r="URR19" s="153"/>
      <c r="URS19" s="153"/>
      <c r="URT19" s="153"/>
      <c r="URU19" s="153"/>
      <c r="URV19" s="153"/>
      <c r="URW19" s="153"/>
      <c r="URX19" s="153"/>
      <c r="URY19" s="153"/>
      <c r="URZ19" s="153"/>
      <c r="USA19" s="153"/>
      <c r="USB19" s="153"/>
      <c r="USC19" s="153"/>
      <c r="USD19" s="153"/>
      <c r="USE19" s="153"/>
      <c r="USF19" s="153"/>
      <c r="USG19" s="153"/>
      <c r="USH19" s="153"/>
      <c r="USI19" s="153"/>
      <c r="USJ19" s="153"/>
      <c r="USK19" s="153"/>
      <c r="USL19" s="153"/>
      <c r="USM19" s="153"/>
      <c r="USN19" s="153"/>
      <c r="USO19" s="153"/>
      <c r="USP19" s="153"/>
      <c r="USQ19" s="153"/>
      <c r="USR19" s="153"/>
      <c r="USS19" s="153"/>
      <c r="UST19" s="153"/>
      <c r="USU19" s="153"/>
      <c r="USV19" s="153"/>
      <c r="USW19" s="153"/>
      <c r="USX19" s="153"/>
      <c r="USY19" s="153"/>
      <c r="USZ19" s="153"/>
      <c r="UTA19" s="153"/>
      <c r="UTB19" s="153"/>
      <c r="UTC19" s="153"/>
      <c r="UTD19" s="153"/>
      <c r="UTE19" s="153"/>
      <c r="UTF19" s="153"/>
      <c r="UTG19" s="153"/>
      <c r="UTH19" s="153"/>
      <c r="UTI19" s="153"/>
      <c r="UTJ19" s="153"/>
      <c r="UTK19" s="153"/>
      <c r="UTL19" s="153"/>
      <c r="UTM19" s="153"/>
      <c r="UTN19" s="153"/>
      <c r="UTO19" s="153"/>
      <c r="UTP19" s="153"/>
      <c r="UTQ19" s="153"/>
      <c r="UTR19" s="153"/>
      <c r="UTS19" s="153"/>
      <c r="UTT19" s="153"/>
      <c r="UTU19" s="153"/>
      <c r="UTV19" s="153"/>
      <c r="UTW19" s="153"/>
      <c r="UTX19" s="153"/>
      <c r="UTY19" s="153"/>
      <c r="UTZ19" s="153"/>
      <c r="UUA19" s="153"/>
      <c r="UUB19" s="153"/>
      <c r="UUC19" s="153"/>
      <c r="UUD19" s="153"/>
      <c r="UUE19" s="153"/>
      <c r="UUF19" s="153"/>
      <c r="UUG19" s="153"/>
      <c r="UUH19" s="153"/>
      <c r="UUI19" s="153"/>
      <c r="UUJ19" s="153"/>
      <c r="UUK19" s="153"/>
      <c r="UUL19" s="153"/>
      <c r="UUM19" s="153"/>
      <c r="UUN19" s="153"/>
      <c r="UUO19" s="153"/>
      <c r="UUP19" s="153"/>
      <c r="UUQ19" s="153"/>
      <c r="UUR19" s="153"/>
      <c r="UUS19" s="153"/>
      <c r="UUT19" s="153"/>
      <c r="UUU19" s="153"/>
      <c r="UUV19" s="153"/>
      <c r="UUW19" s="153"/>
      <c r="UUX19" s="153"/>
      <c r="UUY19" s="153"/>
      <c r="UUZ19" s="153"/>
      <c r="UVA19" s="153"/>
      <c r="UVB19" s="153"/>
      <c r="UVC19" s="153"/>
      <c r="UVD19" s="153"/>
      <c r="UVE19" s="153"/>
      <c r="UVF19" s="153"/>
      <c r="UVG19" s="153"/>
      <c r="UVH19" s="153"/>
      <c r="UVI19" s="153"/>
      <c r="UVJ19" s="153"/>
      <c r="UVK19" s="153"/>
      <c r="UVL19" s="153"/>
      <c r="UVM19" s="153"/>
      <c r="UVN19" s="153"/>
      <c r="UVO19" s="153"/>
      <c r="UVP19" s="153"/>
      <c r="UVQ19" s="153"/>
      <c r="UVR19" s="153"/>
      <c r="UVS19" s="153"/>
      <c r="UVT19" s="153"/>
      <c r="UVU19" s="153"/>
      <c r="UVV19" s="153"/>
      <c r="UVW19" s="153"/>
      <c r="UVX19" s="153"/>
      <c r="UVY19" s="153"/>
      <c r="UVZ19" s="153"/>
      <c r="UWA19" s="153"/>
      <c r="UWB19" s="153"/>
      <c r="UWC19" s="153"/>
      <c r="UWD19" s="153"/>
      <c r="UWE19" s="153"/>
      <c r="UWF19" s="153"/>
      <c r="UWG19" s="153"/>
      <c r="UWH19" s="153"/>
      <c r="UWI19" s="153"/>
      <c r="UWJ19" s="153"/>
      <c r="UWK19" s="153"/>
      <c r="UWL19" s="153"/>
      <c r="UWM19" s="153"/>
      <c r="UWN19" s="153"/>
      <c r="UWO19" s="153"/>
      <c r="UWP19" s="153"/>
      <c r="UWQ19" s="153"/>
      <c r="UWR19" s="153"/>
      <c r="UWS19" s="153"/>
      <c r="UWT19" s="153"/>
      <c r="UWU19" s="153"/>
      <c r="UWV19" s="153"/>
      <c r="UWW19" s="153"/>
      <c r="UWX19" s="153"/>
      <c r="UWY19" s="153"/>
      <c r="UWZ19" s="153"/>
      <c r="UXA19" s="153"/>
      <c r="UXB19" s="153"/>
      <c r="UXC19" s="153"/>
      <c r="UXD19" s="153"/>
      <c r="UXE19" s="153"/>
      <c r="UXF19" s="153"/>
      <c r="UXG19" s="153"/>
      <c r="UXH19" s="153"/>
      <c r="UXI19" s="153"/>
      <c r="UXJ19" s="153"/>
      <c r="UXK19" s="153"/>
      <c r="UXL19" s="153"/>
      <c r="UXM19" s="153"/>
      <c r="UXN19" s="153"/>
      <c r="UXO19" s="153"/>
      <c r="UXP19" s="153"/>
      <c r="UXQ19" s="153"/>
      <c r="UXR19" s="153"/>
      <c r="UXS19" s="153"/>
      <c r="UXT19" s="153"/>
      <c r="UXU19" s="153"/>
      <c r="UXV19" s="153"/>
      <c r="UXW19" s="153"/>
      <c r="UXX19" s="153"/>
      <c r="UXY19" s="153"/>
      <c r="UXZ19" s="153"/>
      <c r="UYA19" s="153"/>
      <c r="UYB19" s="153"/>
      <c r="UYC19" s="153"/>
      <c r="UYD19" s="153"/>
      <c r="UYE19" s="153"/>
      <c r="UYF19" s="153"/>
      <c r="UYG19" s="153"/>
      <c r="UYH19" s="153"/>
      <c r="UYI19" s="153"/>
      <c r="UYJ19" s="153"/>
      <c r="UYK19" s="153"/>
      <c r="UYL19" s="153"/>
      <c r="UYM19" s="153"/>
      <c r="UYN19" s="153"/>
      <c r="UYO19" s="153"/>
      <c r="UYP19" s="153"/>
      <c r="UYQ19" s="153"/>
      <c r="UYR19" s="153"/>
      <c r="UYS19" s="153"/>
      <c r="UYT19" s="153"/>
      <c r="UYU19" s="153"/>
      <c r="UYV19" s="153"/>
      <c r="UYW19" s="153"/>
      <c r="UYX19" s="153"/>
      <c r="UYY19" s="153"/>
      <c r="UYZ19" s="153"/>
      <c r="UZA19" s="153"/>
      <c r="UZB19" s="153"/>
      <c r="UZC19" s="153"/>
      <c r="UZD19" s="153"/>
      <c r="UZE19" s="153"/>
      <c r="UZF19" s="153"/>
      <c r="UZG19" s="153"/>
      <c r="UZH19" s="153"/>
      <c r="UZI19" s="153"/>
      <c r="UZJ19" s="153"/>
      <c r="UZK19" s="153"/>
      <c r="UZL19" s="153"/>
      <c r="UZM19" s="153"/>
      <c r="UZN19" s="153"/>
      <c r="UZO19" s="153"/>
      <c r="UZP19" s="153"/>
      <c r="UZQ19" s="153"/>
      <c r="UZR19" s="153"/>
      <c r="UZS19" s="153"/>
      <c r="UZT19" s="153"/>
      <c r="UZU19" s="153"/>
      <c r="UZV19" s="153"/>
      <c r="UZW19" s="153"/>
      <c r="UZX19" s="153"/>
      <c r="UZY19" s="153"/>
      <c r="UZZ19" s="153"/>
      <c r="VAA19" s="153"/>
      <c r="VAB19" s="153"/>
      <c r="VAC19" s="153"/>
      <c r="VAD19" s="153"/>
      <c r="VAE19" s="153"/>
      <c r="VAF19" s="153"/>
      <c r="VAG19" s="153"/>
      <c r="VAH19" s="153"/>
      <c r="VAI19" s="153"/>
      <c r="VAJ19" s="153"/>
      <c r="VAK19" s="153"/>
      <c r="VAL19" s="153"/>
      <c r="VAM19" s="153"/>
      <c r="VAN19" s="153"/>
      <c r="VAO19" s="153"/>
      <c r="VAP19" s="153"/>
      <c r="VAQ19" s="153"/>
      <c r="VAR19" s="153"/>
      <c r="VAS19" s="153"/>
      <c r="VAT19" s="153"/>
      <c r="VAU19" s="153"/>
      <c r="VAV19" s="153"/>
      <c r="VAW19" s="153"/>
      <c r="VAX19" s="153"/>
      <c r="VAY19" s="153"/>
      <c r="VAZ19" s="153"/>
      <c r="VBA19" s="153"/>
      <c r="VBB19" s="153"/>
      <c r="VBC19" s="153"/>
      <c r="VBD19" s="153"/>
      <c r="VBE19" s="153"/>
      <c r="VBF19" s="153"/>
      <c r="VBG19" s="153"/>
      <c r="VBH19" s="153"/>
      <c r="VBI19" s="153"/>
      <c r="VBJ19" s="153"/>
      <c r="VBK19" s="153"/>
      <c r="VBL19" s="153"/>
      <c r="VBM19" s="153"/>
      <c r="VBN19" s="153"/>
      <c r="VBO19" s="153"/>
      <c r="VBP19" s="153"/>
      <c r="VBQ19" s="153"/>
      <c r="VBR19" s="153"/>
      <c r="VBS19" s="153"/>
      <c r="VBT19" s="153"/>
      <c r="VBU19" s="153"/>
      <c r="VBV19" s="153"/>
      <c r="VBW19" s="153"/>
      <c r="VBX19" s="153"/>
      <c r="VBY19" s="153"/>
      <c r="VBZ19" s="153"/>
      <c r="VCA19" s="153"/>
      <c r="VCB19" s="153"/>
      <c r="VCC19" s="153"/>
      <c r="VCD19" s="153"/>
      <c r="VCE19" s="153"/>
      <c r="VCF19" s="153"/>
      <c r="VCG19" s="153"/>
      <c r="VCH19" s="153"/>
      <c r="VCI19" s="153"/>
      <c r="VCJ19" s="153"/>
      <c r="VCK19" s="153"/>
      <c r="VCL19" s="153"/>
      <c r="VCM19" s="153"/>
      <c r="VCN19" s="153"/>
      <c r="VCO19" s="153"/>
      <c r="VCP19" s="153"/>
      <c r="VCQ19" s="153"/>
      <c r="VCR19" s="153"/>
      <c r="VCS19" s="153"/>
      <c r="VCT19" s="153"/>
      <c r="VCU19" s="153"/>
      <c r="VCV19" s="153"/>
      <c r="VCW19" s="153"/>
      <c r="VCX19" s="153"/>
      <c r="VCY19" s="153"/>
      <c r="VCZ19" s="153"/>
      <c r="VDA19" s="153"/>
      <c r="VDB19" s="153"/>
      <c r="VDC19" s="153"/>
      <c r="VDD19" s="153"/>
      <c r="VDE19" s="153"/>
      <c r="VDF19" s="153"/>
      <c r="VDG19" s="153"/>
      <c r="VDH19" s="153"/>
      <c r="VDI19" s="153"/>
      <c r="VDJ19" s="153"/>
      <c r="VDK19" s="153"/>
      <c r="VDL19" s="153"/>
      <c r="VDM19" s="153"/>
      <c r="VDN19" s="153"/>
      <c r="VDO19" s="153"/>
      <c r="VDP19" s="153"/>
      <c r="VDQ19" s="153"/>
      <c r="VDR19" s="153"/>
      <c r="VDS19" s="153"/>
      <c r="VDT19" s="153"/>
      <c r="VDU19" s="153"/>
      <c r="VDV19" s="153"/>
      <c r="VDW19" s="153"/>
      <c r="VDX19" s="153"/>
      <c r="VDY19" s="153"/>
      <c r="VDZ19" s="153"/>
      <c r="VEA19" s="153"/>
      <c r="VEB19" s="153"/>
      <c r="VEC19" s="153"/>
      <c r="VED19" s="153"/>
      <c r="VEE19" s="153"/>
      <c r="VEF19" s="153"/>
      <c r="VEG19" s="153"/>
      <c r="VEH19" s="153"/>
      <c r="VEI19" s="153"/>
      <c r="VEJ19" s="153"/>
      <c r="VEK19" s="153"/>
      <c r="VEL19" s="153"/>
      <c r="VEM19" s="153"/>
      <c r="VEN19" s="153"/>
      <c r="VEO19" s="153"/>
      <c r="VEP19" s="153"/>
      <c r="VEQ19" s="153"/>
      <c r="VER19" s="153"/>
      <c r="VES19" s="153"/>
      <c r="VET19" s="153"/>
      <c r="VEU19" s="153"/>
      <c r="VEV19" s="153"/>
      <c r="VEW19" s="153"/>
      <c r="VEX19" s="153"/>
      <c r="VEY19" s="153"/>
      <c r="VEZ19" s="153"/>
      <c r="VFA19" s="153"/>
      <c r="VFB19" s="153"/>
      <c r="VFC19" s="153"/>
      <c r="VFD19" s="153"/>
      <c r="VFE19" s="153"/>
      <c r="VFF19" s="153"/>
      <c r="VFG19" s="153"/>
      <c r="VFH19" s="153"/>
      <c r="VFI19" s="153"/>
      <c r="VFJ19" s="153"/>
      <c r="VFK19" s="153"/>
      <c r="VFL19" s="153"/>
      <c r="VFM19" s="153"/>
      <c r="VFN19" s="153"/>
      <c r="VFO19" s="153"/>
      <c r="VFP19" s="153"/>
      <c r="VFQ19" s="153"/>
      <c r="VFR19" s="153"/>
      <c r="VFS19" s="153"/>
      <c r="VFT19" s="153"/>
      <c r="VFU19" s="153"/>
      <c r="VFV19" s="153"/>
      <c r="VFW19" s="153"/>
      <c r="VFX19" s="153"/>
      <c r="VFY19" s="153"/>
      <c r="VFZ19" s="153"/>
      <c r="VGA19" s="153"/>
      <c r="VGB19" s="153"/>
      <c r="VGC19" s="153"/>
      <c r="VGD19" s="153"/>
      <c r="VGE19" s="153"/>
      <c r="VGF19" s="153"/>
      <c r="VGG19" s="153"/>
      <c r="VGH19" s="153"/>
      <c r="VGI19" s="153"/>
      <c r="VGJ19" s="153"/>
      <c r="VGK19" s="153"/>
      <c r="VGL19" s="153"/>
      <c r="VGM19" s="153"/>
      <c r="VGN19" s="153"/>
      <c r="VGO19" s="153"/>
      <c r="VGP19" s="153"/>
      <c r="VGQ19" s="153"/>
      <c r="VGR19" s="153"/>
      <c r="VGS19" s="153"/>
      <c r="VGT19" s="153"/>
      <c r="VGU19" s="153"/>
      <c r="VGV19" s="153"/>
      <c r="VGW19" s="153"/>
      <c r="VGX19" s="153"/>
      <c r="VGY19" s="153"/>
      <c r="VGZ19" s="153"/>
      <c r="VHA19" s="153"/>
      <c r="VHB19" s="153"/>
      <c r="VHC19" s="153"/>
      <c r="VHD19" s="153"/>
      <c r="VHE19" s="153"/>
      <c r="VHF19" s="153"/>
      <c r="VHG19" s="153"/>
      <c r="VHH19" s="153"/>
      <c r="VHI19" s="153"/>
      <c r="VHJ19" s="153"/>
      <c r="VHK19" s="153"/>
      <c r="VHL19" s="153"/>
      <c r="VHM19" s="153"/>
      <c r="VHN19" s="153"/>
      <c r="VHO19" s="153"/>
      <c r="VHP19" s="153"/>
      <c r="VHQ19" s="153"/>
      <c r="VHR19" s="153"/>
      <c r="VHS19" s="153"/>
      <c r="VHT19" s="153"/>
      <c r="VHU19" s="153"/>
      <c r="VHV19" s="153"/>
      <c r="VHW19" s="153"/>
      <c r="VHX19" s="153"/>
      <c r="VHY19" s="153"/>
      <c r="VHZ19" s="153"/>
      <c r="VIA19" s="153"/>
      <c r="VIB19" s="153"/>
      <c r="VIC19" s="153"/>
      <c r="VID19" s="153"/>
      <c r="VIE19" s="153"/>
      <c r="VIF19" s="153"/>
      <c r="VIG19" s="153"/>
      <c r="VIH19" s="153"/>
      <c r="VII19" s="153"/>
      <c r="VIJ19" s="153"/>
      <c r="VIK19" s="153"/>
      <c r="VIL19" s="153"/>
      <c r="VIM19" s="153"/>
      <c r="VIN19" s="153"/>
      <c r="VIO19" s="153"/>
      <c r="VIP19" s="153"/>
      <c r="VIQ19" s="153"/>
      <c r="VIR19" s="153"/>
      <c r="VIS19" s="153"/>
      <c r="VIT19" s="153"/>
      <c r="VIU19" s="153"/>
      <c r="VIV19" s="153"/>
      <c r="VIW19" s="153"/>
      <c r="VIX19" s="153"/>
      <c r="VIY19" s="153"/>
      <c r="VIZ19" s="153"/>
      <c r="VJA19" s="153"/>
      <c r="VJB19" s="153"/>
      <c r="VJC19" s="153"/>
      <c r="VJD19" s="153"/>
      <c r="VJE19" s="153"/>
      <c r="VJF19" s="153"/>
      <c r="VJG19" s="153"/>
      <c r="VJH19" s="153"/>
      <c r="VJI19" s="153"/>
      <c r="VJJ19" s="153"/>
      <c r="VJK19" s="153"/>
      <c r="VJL19" s="153"/>
      <c r="VJM19" s="153"/>
      <c r="VJN19" s="153"/>
      <c r="VJO19" s="153"/>
      <c r="VJP19" s="153"/>
      <c r="VJQ19" s="153"/>
      <c r="VJR19" s="153"/>
      <c r="VJS19" s="153"/>
      <c r="VJT19" s="153"/>
      <c r="VJU19" s="153"/>
      <c r="VJV19" s="153"/>
      <c r="VJW19" s="153"/>
      <c r="VJX19" s="153"/>
      <c r="VJY19" s="153"/>
      <c r="VJZ19" s="153"/>
      <c r="VKA19" s="153"/>
      <c r="VKB19" s="153"/>
      <c r="VKC19" s="153"/>
      <c r="VKD19" s="153"/>
      <c r="VKE19" s="153"/>
      <c r="VKF19" s="153"/>
      <c r="VKG19" s="153"/>
      <c r="VKH19" s="153"/>
      <c r="VKI19" s="153"/>
      <c r="VKJ19" s="153"/>
      <c r="VKK19" s="153"/>
      <c r="VKL19" s="153"/>
      <c r="VKM19" s="153"/>
      <c r="VKN19" s="153"/>
      <c r="VKO19" s="153"/>
      <c r="VKP19" s="153"/>
      <c r="VKQ19" s="153"/>
      <c r="VKR19" s="153"/>
      <c r="VKS19" s="153"/>
      <c r="VKT19" s="153"/>
      <c r="VKU19" s="153"/>
      <c r="VKV19" s="153"/>
      <c r="VKW19" s="153"/>
      <c r="VKX19" s="153"/>
      <c r="VKY19" s="153"/>
      <c r="VKZ19" s="153"/>
      <c r="VLA19" s="153"/>
      <c r="VLB19" s="153"/>
      <c r="VLC19" s="153"/>
      <c r="VLD19" s="153"/>
      <c r="VLE19" s="153"/>
      <c r="VLF19" s="153"/>
      <c r="VLG19" s="153"/>
      <c r="VLH19" s="153"/>
      <c r="VLI19" s="153"/>
      <c r="VLJ19" s="153"/>
      <c r="VLK19" s="153"/>
      <c r="VLL19" s="153"/>
      <c r="VLM19" s="153"/>
      <c r="VLN19" s="153"/>
      <c r="VLO19" s="153"/>
      <c r="VLP19" s="153"/>
      <c r="VLQ19" s="153"/>
      <c r="VLR19" s="153"/>
      <c r="VLS19" s="153"/>
      <c r="VLT19" s="153"/>
      <c r="VLU19" s="153"/>
      <c r="VLV19" s="153"/>
      <c r="VLW19" s="153"/>
      <c r="VLX19" s="153"/>
      <c r="VLY19" s="153"/>
      <c r="VLZ19" s="153"/>
      <c r="VMA19" s="153"/>
      <c r="VMB19" s="153"/>
      <c r="VMC19" s="153"/>
      <c r="VMD19" s="153"/>
      <c r="VME19" s="153"/>
      <c r="VMF19" s="153"/>
      <c r="VMG19" s="153"/>
      <c r="VMH19" s="153"/>
      <c r="VMI19" s="153"/>
      <c r="VMJ19" s="153"/>
      <c r="VMK19" s="153"/>
      <c r="VML19" s="153"/>
      <c r="VMM19" s="153"/>
      <c r="VMN19" s="153"/>
      <c r="VMO19" s="153"/>
      <c r="VMP19" s="153"/>
      <c r="VMQ19" s="153"/>
      <c r="VMR19" s="153"/>
      <c r="VMS19" s="153"/>
      <c r="VMT19" s="153"/>
      <c r="VMU19" s="153"/>
      <c r="VMV19" s="153"/>
      <c r="VMW19" s="153"/>
      <c r="VMX19" s="153"/>
      <c r="VMY19" s="153"/>
      <c r="VMZ19" s="153"/>
      <c r="VNA19" s="153"/>
      <c r="VNB19" s="153"/>
      <c r="VNC19" s="153"/>
      <c r="VND19" s="153"/>
      <c r="VNE19" s="153"/>
      <c r="VNF19" s="153"/>
      <c r="VNG19" s="153"/>
      <c r="VNH19" s="153"/>
      <c r="VNI19" s="153"/>
      <c r="VNJ19" s="153"/>
      <c r="VNK19" s="153"/>
      <c r="VNL19" s="153"/>
      <c r="VNM19" s="153"/>
      <c r="VNN19" s="153"/>
      <c r="VNO19" s="153"/>
      <c r="VNP19" s="153"/>
      <c r="VNQ19" s="153"/>
      <c r="VNR19" s="153"/>
      <c r="VNS19" s="153"/>
      <c r="VNT19" s="153"/>
      <c r="VNU19" s="153"/>
      <c r="VNV19" s="153"/>
      <c r="VNW19" s="153"/>
      <c r="VNX19" s="153"/>
      <c r="VNY19" s="153"/>
      <c r="VNZ19" s="153"/>
      <c r="VOA19" s="153"/>
      <c r="VOB19" s="153"/>
      <c r="VOC19" s="153"/>
      <c r="VOD19" s="153"/>
      <c r="VOE19" s="153"/>
      <c r="VOF19" s="153"/>
      <c r="VOG19" s="153"/>
      <c r="VOH19" s="153"/>
      <c r="VOI19" s="153"/>
      <c r="VOJ19" s="153"/>
      <c r="VOK19" s="153"/>
      <c r="VOL19" s="153"/>
      <c r="VOM19" s="153"/>
      <c r="VON19" s="153"/>
      <c r="VOO19" s="153"/>
      <c r="VOP19" s="153"/>
      <c r="VOQ19" s="153"/>
      <c r="VOR19" s="153"/>
      <c r="VOS19" s="153"/>
      <c r="VOT19" s="153"/>
      <c r="VOU19" s="153"/>
      <c r="VOV19" s="153"/>
      <c r="VOW19" s="153"/>
      <c r="VOX19" s="153"/>
      <c r="VOY19" s="153"/>
      <c r="VOZ19" s="153"/>
      <c r="VPA19" s="153"/>
      <c r="VPB19" s="153"/>
      <c r="VPC19" s="153"/>
      <c r="VPD19" s="153"/>
      <c r="VPE19" s="153"/>
      <c r="VPF19" s="153"/>
      <c r="VPG19" s="153"/>
      <c r="VPH19" s="153"/>
      <c r="VPI19" s="153"/>
      <c r="VPJ19" s="153"/>
      <c r="VPK19" s="153"/>
      <c r="VPL19" s="153"/>
      <c r="VPM19" s="153"/>
      <c r="VPN19" s="153"/>
      <c r="VPO19" s="153"/>
      <c r="VPP19" s="153"/>
      <c r="VPQ19" s="153"/>
      <c r="VPR19" s="153"/>
      <c r="VPS19" s="153"/>
      <c r="VPT19" s="153"/>
      <c r="VPU19" s="153"/>
      <c r="VPV19" s="153"/>
      <c r="VPW19" s="153"/>
      <c r="VPX19" s="153"/>
      <c r="VPY19" s="153"/>
      <c r="VPZ19" s="153"/>
      <c r="VQA19" s="153"/>
      <c r="VQB19" s="153"/>
      <c r="VQC19" s="153"/>
      <c r="VQD19" s="153"/>
      <c r="VQE19" s="153"/>
      <c r="VQF19" s="153"/>
      <c r="VQG19" s="153"/>
      <c r="VQH19" s="153"/>
      <c r="VQI19" s="153"/>
      <c r="VQJ19" s="153"/>
      <c r="VQK19" s="153"/>
      <c r="VQL19" s="153"/>
      <c r="VQM19" s="153"/>
      <c r="VQN19" s="153"/>
      <c r="VQO19" s="153"/>
      <c r="VQP19" s="153"/>
      <c r="VQQ19" s="153"/>
      <c r="VQR19" s="153"/>
      <c r="VQS19" s="153"/>
      <c r="VQT19" s="153"/>
      <c r="VQU19" s="153"/>
      <c r="VQV19" s="153"/>
      <c r="VQW19" s="153"/>
      <c r="VQX19" s="153"/>
      <c r="VQY19" s="153"/>
      <c r="VQZ19" s="153"/>
      <c r="VRA19" s="153"/>
      <c r="VRB19" s="153"/>
      <c r="VRC19" s="153"/>
      <c r="VRD19" s="153"/>
      <c r="VRE19" s="153"/>
      <c r="VRF19" s="153"/>
      <c r="VRG19" s="153"/>
      <c r="VRH19" s="153"/>
      <c r="VRI19" s="153"/>
      <c r="VRJ19" s="153"/>
      <c r="VRK19" s="153"/>
      <c r="VRL19" s="153"/>
      <c r="VRM19" s="153"/>
      <c r="VRN19" s="153"/>
      <c r="VRO19" s="153"/>
      <c r="VRP19" s="153"/>
      <c r="VRQ19" s="153"/>
      <c r="VRR19" s="153"/>
      <c r="VRS19" s="153"/>
      <c r="VRT19" s="153"/>
      <c r="VRU19" s="153"/>
      <c r="VRV19" s="153"/>
      <c r="VRW19" s="153"/>
      <c r="VRX19" s="153"/>
      <c r="VRY19" s="153"/>
      <c r="VRZ19" s="153"/>
      <c r="VSA19" s="153"/>
      <c r="VSB19" s="153"/>
      <c r="VSC19" s="153"/>
      <c r="VSD19" s="153"/>
      <c r="VSE19" s="153"/>
      <c r="VSF19" s="153"/>
      <c r="VSG19" s="153"/>
      <c r="VSH19" s="153"/>
      <c r="VSI19" s="153"/>
      <c r="VSJ19" s="153"/>
      <c r="VSK19" s="153"/>
      <c r="VSL19" s="153"/>
      <c r="VSM19" s="153"/>
      <c r="VSN19" s="153"/>
      <c r="VSO19" s="153"/>
      <c r="VSP19" s="153"/>
      <c r="VSQ19" s="153"/>
      <c r="VSR19" s="153"/>
      <c r="VSS19" s="153"/>
      <c r="VST19" s="153"/>
      <c r="VSU19" s="153"/>
      <c r="VSV19" s="153"/>
      <c r="VSW19" s="153"/>
      <c r="VSX19" s="153"/>
      <c r="VSY19" s="153"/>
      <c r="VSZ19" s="153"/>
      <c r="VTA19" s="153"/>
      <c r="VTB19" s="153"/>
      <c r="VTC19" s="153"/>
      <c r="VTD19" s="153"/>
      <c r="VTE19" s="153"/>
      <c r="VTF19" s="153"/>
      <c r="VTG19" s="153"/>
      <c r="VTH19" s="153"/>
      <c r="VTI19" s="153"/>
      <c r="VTJ19" s="153"/>
      <c r="VTK19" s="153"/>
      <c r="VTL19" s="153"/>
      <c r="VTM19" s="153"/>
      <c r="VTN19" s="153"/>
      <c r="VTO19" s="153"/>
      <c r="VTP19" s="153"/>
      <c r="VTQ19" s="153"/>
      <c r="VTR19" s="153"/>
      <c r="VTS19" s="153"/>
      <c r="VTT19" s="153"/>
      <c r="VTU19" s="153"/>
      <c r="VTV19" s="153"/>
      <c r="VTW19" s="153"/>
      <c r="VTX19" s="153"/>
      <c r="VTY19" s="153"/>
      <c r="VTZ19" s="153"/>
      <c r="VUA19" s="153"/>
      <c r="VUB19" s="153"/>
      <c r="VUC19" s="153"/>
      <c r="VUD19" s="153"/>
      <c r="VUE19" s="153"/>
      <c r="VUF19" s="153"/>
      <c r="VUG19" s="153"/>
      <c r="VUH19" s="153"/>
      <c r="VUI19" s="153"/>
      <c r="VUJ19" s="153"/>
      <c r="VUK19" s="153"/>
      <c r="VUL19" s="153"/>
      <c r="VUM19" s="153"/>
      <c r="VUN19" s="153"/>
      <c r="VUO19" s="153"/>
      <c r="VUP19" s="153"/>
      <c r="VUQ19" s="153"/>
      <c r="VUR19" s="153"/>
      <c r="VUS19" s="153"/>
      <c r="VUT19" s="153"/>
      <c r="VUU19" s="153"/>
      <c r="VUV19" s="153"/>
      <c r="VUW19" s="153"/>
      <c r="VUX19" s="153"/>
      <c r="VUY19" s="153"/>
      <c r="VUZ19" s="153"/>
      <c r="VVA19" s="153"/>
      <c r="VVB19" s="153"/>
      <c r="VVC19" s="153"/>
      <c r="VVD19" s="153"/>
      <c r="VVE19" s="153"/>
      <c r="VVF19" s="153"/>
      <c r="VVG19" s="153"/>
      <c r="VVH19" s="153"/>
      <c r="VVI19" s="153"/>
      <c r="VVJ19" s="153"/>
      <c r="VVK19" s="153"/>
      <c r="VVL19" s="153"/>
      <c r="VVM19" s="153"/>
      <c r="VVN19" s="153"/>
      <c r="VVO19" s="153"/>
      <c r="VVP19" s="153"/>
      <c r="VVQ19" s="153"/>
      <c r="VVR19" s="153"/>
      <c r="VVS19" s="153"/>
      <c r="VVT19" s="153"/>
      <c r="VVU19" s="153"/>
      <c r="VVV19" s="153"/>
      <c r="VVW19" s="153"/>
      <c r="VVX19" s="153"/>
      <c r="VVY19" s="153"/>
      <c r="VVZ19" s="153"/>
      <c r="VWA19" s="153"/>
      <c r="VWB19" s="153"/>
      <c r="VWC19" s="153"/>
      <c r="VWD19" s="153"/>
      <c r="VWE19" s="153"/>
      <c r="VWF19" s="153"/>
      <c r="VWG19" s="153"/>
      <c r="VWH19" s="153"/>
      <c r="VWI19" s="153"/>
      <c r="VWJ19" s="153"/>
      <c r="VWK19" s="153"/>
      <c r="VWL19" s="153"/>
      <c r="VWM19" s="153"/>
      <c r="VWN19" s="153"/>
      <c r="VWO19" s="153"/>
      <c r="VWP19" s="153"/>
      <c r="VWQ19" s="153"/>
      <c r="VWR19" s="153"/>
      <c r="VWS19" s="153"/>
      <c r="VWT19" s="153"/>
      <c r="VWU19" s="153"/>
      <c r="VWV19" s="153"/>
      <c r="VWW19" s="153"/>
      <c r="VWX19" s="153"/>
      <c r="VWY19" s="153"/>
      <c r="VWZ19" s="153"/>
      <c r="VXA19" s="153"/>
      <c r="VXB19" s="153"/>
      <c r="VXC19" s="153"/>
      <c r="VXD19" s="153"/>
      <c r="VXE19" s="153"/>
      <c r="VXF19" s="153"/>
      <c r="VXG19" s="153"/>
      <c r="VXH19" s="153"/>
      <c r="VXI19" s="153"/>
      <c r="VXJ19" s="153"/>
      <c r="VXK19" s="153"/>
      <c r="VXL19" s="153"/>
      <c r="VXM19" s="153"/>
      <c r="VXN19" s="153"/>
      <c r="VXO19" s="153"/>
      <c r="VXP19" s="153"/>
      <c r="VXQ19" s="153"/>
      <c r="VXR19" s="153"/>
      <c r="VXS19" s="153"/>
      <c r="VXT19" s="153"/>
      <c r="VXU19" s="153"/>
      <c r="VXV19" s="153"/>
      <c r="VXW19" s="153"/>
      <c r="VXX19" s="153"/>
      <c r="VXY19" s="153"/>
      <c r="VXZ19" s="153"/>
      <c r="VYA19" s="153"/>
      <c r="VYB19" s="153"/>
      <c r="VYC19" s="153"/>
      <c r="VYD19" s="153"/>
      <c r="VYE19" s="153"/>
      <c r="VYF19" s="153"/>
      <c r="VYG19" s="153"/>
      <c r="VYH19" s="153"/>
      <c r="VYI19" s="153"/>
      <c r="VYJ19" s="153"/>
      <c r="VYK19" s="153"/>
      <c r="VYL19" s="153"/>
      <c r="VYM19" s="153"/>
      <c r="VYN19" s="153"/>
      <c r="VYO19" s="153"/>
      <c r="VYP19" s="153"/>
      <c r="VYQ19" s="153"/>
      <c r="VYR19" s="153"/>
      <c r="VYS19" s="153"/>
      <c r="VYT19" s="153"/>
      <c r="VYU19" s="153"/>
      <c r="VYV19" s="153"/>
      <c r="VYW19" s="153"/>
      <c r="VYX19" s="153"/>
      <c r="VYY19" s="153"/>
      <c r="VYZ19" s="153"/>
      <c r="VZA19" s="153"/>
      <c r="VZB19" s="153"/>
      <c r="VZC19" s="153"/>
      <c r="VZD19" s="153"/>
      <c r="VZE19" s="153"/>
      <c r="VZF19" s="153"/>
      <c r="VZG19" s="153"/>
      <c r="VZH19" s="153"/>
      <c r="VZI19" s="153"/>
      <c r="VZJ19" s="153"/>
      <c r="VZK19" s="153"/>
      <c r="VZL19" s="153"/>
      <c r="VZM19" s="153"/>
      <c r="VZN19" s="153"/>
      <c r="VZO19" s="153"/>
      <c r="VZP19" s="153"/>
      <c r="VZQ19" s="153"/>
      <c r="VZR19" s="153"/>
      <c r="VZS19" s="153"/>
      <c r="VZT19" s="153"/>
      <c r="VZU19" s="153"/>
      <c r="VZV19" s="153"/>
      <c r="VZW19" s="153"/>
      <c r="VZX19" s="153"/>
      <c r="VZY19" s="153"/>
      <c r="VZZ19" s="153"/>
      <c r="WAA19" s="153"/>
      <c r="WAB19" s="153"/>
      <c r="WAC19" s="153"/>
      <c r="WAD19" s="153"/>
      <c r="WAE19" s="153"/>
      <c r="WAF19" s="153"/>
      <c r="WAG19" s="153"/>
      <c r="WAH19" s="153"/>
      <c r="WAI19" s="153"/>
      <c r="WAJ19" s="153"/>
      <c r="WAK19" s="153"/>
      <c r="WAL19" s="153"/>
      <c r="WAM19" s="153"/>
      <c r="WAN19" s="153"/>
      <c r="WAO19" s="153"/>
      <c r="WAP19" s="153"/>
      <c r="WAQ19" s="153"/>
      <c r="WAR19" s="153"/>
      <c r="WAS19" s="153"/>
      <c r="WAT19" s="153"/>
      <c r="WAU19" s="153"/>
      <c r="WAV19" s="153"/>
      <c r="WAW19" s="153"/>
      <c r="WAX19" s="153"/>
      <c r="WAY19" s="153"/>
      <c r="WAZ19" s="153"/>
      <c r="WBA19" s="153"/>
      <c r="WBB19" s="153"/>
      <c r="WBC19" s="153"/>
      <c r="WBD19" s="153"/>
      <c r="WBE19" s="153"/>
      <c r="WBF19" s="153"/>
      <c r="WBG19" s="153"/>
      <c r="WBH19" s="153"/>
      <c r="WBI19" s="153"/>
      <c r="WBJ19" s="153"/>
      <c r="WBK19" s="153"/>
      <c r="WBL19" s="153"/>
      <c r="WBM19" s="153"/>
      <c r="WBN19" s="153"/>
      <c r="WBO19" s="153"/>
      <c r="WBP19" s="153"/>
      <c r="WBQ19" s="153"/>
      <c r="WBR19" s="153"/>
      <c r="WBS19" s="153"/>
      <c r="WBT19" s="153"/>
      <c r="WBU19" s="153"/>
      <c r="WBV19" s="153"/>
      <c r="WBW19" s="153"/>
      <c r="WBX19" s="153"/>
      <c r="WBY19" s="153"/>
      <c r="WBZ19" s="153"/>
      <c r="WCA19" s="153"/>
      <c r="WCB19" s="153"/>
      <c r="WCC19" s="153"/>
      <c r="WCD19" s="153"/>
      <c r="WCE19" s="153"/>
      <c r="WCF19" s="153"/>
      <c r="WCG19" s="153"/>
      <c r="WCH19" s="153"/>
      <c r="WCI19" s="153"/>
      <c r="WCJ19" s="153"/>
      <c r="WCK19" s="153"/>
      <c r="WCL19" s="153"/>
      <c r="WCM19" s="153"/>
      <c r="WCN19" s="153"/>
      <c r="WCO19" s="153"/>
      <c r="WCP19" s="153"/>
      <c r="WCQ19" s="153"/>
      <c r="WCR19" s="153"/>
      <c r="WCS19" s="153"/>
      <c r="WCT19" s="153"/>
      <c r="WCU19" s="153"/>
      <c r="WCV19" s="153"/>
      <c r="WCW19" s="153"/>
      <c r="WCX19" s="153"/>
      <c r="WCY19" s="153"/>
      <c r="WCZ19" s="153"/>
      <c r="WDA19" s="153"/>
      <c r="WDB19" s="153"/>
      <c r="WDC19" s="153"/>
      <c r="WDD19" s="153"/>
      <c r="WDE19" s="153"/>
      <c r="WDF19" s="153"/>
      <c r="WDG19" s="153"/>
      <c r="WDH19" s="153"/>
      <c r="WDI19" s="153"/>
      <c r="WDJ19" s="153"/>
      <c r="WDK19" s="153"/>
      <c r="WDL19" s="153"/>
      <c r="WDM19" s="153"/>
      <c r="WDN19" s="153"/>
      <c r="WDO19" s="153"/>
      <c r="WDP19" s="153"/>
      <c r="WDQ19" s="153"/>
      <c r="WDR19" s="153"/>
      <c r="WDS19" s="153"/>
      <c r="WDT19" s="153"/>
      <c r="WDU19" s="153"/>
      <c r="WDV19" s="153"/>
      <c r="WDW19" s="153"/>
      <c r="WDX19" s="153"/>
      <c r="WDY19" s="153"/>
      <c r="WDZ19" s="153"/>
      <c r="WEA19" s="153"/>
      <c r="WEB19" s="153"/>
      <c r="WEC19" s="153"/>
      <c r="WED19" s="153"/>
      <c r="WEE19" s="153"/>
      <c r="WEF19" s="153"/>
      <c r="WEG19" s="153"/>
      <c r="WEH19" s="153"/>
      <c r="WEI19" s="153"/>
      <c r="WEJ19" s="153"/>
      <c r="WEK19" s="153"/>
      <c r="WEL19" s="153"/>
      <c r="WEM19" s="153"/>
      <c r="WEN19" s="153"/>
      <c r="WEO19" s="153"/>
      <c r="WEP19" s="153"/>
      <c r="WEQ19" s="153"/>
      <c r="WER19" s="153"/>
      <c r="WES19" s="153"/>
      <c r="WET19" s="153"/>
      <c r="WEU19" s="153"/>
      <c r="WEV19" s="153"/>
      <c r="WEW19" s="153"/>
      <c r="WEX19" s="153"/>
      <c r="WEY19" s="153"/>
      <c r="WEZ19" s="153"/>
      <c r="WFA19" s="153"/>
      <c r="WFB19" s="153"/>
      <c r="WFC19" s="153"/>
      <c r="WFD19" s="153"/>
      <c r="WFE19" s="153"/>
      <c r="WFF19" s="153"/>
      <c r="WFG19" s="153"/>
      <c r="WFH19" s="153"/>
      <c r="WFI19" s="153"/>
      <c r="WFJ19" s="153"/>
      <c r="WFK19" s="153"/>
      <c r="WFL19" s="153"/>
      <c r="WFM19" s="153"/>
      <c r="WFN19" s="153"/>
      <c r="WFO19" s="153"/>
      <c r="WFP19" s="153"/>
      <c r="WFQ19" s="153"/>
      <c r="WFR19" s="153"/>
      <c r="WFS19" s="153"/>
      <c r="WFT19" s="153"/>
      <c r="WFU19" s="153"/>
      <c r="WFV19" s="153"/>
      <c r="WFW19" s="153"/>
      <c r="WFX19" s="153"/>
      <c r="WFY19" s="153"/>
      <c r="WFZ19" s="153"/>
      <c r="WGA19" s="153"/>
      <c r="WGB19" s="153"/>
      <c r="WGC19" s="153"/>
      <c r="WGD19" s="153"/>
      <c r="WGE19" s="153"/>
      <c r="WGF19" s="153"/>
      <c r="WGG19" s="153"/>
      <c r="WGH19" s="153"/>
      <c r="WGI19" s="153"/>
      <c r="WGJ19" s="153"/>
      <c r="WGK19" s="153"/>
      <c r="WGL19" s="153"/>
      <c r="WGM19" s="153"/>
      <c r="WGN19" s="153"/>
      <c r="WGO19" s="153"/>
      <c r="WGP19" s="153"/>
      <c r="WGQ19" s="153"/>
      <c r="WGR19" s="153"/>
      <c r="WGS19" s="153"/>
      <c r="WGT19" s="153"/>
      <c r="WGU19" s="153"/>
      <c r="WGV19" s="153"/>
      <c r="WGW19" s="153"/>
      <c r="WGX19" s="153"/>
      <c r="WGY19" s="153"/>
      <c r="WGZ19" s="153"/>
      <c r="WHA19" s="153"/>
      <c r="WHB19" s="153"/>
      <c r="WHC19" s="153"/>
      <c r="WHD19" s="153"/>
      <c r="WHE19" s="153"/>
      <c r="WHF19" s="153"/>
      <c r="WHG19" s="153"/>
      <c r="WHH19" s="153"/>
      <c r="WHI19" s="153"/>
      <c r="WHJ19" s="153"/>
      <c r="WHK19" s="153"/>
      <c r="WHL19" s="153"/>
      <c r="WHM19" s="153"/>
      <c r="WHN19" s="153"/>
      <c r="WHO19" s="153"/>
      <c r="WHP19" s="153"/>
      <c r="WHQ19" s="153"/>
      <c r="WHR19" s="153"/>
      <c r="WHS19" s="153"/>
      <c r="WHT19" s="153"/>
      <c r="WHU19" s="153"/>
      <c r="WHV19" s="153"/>
      <c r="WHW19" s="153"/>
      <c r="WHX19" s="153"/>
      <c r="WHY19" s="153"/>
      <c r="WHZ19" s="153"/>
      <c r="WIA19" s="153"/>
      <c r="WIB19" s="153"/>
      <c r="WIC19" s="153"/>
      <c r="WID19" s="153"/>
      <c r="WIE19" s="153"/>
      <c r="WIF19" s="153"/>
      <c r="WIG19" s="153"/>
      <c r="WIH19" s="153"/>
      <c r="WII19" s="153"/>
      <c r="WIJ19" s="153"/>
      <c r="WIK19" s="153"/>
      <c r="WIL19" s="153"/>
      <c r="WIM19" s="153"/>
      <c r="WIN19" s="153"/>
      <c r="WIO19" s="153"/>
      <c r="WIP19" s="153"/>
      <c r="WIQ19" s="153"/>
      <c r="WIR19" s="153"/>
      <c r="WIS19" s="153"/>
      <c r="WIT19" s="153"/>
      <c r="WIU19" s="153"/>
      <c r="WIV19" s="153"/>
      <c r="WIW19" s="153"/>
      <c r="WIX19" s="153"/>
      <c r="WIY19" s="153"/>
      <c r="WIZ19" s="153"/>
      <c r="WJA19" s="153"/>
      <c r="WJB19" s="153"/>
      <c r="WJC19" s="153"/>
      <c r="WJD19" s="153"/>
      <c r="WJE19" s="153"/>
      <c r="WJF19" s="153"/>
      <c r="WJG19" s="153"/>
      <c r="WJH19" s="153"/>
      <c r="WJI19" s="153"/>
      <c r="WJJ19" s="153"/>
      <c r="WJK19" s="153"/>
      <c r="WJL19" s="153"/>
      <c r="WJM19" s="153"/>
      <c r="WJN19" s="153"/>
      <c r="WJO19" s="153"/>
      <c r="WJP19" s="153"/>
      <c r="WJQ19" s="153"/>
      <c r="WJR19" s="153"/>
      <c r="WJS19" s="153"/>
      <c r="WJT19" s="153"/>
      <c r="WJU19" s="153"/>
      <c r="WJV19" s="153"/>
      <c r="WJW19" s="153"/>
      <c r="WJX19" s="153"/>
      <c r="WJY19" s="153"/>
      <c r="WJZ19" s="153"/>
      <c r="WKA19" s="153"/>
      <c r="WKB19" s="153"/>
      <c r="WKC19" s="153"/>
      <c r="WKD19" s="153"/>
      <c r="WKE19" s="153"/>
      <c r="WKF19" s="153"/>
      <c r="WKG19" s="153"/>
      <c r="WKH19" s="153"/>
      <c r="WKI19" s="153"/>
      <c r="WKJ19" s="153"/>
      <c r="WKK19" s="153"/>
      <c r="WKL19" s="153"/>
      <c r="WKM19" s="153"/>
      <c r="WKN19" s="153"/>
      <c r="WKO19" s="153"/>
      <c r="WKP19" s="153"/>
      <c r="WKQ19" s="153"/>
      <c r="WKR19" s="153"/>
      <c r="WKS19" s="153"/>
      <c r="WKT19" s="153"/>
      <c r="WKU19" s="153"/>
      <c r="WKV19" s="153"/>
      <c r="WKW19" s="153"/>
      <c r="WKX19" s="153"/>
      <c r="WKY19" s="153"/>
      <c r="WKZ19" s="153"/>
      <c r="WLA19" s="153"/>
      <c r="WLB19" s="153"/>
      <c r="WLC19" s="153"/>
      <c r="WLD19" s="153"/>
      <c r="WLE19" s="153"/>
      <c r="WLF19" s="153"/>
      <c r="WLG19" s="153"/>
      <c r="WLH19" s="153"/>
      <c r="WLI19" s="153"/>
      <c r="WLJ19" s="153"/>
      <c r="WLK19" s="153"/>
      <c r="WLL19" s="153"/>
      <c r="WLM19" s="153"/>
      <c r="WLN19" s="153"/>
      <c r="WLO19" s="153"/>
      <c r="WLP19" s="153"/>
      <c r="WLQ19" s="153"/>
      <c r="WLR19" s="153"/>
      <c r="WLS19" s="153"/>
      <c r="WLT19" s="153"/>
      <c r="WLU19" s="153"/>
      <c r="WLV19" s="153"/>
      <c r="WLW19" s="153"/>
      <c r="WLX19" s="153"/>
      <c r="WLY19" s="153"/>
      <c r="WLZ19" s="153"/>
      <c r="WMA19" s="153"/>
      <c r="WMB19" s="153"/>
      <c r="WMC19" s="153"/>
      <c r="WMD19" s="153"/>
      <c r="WME19" s="153"/>
      <c r="WMF19" s="153"/>
      <c r="WMG19" s="153"/>
      <c r="WMH19" s="153"/>
      <c r="WMI19" s="153"/>
      <c r="WMJ19" s="153"/>
      <c r="WMK19" s="153"/>
      <c r="WML19" s="153"/>
      <c r="WMM19" s="153"/>
      <c r="WMN19" s="153"/>
      <c r="WMO19" s="153"/>
      <c r="WMP19" s="153"/>
      <c r="WMQ19" s="153"/>
      <c r="WMR19" s="153"/>
      <c r="WMS19" s="153"/>
      <c r="WMT19" s="153"/>
      <c r="WMU19" s="153"/>
      <c r="WMV19" s="153"/>
      <c r="WMW19" s="153"/>
      <c r="WMX19" s="153"/>
      <c r="WMY19" s="153"/>
      <c r="WMZ19" s="153"/>
      <c r="WNA19" s="153"/>
      <c r="WNB19" s="153"/>
      <c r="WNC19" s="153"/>
      <c r="WND19" s="153"/>
      <c r="WNE19" s="153"/>
      <c r="WNF19" s="153"/>
      <c r="WNG19" s="153"/>
      <c r="WNH19" s="153"/>
      <c r="WNI19" s="153"/>
      <c r="WNJ19" s="153"/>
      <c r="WNK19" s="153"/>
      <c r="WNL19" s="153"/>
      <c r="WNM19" s="153"/>
      <c r="WNN19" s="153"/>
      <c r="WNO19" s="153"/>
      <c r="WNP19" s="153"/>
      <c r="WNQ19" s="153"/>
      <c r="WNR19" s="153"/>
      <c r="WNS19" s="153"/>
      <c r="WNT19" s="153"/>
      <c r="WNU19" s="153"/>
      <c r="WNV19" s="153"/>
      <c r="WNW19" s="153"/>
      <c r="WNX19" s="153"/>
      <c r="WNY19" s="153"/>
      <c r="WNZ19" s="153"/>
      <c r="WOA19" s="153"/>
      <c r="WOB19" s="153"/>
      <c r="WOC19" s="153"/>
      <c r="WOD19" s="153"/>
      <c r="WOE19" s="153"/>
      <c r="WOF19" s="153"/>
      <c r="WOG19" s="153"/>
      <c r="WOH19" s="153"/>
      <c r="WOI19" s="153"/>
      <c r="WOJ19" s="153"/>
      <c r="WOK19" s="153"/>
      <c r="WOL19" s="153"/>
      <c r="WOM19" s="153"/>
      <c r="WON19" s="153"/>
      <c r="WOO19" s="153"/>
      <c r="WOP19" s="153"/>
      <c r="WOQ19" s="153"/>
      <c r="WOR19" s="153"/>
      <c r="WOS19" s="153"/>
      <c r="WOT19" s="153"/>
      <c r="WOU19" s="153"/>
      <c r="WOV19" s="153"/>
      <c r="WOW19" s="153"/>
      <c r="WOX19" s="153"/>
      <c r="WOY19" s="153"/>
      <c r="WOZ19" s="153"/>
      <c r="WPA19" s="153"/>
      <c r="WPB19" s="153"/>
      <c r="WPC19" s="153"/>
      <c r="WPD19" s="153"/>
      <c r="WPE19" s="153"/>
      <c r="WPF19" s="153"/>
      <c r="WPG19" s="153"/>
      <c r="WPH19" s="153"/>
      <c r="WPI19" s="153"/>
      <c r="WPJ19" s="153"/>
      <c r="WPK19" s="153"/>
      <c r="WPL19" s="153"/>
      <c r="WPM19" s="153"/>
      <c r="WPN19" s="153"/>
      <c r="WPO19" s="153"/>
      <c r="WPP19" s="153"/>
      <c r="WPQ19" s="153"/>
      <c r="WPR19" s="153"/>
      <c r="WPS19" s="153"/>
      <c r="WPT19" s="153"/>
      <c r="WPU19" s="153"/>
      <c r="WPV19" s="153"/>
      <c r="WPW19" s="153"/>
      <c r="WPX19" s="153"/>
      <c r="WPY19" s="153"/>
      <c r="WPZ19" s="153"/>
      <c r="WQA19" s="153"/>
      <c r="WQB19" s="153"/>
      <c r="WQC19" s="153"/>
      <c r="WQD19" s="153"/>
      <c r="WQE19" s="153"/>
      <c r="WQF19" s="153"/>
      <c r="WQG19" s="153"/>
      <c r="WQH19" s="153"/>
      <c r="WQI19" s="153"/>
      <c r="WQJ19" s="153"/>
      <c r="WQK19" s="153"/>
      <c r="WQL19" s="153"/>
      <c r="WQM19" s="153"/>
      <c r="WQN19" s="153"/>
      <c r="WQO19" s="153"/>
      <c r="WQP19" s="153"/>
      <c r="WQQ19" s="153"/>
      <c r="WQR19" s="153"/>
      <c r="WQS19" s="153"/>
      <c r="WQT19" s="153"/>
      <c r="WQU19" s="153"/>
      <c r="WQV19" s="153"/>
      <c r="WQW19" s="153"/>
      <c r="WQX19" s="153"/>
      <c r="WQY19" s="153"/>
      <c r="WQZ19" s="153"/>
      <c r="WRA19" s="153"/>
      <c r="WRB19" s="153"/>
      <c r="WRC19" s="153"/>
      <c r="WRD19" s="153"/>
      <c r="WRE19" s="153"/>
      <c r="WRF19" s="153"/>
      <c r="WRG19" s="153"/>
      <c r="WRH19" s="153"/>
      <c r="WRI19" s="153"/>
      <c r="WRJ19" s="153"/>
      <c r="WRK19" s="153"/>
      <c r="WRL19" s="153"/>
      <c r="WRM19" s="153"/>
      <c r="WRN19" s="153"/>
      <c r="WRO19" s="153"/>
      <c r="WRP19" s="153"/>
      <c r="WRQ19" s="153"/>
      <c r="WRR19" s="153"/>
      <c r="WRS19" s="153"/>
      <c r="WRT19" s="153"/>
      <c r="WRU19" s="153"/>
      <c r="WRV19" s="153"/>
      <c r="WRW19" s="153"/>
      <c r="WRX19" s="153"/>
      <c r="WRY19" s="153"/>
      <c r="WRZ19" s="153"/>
      <c r="WSA19" s="153"/>
      <c r="WSB19" s="153"/>
      <c r="WSC19" s="153"/>
      <c r="WSD19" s="153"/>
      <c r="WSE19" s="153"/>
      <c r="WSF19" s="153"/>
      <c r="WSG19" s="153"/>
      <c r="WSH19" s="153"/>
      <c r="WSI19" s="153"/>
      <c r="WSJ19" s="153"/>
      <c r="WSK19" s="153"/>
      <c r="WSL19" s="153"/>
      <c r="WSM19" s="153"/>
      <c r="WSN19" s="153"/>
      <c r="WSO19" s="153"/>
      <c r="WSP19" s="153"/>
      <c r="WSQ19" s="153"/>
      <c r="WSR19" s="153"/>
      <c r="WSS19" s="153"/>
      <c r="WST19" s="153"/>
      <c r="WSU19" s="153"/>
      <c r="WSV19" s="153"/>
      <c r="WSW19" s="153"/>
      <c r="WSX19" s="153"/>
      <c r="WSY19" s="153"/>
      <c r="WSZ19" s="153"/>
      <c r="WTA19" s="153"/>
      <c r="WTB19" s="153"/>
      <c r="WTC19" s="153"/>
      <c r="WTD19" s="153"/>
      <c r="WTE19" s="153"/>
      <c r="WTF19" s="153"/>
      <c r="WTG19" s="153"/>
      <c r="WTH19" s="153"/>
      <c r="WTI19" s="153"/>
      <c r="WTJ19" s="153"/>
      <c r="WTK19" s="153"/>
      <c r="WTL19" s="153"/>
      <c r="WTM19" s="153"/>
      <c r="WTN19" s="153"/>
      <c r="WTO19" s="153"/>
      <c r="WTP19" s="153"/>
      <c r="WTQ19" s="153"/>
      <c r="WTR19" s="153"/>
      <c r="WTS19" s="153"/>
      <c r="WTT19" s="153"/>
      <c r="WTU19" s="153"/>
      <c r="WTV19" s="153"/>
      <c r="WTW19" s="153"/>
      <c r="WTX19" s="153"/>
      <c r="WTY19" s="153"/>
      <c r="WTZ19" s="153"/>
      <c r="WUA19" s="153"/>
      <c r="WUB19" s="153"/>
      <c r="WUC19" s="153"/>
      <c r="WUD19" s="153"/>
      <c r="WUE19" s="153"/>
      <c r="WUF19" s="153"/>
      <c r="WUG19" s="153"/>
      <c r="WUH19" s="153"/>
      <c r="WUI19" s="153"/>
      <c r="WUJ19" s="153"/>
      <c r="WUK19" s="153"/>
      <c r="WUL19" s="153"/>
      <c r="WUM19" s="153"/>
      <c r="WUN19" s="153"/>
      <c r="WUO19" s="153"/>
      <c r="WUP19" s="153"/>
      <c r="WUQ19" s="153"/>
      <c r="WUR19" s="153"/>
      <c r="WUS19" s="153"/>
      <c r="WUT19" s="153"/>
      <c r="WUU19" s="153"/>
      <c r="WUV19" s="153"/>
      <c r="WUW19" s="153"/>
      <c r="WUX19" s="153"/>
      <c r="WUY19" s="153"/>
      <c r="WUZ19" s="153"/>
      <c r="WVA19" s="153"/>
      <c r="WVB19" s="153"/>
      <c r="WVC19" s="153"/>
      <c r="WVD19" s="153"/>
      <c r="WVE19" s="153"/>
      <c r="WVF19" s="153"/>
      <c r="WVG19" s="153"/>
      <c r="WVH19" s="153"/>
      <c r="WVI19" s="153"/>
      <c r="WVJ19" s="153"/>
      <c r="WVK19" s="153"/>
      <c r="WVL19" s="153"/>
      <c r="WVM19" s="153"/>
      <c r="WVN19" s="153"/>
      <c r="WVO19" s="153"/>
      <c r="WVP19" s="153"/>
      <c r="WVQ19" s="153"/>
      <c r="WVR19" s="153"/>
      <c r="WVS19" s="153"/>
      <c r="WVT19" s="153"/>
      <c r="WVU19" s="153"/>
      <c r="WVV19" s="153"/>
      <c r="WVW19" s="153"/>
      <c r="WVX19" s="153"/>
      <c r="WVY19" s="153"/>
      <c r="WVZ19" s="153"/>
      <c r="WWA19" s="153"/>
      <c r="WWB19" s="153"/>
      <c r="WWC19" s="153"/>
      <c r="WWD19" s="153"/>
      <c r="WWE19" s="153"/>
      <c r="WWF19" s="153"/>
      <c r="WWG19" s="153"/>
      <c r="WWH19" s="153"/>
      <c r="WWI19" s="153"/>
      <c r="WWJ19" s="153"/>
      <c r="WWK19" s="153"/>
      <c r="WWL19" s="153"/>
      <c r="WWM19" s="153"/>
      <c r="WWN19" s="153"/>
      <c r="WWO19" s="153"/>
      <c r="WWP19" s="153"/>
      <c r="WWQ19" s="153"/>
      <c r="WWR19" s="153"/>
      <c r="WWS19" s="153"/>
      <c r="WWT19" s="153"/>
      <c r="WWU19" s="153"/>
      <c r="WWV19" s="153"/>
      <c r="WWW19" s="153"/>
      <c r="WWX19" s="153"/>
      <c r="WWY19" s="153"/>
      <c r="WWZ19" s="153"/>
      <c r="WXA19" s="153"/>
      <c r="WXB19" s="153"/>
      <c r="WXC19" s="153"/>
      <c r="WXD19" s="153"/>
      <c r="WXE19" s="153"/>
      <c r="WXF19" s="153"/>
      <c r="WXG19" s="153"/>
      <c r="WXH19" s="153"/>
      <c r="WXI19" s="153"/>
      <c r="WXJ19" s="153"/>
      <c r="WXK19" s="153"/>
      <c r="WXL19" s="153"/>
      <c r="WXM19" s="153"/>
      <c r="WXN19" s="153"/>
      <c r="WXO19" s="153"/>
      <c r="WXP19" s="153"/>
      <c r="WXQ19" s="153"/>
      <c r="WXR19" s="153"/>
      <c r="WXS19" s="153"/>
      <c r="WXT19" s="153"/>
      <c r="WXU19" s="153"/>
      <c r="WXV19" s="153"/>
      <c r="WXW19" s="153"/>
      <c r="WXX19" s="153"/>
      <c r="WXY19" s="153"/>
      <c r="WXZ19" s="153"/>
      <c r="WYA19" s="153"/>
      <c r="WYB19" s="153"/>
      <c r="WYC19" s="153"/>
      <c r="WYD19" s="153"/>
      <c r="WYE19" s="153"/>
      <c r="WYF19" s="153"/>
      <c r="WYG19" s="153"/>
      <c r="WYH19" s="153"/>
      <c r="WYI19" s="153"/>
      <c r="WYJ19" s="153"/>
      <c r="WYK19" s="153"/>
      <c r="WYL19" s="153"/>
      <c r="WYM19" s="153"/>
      <c r="WYN19" s="153"/>
      <c r="WYO19" s="153"/>
      <c r="WYP19" s="153"/>
      <c r="WYQ19" s="153"/>
      <c r="WYR19" s="153"/>
      <c r="WYS19" s="153"/>
      <c r="WYT19" s="153"/>
      <c r="WYU19" s="153"/>
      <c r="WYV19" s="153"/>
      <c r="WYW19" s="153"/>
      <c r="WYX19" s="153"/>
      <c r="WYY19" s="153"/>
      <c r="WYZ19" s="153"/>
      <c r="WZA19" s="153"/>
      <c r="WZB19" s="153"/>
      <c r="WZC19" s="153"/>
      <c r="WZD19" s="153"/>
      <c r="WZE19" s="153"/>
      <c r="WZF19" s="153"/>
      <c r="WZG19" s="153"/>
      <c r="WZH19" s="153"/>
      <c r="WZI19" s="153"/>
      <c r="WZJ19" s="153"/>
      <c r="WZK19" s="153"/>
      <c r="WZL19" s="153"/>
      <c r="WZM19" s="153"/>
      <c r="WZN19" s="153"/>
      <c r="WZO19" s="153"/>
      <c r="WZP19" s="153"/>
      <c r="WZQ19" s="153"/>
      <c r="WZR19" s="153"/>
      <c r="WZS19" s="153"/>
      <c r="WZT19" s="153"/>
      <c r="WZU19" s="153"/>
      <c r="WZV19" s="153"/>
      <c r="WZW19" s="153"/>
      <c r="WZX19" s="153"/>
      <c r="WZY19" s="153"/>
      <c r="WZZ19" s="153"/>
      <c r="XAA19" s="153"/>
      <c r="XAB19" s="153"/>
      <c r="XAC19" s="153"/>
      <c r="XAD19" s="153"/>
      <c r="XAE19" s="153"/>
      <c r="XAF19" s="153"/>
      <c r="XAG19" s="153"/>
      <c r="XAH19" s="153"/>
      <c r="XAI19" s="153"/>
      <c r="XAJ19" s="153"/>
      <c r="XAK19" s="153"/>
      <c r="XAL19" s="153"/>
      <c r="XAM19" s="153"/>
      <c r="XAN19" s="153"/>
      <c r="XAO19" s="153"/>
      <c r="XAP19" s="153"/>
      <c r="XAQ19" s="153"/>
      <c r="XAR19" s="153"/>
      <c r="XAS19" s="153"/>
      <c r="XAT19" s="153"/>
      <c r="XAU19" s="153"/>
      <c r="XAV19" s="153"/>
      <c r="XAW19" s="153"/>
      <c r="XAX19" s="153"/>
      <c r="XAY19" s="153"/>
      <c r="XAZ19" s="153"/>
      <c r="XBA19" s="153"/>
      <c r="XBB19" s="153"/>
      <c r="XBC19" s="153"/>
      <c r="XBD19" s="153"/>
      <c r="XBE19" s="153"/>
      <c r="XBF19" s="153"/>
      <c r="XBG19" s="153"/>
      <c r="XBH19" s="153"/>
      <c r="XBI19" s="153"/>
      <c r="XBJ19" s="153"/>
      <c r="XBK19" s="153"/>
      <c r="XBL19" s="153"/>
      <c r="XBM19" s="153"/>
      <c r="XBN19" s="153"/>
      <c r="XBO19" s="153"/>
      <c r="XBP19" s="153"/>
      <c r="XBQ19" s="153"/>
      <c r="XBR19" s="153"/>
      <c r="XBS19" s="153"/>
      <c r="XBT19" s="153"/>
      <c r="XBU19" s="153"/>
      <c r="XBV19" s="153"/>
      <c r="XBW19" s="153"/>
      <c r="XBX19" s="153"/>
      <c r="XBY19" s="153"/>
      <c r="XBZ19" s="153"/>
      <c r="XCA19" s="153"/>
      <c r="XCB19" s="153"/>
      <c r="XCC19" s="153"/>
      <c r="XCD19" s="153"/>
      <c r="XCE19" s="153"/>
      <c r="XCF19" s="153"/>
      <c r="XCG19" s="153"/>
      <c r="XCH19" s="153"/>
      <c r="XCI19" s="153"/>
      <c r="XCJ19" s="153"/>
      <c r="XCK19" s="153"/>
      <c r="XCL19" s="153"/>
      <c r="XCM19" s="153"/>
      <c r="XCN19" s="153"/>
      <c r="XCO19" s="153"/>
      <c r="XCP19" s="153"/>
      <c r="XCQ19" s="153"/>
      <c r="XCR19" s="153"/>
      <c r="XCS19" s="153"/>
      <c r="XCT19" s="153"/>
      <c r="XCU19" s="153"/>
      <c r="XCV19" s="153"/>
      <c r="XCW19" s="153"/>
      <c r="XCX19" s="153"/>
      <c r="XCY19" s="153"/>
      <c r="XCZ19" s="153"/>
      <c r="XDA19" s="153"/>
      <c r="XDB19" s="153"/>
      <c r="XDC19" s="153"/>
      <c r="XDD19" s="153"/>
      <c r="XDE19" s="153"/>
      <c r="XDF19" s="153"/>
      <c r="XDG19" s="153"/>
    </row>
    <row r="20" spans="1:16335" s="10" customFormat="1" hidden="1" x14ac:dyDescent="0.25">
      <c r="A20" s="346" t="s">
        <v>159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173"/>
      <c r="N20" s="173"/>
      <c r="O20" s="171"/>
      <c r="P20" s="171"/>
      <c r="Q20" s="171"/>
      <c r="R20" s="174">
        <v>18818.114410000002</v>
      </c>
      <c r="S20" s="171"/>
      <c r="T20" s="171">
        <v>18680.717679999998</v>
      </c>
      <c r="U20" s="171">
        <v>18836.921989999999</v>
      </c>
      <c r="V20" s="171">
        <v>18805.22812</v>
      </c>
      <c r="W20" s="171">
        <v>18770.550729999999</v>
      </c>
      <c r="X20" s="171">
        <v>18800.49512</v>
      </c>
      <c r="Y20" s="171">
        <v>18899.56926</v>
      </c>
      <c r="Z20" s="171">
        <v>18860.38394</v>
      </c>
      <c r="AA20" s="171">
        <v>18890.328420000002</v>
      </c>
      <c r="AB20" s="171">
        <v>18773.07346</v>
      </c>
      <c r="AC20" s="171">
        <v>18800.014190000002</v>
      </c>
      <c r="AD20" s="172">
        <v>18903.545149999998</v>
      </c>
      <c r="AE20" s="172">
        <v>29319.011121079639</v>
      </c>
      <c r="AF20" s="172">
        <v>28652.303179743838</v>
      </c>
      <c r="AG20" s="172">
        <v>28069.4</v>
      </c>
      <c r="AH20" s="172">
        <v>19017</v>
      </c>
      <c r="AI20" s="172">
        <v>19046</v>
      </c>
      <c r="AJ20" s="172">
        <v>19288</v>
      </c>
      <c r="AK20" s="172">
        <v>19874</v>
      </c>
      <c r="AL20" s="172">
        <v>19545</v>
      </c>
      <c r="AM20" s="172">
        <v>19645</v>
      </c>
      <c r="AN20" s="172">
        <v>19895</v>
      </c>
      <c r="AO20" s="172">
        <v>19967</v>
      </c>
      <c r="AP20" s="172">
        <v>20029</v>
      </c>
      <c r="AQ20" s="172">
        <v>19884</v>
      </c>
      <c r="AR20" s="172">
        <v>19893</v>
      </c>
      <c r="AS20" s="172">
        <v>19888</v>
      </c>
      <c r="AT20" s="172">
        <v>15457</v>
      </c>
      <c r="AU20" s="172">
        <v>11044</v>
      </c>
      <c r="AV20" s="172">
        <v>6369</v>
      </c>
      <c r="AW20" s="172">
        <v>1851</v>
      </c>
      <c r="AX20" s="172">
        <v>1477</v>
      </c>
      <c r="AY20" s="172">
        <v>0</v>
      </c>
      <c r="AZ20" s="172">
        <v>0</v>
      </c>
      <c r="BA20" s="172">
        <v>0</v>
      </c>
      <c r="BB20" s="172">
        <v>0</v>
      </c>
      <c r="BC20" s="172">
        <v>0</v>
      </c>
      <c r="BD20" s="172">
        <v>2175</v>
      </c>
      <c r="BE20" s="172">
        <v>2371</v>
      </c>
      <c r="BF20" s="172">
        <v>2335</v>
      </c>
      <c r="BG20" s="172">
        <v>0</v>
      </c>
      <c r="BH20" s="172">
        <v>0</v>
      </c>
      <c r="BI20" s="172">
        <v>0</v>
      </c>
    </row>
    <row r="21" spans="1:16335" s="10" customFormat="1" hidden="1" x14ac:dyDescent="0.25">
      <c r="A21" s="346" t="s">
        <v>160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173"/>
      <c r="N21" s="173"/>
      <c r="O21" s="171"/>
      <c r="P21" s="171"/>
      <c r="Q21" s="171"/>
      <c r="R21" s="174"/>
      <c r="S21" s="171"/>
      <c r="T21" s="171"/>
      <c r="U21" s="171"/>
      <c r="V21" s="171"/>
      <c r="W21" s="171"/>
      <c r="X21" s="171"/>
      <c r="Y21" s="171"/>
      <c r="Z21" s="171"/>
      <c r="AA21" s="171"/>
      <c r="AB21" s="171">
        <v>0</v>
      </c>
      <c r="AC21" s="171">
        <v>0</v>
      </c>
      <c r="AD21" s="172">
        <v>0</v>
      </c>
      <c r="AE21" s="172"/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2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  <c r="BI21" s="172">
        <v>0</v>
      </c>
    </row>
    <row r="22" spans="1:16335" s="10" customFormat="1" hidden="1" x14ac:dyDescent="0.25">
      <c r="A22" s="347" t="s">
        <v>156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175"/>
      <c r="N22" s="175"/>
      <c r="O22" s="171"/>
      <c r="P22" s="171"/>
      <c r="Q22" s="171"/>
      <c r="R22" s="171" t="s">
        <v>0</v>
      </c>
      <c r="S22" s="171"/>
      <c r="T22" s="171">
        <v>0</v>
      </c>
      <c r="U22" s="171">
        <v>0</v>
      </c>
      <c r="V22" s="171">
        <v>0</v>
      </c>
      <c r="W22" s="171">
        <v>0</v>
      </c>
      <c r="X22" s="171">
        <v>0</v>
      </c>
      <c r="Y22" s="171">
        <v>0</v>
      </c>
      <c r="Z22" s="171">
        <v>0</v>
      </c>
      <c r="AA22" s="171">
        <v>0</v>
      </c>
      <c r="AB22" s="171">
        <v>0</v>
      </c>
      <c r="AC22" s="171">
        <v>0</v>
      </c>
      <c r="AD22" s="172">
        <v>0</v>
      </c>
      <c r="AE22" s="172">
        <v>0</v>
      </c>
      <c r="AF22" s="172">
        <v>0</v>
      </c>
      <c r="AG22" s="172">
        <v>0</v>
      </c>
      <c r="AH22" s="172">
        <v>0</v>
      </c>
      <c r="AI22" s="172">
        <v>0</v>
      </c>
      <c r="AJ22" s="172">
        <v>0</v>
      </c>
      <c r="AK22" s="172">
        <v>0</v>
      </c>
      <c r="AL22" s="172">
        <v>28992</v>
      </c>
      <c r="AM22" s="172">
        <v>29053</v>
      </c>
      <c r="AN22" s="172">
        <v>58135</v>
      </c>
      <c r="AO22" s="172">
        <v>58135</v>
      </c>
      <c r="AP22" s="172">
        <v>58715</v>
      </c>
      <c r="AQ22" s="172">
        <v>58665</v>
      </c>
      <c r="AR22" s="172">
        <v>59076</v>
      </c>
      <c r="AS22" s="172">
        <v>58833</v>
      </c>
      <c r="AT22" s="172">
        <v>59232</v>
      </c>
      <c r="AU22" s="172">
        <v>59207</v>
      </c>
      <c r="AV22" s="172">
        <v>59537</v>
      </c>
      <c r="AW22" s="172">
        <v>59251</v>
      </c>
      <c r="AX22" s="172">
        <v>59096</v>
      </c>
      <c r="AY22" s="172">
        <v>59498</v>
      </c>
      <c r="AZ22" s="172">
        <v>30609</v>
      </c>
      <c r="BA22" s="172">
        <v>30356</v>
      </c>
      <c r="BB22" s="172">
        <v>1840</v>
      </c>
      <c r="BC22" s="172">
        <v>2026</v>
      </c>
      <c r="BD22" s="172">
        <v>2324</v>
      </c>
      <c r="BE22" s="172">
        <v>2476</v>
      </c>
      <c r="BF22" s="172">
        <v>0</v>
      </c>
      <c r="BG22" s="172">
        <v>0</v>
      </c>
      <c r="BH22" s="172">
        <v>0</v>
      </c>
      <c r="BI22" s="172">
        <v>0</v>
      </c>
    </row>
    <row r="23" spans="1:16335" s="10" customFormat="1" hidden="1" x14ac:dyDescent="0.25">
      <c r="A23" s="347" t="s">
        <v>157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175"/>
      <c r="N23" s="175"/>
      <c r="O23" s="171"/>
      <c r="P23" s="171"/>
      <c r="Q23" s="171"/>
      <c r="R23" s="171" t="s">
        <v>0</v>
      </c>
      <c r="S23" s="171"/>
      <c r="T23" s="171">
        <v>0</v>
      </c>
      <c r="U23" s="171">
        <v>0</v>
      </c>
      <c r="V23" s="171">
        <v>0</v>
      </c>
      <c r="W23" s="171">
        <v>0</v>
      </c>
      <c r="X23" s="171">
        <v>0</v>
      </c>
      <c r="Y23" s="171">
        <v>0</v>
      </c>
      <c r="Z23" s="171">
        <v>0</v>
      </c>
      <c r="AA23" s="171">
        <v>0</v>
      </c>
      <c r="AB23" s="171">
        <v>0</v>
      </c>
      <c r="AC23" s="171">
        <v>0</v>
      </c>
      <c r="AD23" s="172">
        <v>51934.885919999993</v>
      </c>
      <c r="AE23" s="172">
        <v>36583.685472466932</v>
      </c>
      <c r="AF23" s="172">
        <v>35576.280486042582</v>
      </c>
      <c r="AG23" s="172">
        <v>34743.5</v>
      </c>
      <c r="AH23" s="172">
        <v>53237</v>
      </c>
      <c r="AI23" s="172">
        <v>51424</v>
      </c>
      <c r="AJ23" s="172">
        <v>49947</v>
      </c>
      <c r="AK23" s="172">
        <v>47733</v>
      </c>
      <c r="AL23" s="172">
        <v>53712</v>
      </c>
      <c r="AM23" s="172">
        <v>51045</v>
      </c>
      <c r="AN23" s="172">
        <v>48628</v>
      </c>
      <c r="AO23" s="172">
        <v>45763</v>
      </c>
      <c r="AP23" s="172">
        <v>52391</v>
      </c>
      <c r="AQ23" s="172">
        <v>48583</v>
      </c>
      <c r="AR23" s="172">
        <v>45213</v>
      </c>
      <c r="AS23" s="172">
        <v>41657</v>
      </c>
      <c r="AT23" s="172">
        <v>49565</v>
      </c>
      <c r="AU23" s="172">
        <v>45783</v>
      </c>
      <c r="AV23" s="172">
        <v>42456</v>
      </c>
      <c r="AW23" s="172">
        <v>38897</v>
      </c>
      <c r="AX23" s="172">
        <v>48239</v>
      </c>
      <c r="AY23" s="172">
        <v>44479</v>
      </c>
      <c r="AZ23" s="172">
        <v>40828</v>
      </c>
      <c r="BA23" s="172">
        <v>37097</v>
      </c>
      <c r="BB23" s="172">
        <v>10892</v>
      </c>
      <c r="BC23" s="172">
        <v>7617</v>
      </c>
      <c r="BD23" s="172">
        <v>4438</v>
      </c>
      <c r="BE23" s="172">
        <v>1451</v>
      </c>
      <c r="BF23" s="172">
        <v>0</v>
      </c>
      <c r="BG23" s="172">
        <v>0</v>
      </c>
      <c r="BH23" s="172">
        <v>0</v>
      </c>
      <c r="BI23" s="172">
        <v>0</v>
      </c>
    </row>
    <row r="24" spans="1:16335" s="10" customFormat="1" hidden="1" x14ac:dyDescent="0.25">
      <c r="A24" s="346" t="s">
        <v>161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173"/>
      <c r="N24" s="173"/>
      <c r="O24" s="171"/>
      <c r="P24" s="171"/>
      <c r="Q24" s="171"/>
      <c r="R24" s="174"/>
      <c r="S24" s="171"/>
      <c r="T24" s="171"/>
      <c r="U24" s="171"/>
      <c r="V24" s="171"/>
      <c r="W24" s="171"/>
      <c r="X24" s="171"/>
      <c r="Y24" s="171"/>
      <c r="Z24" s="171"/>
      <c r="AA24" s="171"/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>
        <v>0</v>
      </c>
      <c r="AH24" s="171">
        <v>0</v>
      </c>
      <c r="AI24" s="171"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1">
        <v>0</v>
      </c>
      <c r="AV24" s="172">
        <v>0</v>
      </c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</row>
    <row r="25" spans="1:16335" s="10" customFormat="1" hidden="1" x14ac:dyDescent="0.25">
      <c r="A25" s="347" t="s">
        <v>156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175"/>
      <c r="N25" s="175"/>
      <c r="O25" s="171"/>
      <c r="P25" s="171"/>
      <c r="Q25" s="171"/>
      <c r="R25" s="171" t="s">
        <v>0</v>
      </c>
      <c r="S25" s="171"/>
      <c r="T25" s="171">
        <v>0</v>
      </c>
      <c r="U25" s="171">
        <v>0</v>
      </c>
      <c r="V25" s="171">
        <v>0</v>
      </c>
      <c r="W25" s="171">
        <v>0</v>
      </c>
      <c r="X25" s="171">
        <v>0</v>
      </c>
      <c r="Y25" s="171">
        <v>0</v>
      </c>
      <c r="Z25" s="171">
        <v>0</v>
      </c>
      <c r="AA25" s="171">
        <v>0</v>
      </c>
      <c r="AB25" s="171">
        <v>0</v>
      </c>
      <c r="AC25" s="171">
        <v>131782.94930000001</v>
      </c>
      <c r="AD25" s="172">
        <v>131818.15244000001</v>
      </c>
      <c r="AE25" s="172">
        <v>131845.76671</v>
      </c>
      <c r="AF25" s="172">
        <v>131810.69951999999</v>
      </c>
      <c r="AG25" s="172">
        <v>1860.4</v>
      </c>
      <c r="AH25" s="172">
        <v>2037</v>
      </c>
      <c r="AI25" s="172">
        <v>2574</v>
      </c>
      <c r="AJ25" s="172">
        <v>2933</v>
      </c>
      <c r="AK25" s="172">
        <v>3466</v>
      </c>
      <c r="AL25" s="172">
        <v>3649</v>
      </c>
      <c r="AM25" s="172">
        <v>4035</v>
      </c>
      <c r="AN25" s="172">
        <v>3883</v>
      </c>
      <c r="AO25" s="172">
        <v>3808</v>
      </c>
      <c r="AP25" s="172">
        <v>3961</v>
      </c>
      <c r="AQ25" s="172">
        <v>4008</v>
      </c>
      <c r="AR25" s="172">
        <v>3569</v>
      </c>
      <c r="AS25" s="172">
        <v>3317</v>
      </c>
      <c r="AT25" s="172">
        <v>3232</v>
      </c>
      <c r="AU25" s="172">
        <v>3192</v>
      </c>
      <c r="AV25" s="172">
        <v>2896</v>
      </c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</row>
    <row r="26" spans="1:16335" s="10" customFormat="1" hidden="1" x14ac:dyDescent="0.25">
      <c r="A26" s="347" t="s">
        <v>157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175"/>
      <c r="N26" s="175"/>
      <c r="O26" s="171"/>
      <c r="P26" s="171"/>
      <c r="Q26" s="171"/>
      <c r="R26" s="171" t="s">
        <v>0</v>
      </c>
      <c r="S26" s="171"/>
      <c r="T26" s="171"/>
      <c r="U26" s="171">
        <v>37253.710500000001</v>
      </c>
      <c r="V26" s="171">
        <v>35735.724510000007</v>
      </c>
      <c r="W26" s="171">
        <v>34283.234039999996</v>
      </c>
      <c r="X26" s="171">
        <v>33375.417659999999</v>
      </c>
      <c r="Y26" s="171">
        <v>39783.43101</v>
      </c>
      <c r="Z26" s="171">
        <v>37409.077989999998</v>
      </c>
      <c r="AA26" s="171">
        <v>35409.195930000002</v>
      </c>
      <c r="AB26" s="171">
        <v>33461.764969999997</v>
      </c>
      <c r="AC26" s="171">
        <v>38310.476740000006</v>
      </c>
      <c r="AD26" s="172">
        <v>36244.305369999995</v>
      </c>
      <c r="AE26" s="172">
        <v>33511.302918831934</v>
      </c>
      <c r="AF26" s="172">
        <v>31603.607851124925</v>
      </c>
      <c r="AG26" s="172">
        <v>38590.400000000001</v>
      </c>
      <c r="AH26" s="172">
        <v>36190</v>
      </c>
      <c r="AI26" s="172">
        <v>33749</v>
      </c>
      <c r="AJ26" s="172">
        <v>31510</v>
      </c>
      <c r="AK26" s="172">
        <v>39949</v>
      </c>
      <c r="AL26" s="172">
        <v>36883</v>
      </c>
      <c r="AM26" s="172">
        <v>34485</v>
      </c>
      <c r="AN26" s="172">
        <v>31582</v>
      </c>
      <c r="AO26" s="172">
        <v>9972</v>
      </c>
      <c r="AP26" s="172">
        <v>7157</v>
      </c>
      <c r="AQ26" s="172">
        <v>4503</v>
      </c>
      <c r="AR26" s="172">
        <v>1951</v>
      </c>
      <c r="AS26" s="172">
        <v>9114</v>
      </c>
      <c r="AT26" s="172">
        <v>6552</v>
      </c>
      <c r="AU26" s="172">
        <v>4112</v>
      </c>
      <c r="AV26" s="172">
        <v>1764</v>
      </c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</row>
    <row r="27" spans="1:16335" s="10" customFormat="1" hidden="1" x14ac:dyDescent="0.25">
      <c r="A27" s="346" t="s">
        <v>71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173"/>
      <c r="N27" s="173"/>
      <c r="O27" s="171"/>
      <c r="P27" s="171"/>
      <c r="Q27" s="171"/>
      <c r="R27" s="174"/>
      <c r="S27" s="171"/>
      <c r="T27" s="171"/>
      <c r="U27" s="171"/>
      <c r="V27" s="171"/>
      <c r="W27" s="171"/>
      <c r="X27" s="171"/>
      <c r="Y27" s="171"/>
      <c r="Z27" s="171"/>
      <c r="AA27" s="171"/>
      <c r="AB27" s="171">
        <v>0</v>
      </c>
      <c r="AC27" s="171">
        <v>0</v>
      </c>
      <c r="AD27" s="172">
        <v>0</v>
      </c>
      <c r="AE27" s="172"/>
      <c r="AF27" s="172">
        <v>0</v>
      </c>
      <c r="AG27" s="172">
        <v>0</v>
      </c>
      <c r="AH27" s="172">
        <v>0</v>
      </c>
      <c r="AI27" s="172">
        <v>0</v>
      </c>
      <c r="AJ27" s="172">
        <v>0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>
        <v>0</v>
      </c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</row>
    <row r="28" spans="1:16335" s="10" customFormat="1" hidden="1" x14ac:dyDescent="0.25">
      <c r="A28" s="347" t="s">
        <v>156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175"/>
      <c r="N28" s="175"/>
      <c r="O28" s="171"/>
      <c r="P28" s="171"/>
      <c r="Q28" s="171"/>
      <c r="R28" s="174">
        <v>8311.6024799999996</v>
      </c>
      <c r="S28" s="171"/>
      <c r="T28" s="171">
        <v>8297.315899999996</v>
      </c>
      <c r="U28" s="171">
        <v>8849.3413199999995</v>
      </c>
      <c r="V28" s="171">
        <v>8859.5696399999997</v>
      </c>
      <c r="W28" s="171">
        <v>8106.6771799999997</v>
      </c>
      <c r="X28" s="171">
        <v>5850.4107600000007</v>
      </c>
      <c r="Y28" s="171">
        <v>8063.8118299999996</v>
      </c>
      <c r="Z28" s="171">
        <v>8081.8791900000015</v>
      </c>
      <c r="AA28" s="171">
        <v>7240.4767100000008</v>
      </c>
      <c r="AB28" s="171">
        <v>7233.2106199999989</v>
      </c>
      <c r="AC28" s="171">
        <v>7275.107649999999</v>
      </c>
      <c r="AD28" s="172">
        <v>7233.2780400000001</v>
      </c>
      <c r="AE28" s="172">
        <v>8762.5462691008106</v>
      </c>
      <c r="AF28" s="172">
        <v>8449.8499836685205</v>
      </c>
      <c r="AG28" s="172">
        <v>8481.2000000000007</v>
      </c>
      <c r="AH28" s="172">
        <v>8995</v>
      </c>
      <c r="AI28" s="172">
        <v>8949</v>
      </c>
      <c r="AJ28" s="172">
        <v>6009</v>
      </c>
      <c r="AK28" s="172">
        <v>6052</v>
      </c>
      <c r="AL28" s="172">
        <v>5998</v>
      </c>
      <c r="AM28" s="172">
        <v>4542</v>
      </c>
      <c r="AN28" s="172">
        <v>3087</v>
      </c>
      <c r="AO28" s="172">
        <v>1616</v>
      </c>
      <c r="AP28" s="172">
        <v>133</v>
      </c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</row>
    <row r="29" spans="1:16335" s="10" customFormat="1" hidden="1" x14ac:dyDescent="0.25">
      <c r="A29" s="347" t="s">
        <v>162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175"/>
      <c r="N29" s="175"/>
      <c r="O29" s="171"/>
      <c r="P29" s="171"/>
      <c r="Q29" s="171"/>
      <c r="R29" s="174">
        <v>4734.4083899999996</v>
      </c>
      <c r="S29" s="171"/>
      <c r="T29" s="171">
        <v>4471.1018167602997</v>
      </c>
      <c r="U29" s="171">
        <v>4672.8988999999992</v>
      </c>
      <c r="V29" s="171">
        <v>4553.6793600000001</v>
      </c>
      <c r="W29" s="171">
        <v>4061.1166299999995</v>
      </c>
      <c r="X29" s="171">
        <v>2899.5720799999999</v>
      </c>
      <c r="Y29" s="171">
        <v>4013.9555700000001</v>
      </c>
      <c r="Z29" s="171">
        <v>3943.5702200000005</v>
      </c>
      <c r="AA29" s="171">
        <v>3463.8766199999995</v>
      </c>
      <c r="AB29" s="171">
        <v>3437.5558299999998</v>
      </c>
      <c r="AC29" s="171">
        <v>3409.0806799999996</v>
      </c>
      <c r="AD29" s="172">
        <v>3371.3659600000001</v>
      </c>
      <c r="AE29" s="172">
        <v>4971.9567020595068</v>
      </c>
      <c r="AF29" s="172">
        <v>3829.3340747477778</v>
      </c>
      <c r="AG29" s="172">
        <v>3821.7</v>
      </c>
      <c r="AH29" s="172">
        <v>4034</v>
      </c>
      <c r="AI29" s="172">
        <v>4016</v>
      </c>
      <c r="AJ29" s="172">
        <v>2749</v>
      </c>
      <c r="AK29" s="172">
        <v>2754</v>
      </c>
      <c r="AL29" s="172">
        <v>2713</v>
      </c>
      <c r="AM29" s="172">
        <v>2056</v>
      </c>
      <c r="AN29" s="172">
        <v>1252</v>
      </c>
      <c r="AO29" s="172">
        <v>730</v>
      </c>
      <c r="AP29" s="172">
        <v>393</v>
      </c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</row>
    <row r="30" spans="1:16335" s="10" customFormat="1" hidden="1" x14ac:dyDescent="0.25">
      <c r="A30" s="346" t="s">
        <v>163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173"/>
      <c r="N30" s="173"/>
      <c r="O30" s="171"/>
      <c r="P30" s="171"/>
      <c r="Q30" s="171"/>
      <c r="R30" s="174"/>
      <c r="S30" s="171"/>
      <c r="T30" s="171"/>
      <c r="U30" s="171"/>
      <c r="V30" s="171"/>
      <c r="W30" s="171"/>
      <c r="X30" s="171"/>
      <c r="Y30" s="171"/>
      <c r="Z30" s="171"/>
      <c r="AA30" s="171"/>
      <c r="AB30" s="171">
        <v>0</v>
      </c>
      <c r="AC30" s="171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>
        <v>0</v>
      </c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</row>
    <row r="31" spans="1:16335" s="10" customFormat="1" hidden="1" x14ac:dyDescent="0.25">
      <c r="A31" s="347" t="s">
        <v>156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175"/>
      <c r="N31" s="175"/>
      <c r="O31" s="171"/>
      <c r="P31" s="171"/>
      <c r="Q31" s="171"/>
      <c r="R31" s="171" t="s">
        <v>0</v>
      </c>
      <c r="S31" s="171"/>
      <c r="T31" s="171">
        <v>0</v>
      </c>
      <c r="U31" s="171">
        <v>0</v>
      </c>
      <c r="V31" s="171">
        <v>0</v>
      </c>
      <c r="W31" s="171">
        <v>0</v>
      </c>
      <c r="X31" s="171">
        <v>0</v>
      </c>
      <c r="Y31" s="171">
        <v>0</v>
      </c>
      <c r="Z31" s="171">
        <v>0</v>
      </c>
      <c r="AA31" s="171">
        <v>0</v>
      </c>
      <c r="AB31" s="171">
        <v>0</v>
      </c>
      <c r="AC31" s="171">
        <v>0</v>
      </c>
      <c r="AD31" s="172">
        <v>0</v>
      </c>
      <c r="AE31" s="172">
        <v>0</v>
      </c>
      <c r="AF31" s="172">
        <v>104879.10434449156</v>
      </c>
      <c r="AG31" s="172">
        <v>105051.7</v>
      </c>
      <c r="AH31" s="172">
        <v>113633</v>
      </c>
      <c r="AI31" s="172">
        <v>114828</v>
      </c>
      <c r="AJ31" s="172">
        <v>88167</v>
      </c>
      <c r="AK31" s="172">
        <v>60981</v>
      </c>
      <c r="AL31" s="172">
        <v>33694</v>
      </c>
      <c r="AM31" s="172">
        <v>6821</v>
      </c>
      <c r="AN31" s="172">
        <v>6612</v>
      </c>
      <c r="AO31" s="172">
        <v>6404</v>
      </c>
      <c r="AP31" s="172">
        <v>6617</v>
      </c>
      <c r="AQ31" s="172">
        <v>4739</v>
      </c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</row>
    <row r="32" spans="1:16335" s="10" customFormat="1" hidden="1" x14ac:dyDescent="0.25">
      <c r="A32" s="347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175"/>
      <c r="N32" s="175"/>
      <c r="O32" s="171"/>
      <c r="P32" s="171"/>
      <c r="Q32" s="171"/>
      <c r="R32" s="171" t="s">
        <v>0</v>
      </c>
      <c r="S32" s="171"/>
      <c r="T32" s="171">
        <v>0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2">
        <v>0</v>
      </c>
      <c r="AE32" s="172">
        <v>0</v>
      </c>
      <c r="AF32" s="172">
        <v>226.61538000000002</v>
      </c>
      <c r="AG32" s="172">
        <v>211.3</v>
      </c>
      <c r="AH32" s="172">
        <v>209</v>
      </c>
      <c r="AI32" s="172">
        <v>229</v>
      </c>
      <c r="AJ32" s="172">
        <v>220</v>
      </c>
      <c r="AK32" s="172">
        <v>199</v>
      </c>
      <c r="AL32" s="172">
        <v>203</v>
      </c>
      <c r="AM32" s="172">
        <v>215</v>
      </c>
      <c r="AN32" s="172">
        <v>206</v>
      </c>
      <c r="AO32" s="172">
        <v>202</v>
      </c>
      <c r="AP32" s="172">
        <v>202</v>
      </c>
      <c r="AQ32" s="172">
        <v>138</v>
      </c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</row>
    <row r="33" spans="1:61" s="10" customFormat="1" hidden="1" x14ac:dyDescent="0.25">
      <c r="A33" s="346" t="s">
        <v>164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173"/>
      <c r="N33" s="173"/>
      <c r="O33" s="171"/>
      <c r="P33" s="171"/>
      <c r="Q33" s="171"/>
      <c r="R33" s="171" t="s">
        <v>0</v>
      </c>
      <c r="S33" s="171"/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2">
        <v>0</v>
      </c>
      <c r="AE33" s="172">
        <v>0</v>
      </c>
      <c r="AF33" s="172">
        <v>65116.846397470101</v>
      </c>
      <c r="AG33" s="172">
        <v>62795.4</v>
      </c>
      <c r="AH33" s="172">
        <v>43448</v>
      </c>
      <c r="AI33" s="172">
        <v>40504</v>
      </c>
      <c r="AJ33" s="172">
        <v>56945</v>
      </c>
      <c r="AK33" s="172">
        <v>52331</v>
      </c>
      <c r="AL33" s="172">
        <v>26519</v>
      </c>
      <c r="AM33" s="172">
        <v>21082</v>
      </c>
      <c r="AN33" s="172">
        <v>0</v>
      </c>
      <c r="AO33" s="172">
        <v>0</v>
      </c>
      <c r="AP33" s="172">
        <v>0</v>
      </c>
      <c r="AQ33" s="172">
        <v>0</v>
      </c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</row>
    <row r="34" spans="1:61" s="10" customFormat="1" hidden="1" x14ac:dyDescent="0.25">
      <c r="A34" s="346" t="s">
        <v>68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173"/>
      <c r="N34" s="173"/>
      <c r="O34" s="171"/>
      <c r="P34" s="171"/>
      <c r="Q34" s="171"/>
      <c r="R34" s="174"/>
      <c r="S34" s="171"/>
      <c r="T34" s="171"/>
      <c r="U34" s="171"/>
      <c r="V34" s="171"/>
      <c r="W34" s="171"/>
      <c r="X34" s="171"/>
      <c r="Y34" s="171"/>
      <c r="Z34" s="171"/>
      <c r="AA34" s="171"/>
      <c r="AB34" s="171">
        <v>0</v>
      </c>
      <c r="AC34" s="171">
        <v>0</v>
      </c>
      <c r="AD34" s="172">
        <v>0</v>
      </c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</row>
    <row r="35" spans="1:61" s="10" customFormat="1" hidden="1" x14ac:dyDescent="0.25">
      <c r="A35" s="347" t="s">
        <v>156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175"/>
      <c r="N35" s="175"/>
      <c r="O35" s="171"/>
      <c r="P35" s="171"/>
      <c r="Q35" s="171"/>
      <c r="R35" s="174">
        <v>12500.43849</v>
      </c>
      <c r="S35" s="171"/>
      <c r="T35" s="171">
        <v>12464.254880000002</v>
      </c>
      <c r="U35" s="171">
        <v>13094.41174</v>
      </c>
      <c r="V35" s="171">
        <v>13112.54076</v>
      </c>
      <c r="W35" s="171">
        <v>10086.381299999999</v>
      </c>
      <c r="X35" s="171">
        <v>7290.3504899999998</v>
      </c>
      <c r="Y35" s="171">
        <v>10169.23956</v>
      </c>
      <c r="Z35" s="171">
        <v>10197.131220000001</v>
      </c>
      <c r="AA35" s="171">
        <v>10198.630080000001</v>
      </c>
      <c r="AB35" s="171">
        <v>10182.024559999998</v>
      </c>
      <c r="AC35" s="171">
        <v>6565.6528200000012</v>
      </c>
      <c r="AD35" s="172">
        <v>7093.5727500000012</v>
      </c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</row>
    <row r="36" spans="1:61" s="10" customFormat="1" hidden="1" x14ac:dyDescent="0.25">
      <c r="A36" s="347" t="s">
        <v>157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175"/>
      <c r="N36" s="175"/>
      <c r="O36" s="171"/>
      <c r="P36" s="171"/>
      <c r="Q36" s="171"/>
      <c r="R36" s="174">
        <v>6788.1570899999997</v>
      </c>
      <c r="S36" s="171"/>
      <c r="T36" s="171">
        <v>6405.1003909561014</v>
      </c>
      <c r="U36" s="171">
        <v>6597.7696900000001</v>
      </c>
      <c r="V36" s="171">
        <v>6423.4550400000016</v>
      </c>
      <c r="W36" s="171">
        <v>4809.2653500000006</v>
      </c>
      <c r="X36" s="171">
        <v>3443.3704199999997</v>
      </c>
      <c r="Y36" s="171">
        <v>4812.3617899999999</v>
      </c>
      <c r="Z36" s="171">
        <v>4721.6149799999994</v>
      </c>
      <c r="AA36" s="171">
        <v>4701.19355</v>
      </c>
      <c r="AB36" s="171">
        <v>4653.6506360509766</v>
      </c>
      <c r="AC36" s="171">
        <v>2999.2732539490253</v>
      </c>
      <c r="AD36" s="172">
        <v>3271.0920218749998</v>
      </c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</row>
    <row r="37" spans="1:61" s="10" customFormat="1" hidden="1" x14ac:dyDescent="0.25">
      <c r="A37" s="346" t="s">
        <v>165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173"/>
      <c r="N37" s="173"/>
      <c r="O37" s="171"/>
      <c r="P37" s="171"/>
      <c r="Q37" s="171"/>
      <c r="R37" s="174"/>
      <c r="S37" s="171"/>
      <c r="T37" s="171"/>
      <c r="U37" s="171"/>
      <c r="V37" s="171"/>
      <c r="W37" s="171"/>
      <c r="X37" s="171"/>
      <c r="Y37" s="171"/>
      <c r="Z37" s="171"/>
      <c r="AA37" s="171"/>
      <c r="AB37" s="171">
        <v>0</v>
      </c>
      <c r="AC37" s="171">
        <v>0</v>
      </c>
      <c r="AD37" s="172">
        <v>0</v>
      </c>
      <c r="AE37" s="172">
        <v>0</v>
      </c>
      <c r="AF37" s="172">
        <v>0</v>
      </c>
      <c r="AG37" s="172">
        <v>0</v>
      </c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</row>
    <row r="38" spans="1:61" s="10" customFormat="1" hidden="1" x14ac:dyDescent="0.25">
      <c r="A38" s="347" t="s">
        <v>166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175"/>
      <c r="N38" s="175"/>
      <c r="O38" s="171"/>
      <c r="P38" s="171"/>
      <c r="Q38" s="171"/>
      <c r="R38" s="174">
        <v>81463.681879999989</v>
      </c>
      <c r="S38" s="171"/>
      <c r="T38" s="171">
        <v>77625.60076999999</v>
      </c>
      <c r="U38" s="171">
        <v>73401.221720000001</v>
      </c>
      <c r="V38" s="171">
        <v>39605.144919999999</v>
      </c>
      <c r="W38" s="171">
        <v>36115.367810000003</v>
      </c>
      <c r="X38" s="171">
        <v>4523.4522400000005</v>
      </c>
      <c r="Y38" s="171">
        <v>2082.04036</v>
      </c>
      <c r="Z38" s="171">
        <v>4719.8846599999997</v>
      </c>
      <c r="AA38" s="171">
        <v>2155.4844800000001</v>
      </c>
      <c r="AB38" s="171">
        <v>4440.0796600000003</v>
      </c>
      <c r="AC38" s="171">
        <v>1963.1733200000001</v>
      </c>
      <c r="AD38" s="172">
        <v>4413.0295800000004</v>
      </c>
      <c r="AE38" s="172">
        <v>2007.0231999999999</v>
      </c>
      <c r="AF38" s="172">
        <v>3596.6999700000006</v>
      </c>
      <c r="AG38" s="172">
        <v>1220.0999999999999</v>
      </c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</row>
    <row r="39" spans="1:61" s="10" customFormat="1" hidden="1" x14ac:dyDescent="0.25">
      <c r="A39" s="347" t="s">
        <v>167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175"/>
      <c r="N39" s="175"/>
      <c r="O39" s="171"/>
      <c r="P39" s="171"/>
      <c r="Q39" s="171"/>
      <c r="R39" s="174">
        <v>14821.72741</v>
      </c>
      <c r="S39" s="171"/>
      <c r="T39" s="171">
        <v>2188.5842200000002</v>
      </c>
      <c r="U39" s="171">
        <v>961.49513000000002</v>
      </c>
      <c r="V39" s="171">
        <v>2167.0397699999999</v>
      </c>
      <c r="W39" s="171">
        <v>970.37288999999998</v>
      </c>
      <c r="X39" s="171">
        <v>2025.41543</v>
      </c>
      <c r="Y39" s="171">
        <v>932.02589999999998</v>
      </c>
      <c r="Z39" s="171">
        <v>2113.4202700000001</v>
      </c>
      <c r="AA39" s="171">
        <v>964.91466000000003</v>
      </c>
      <c r="AB39" s="171">
        <v>1988.0846299999998</v>
      </c>
      <c r="AC39" s="171">
        <v>878.81150000000002</v>
      </c>
      <c r="AD39" s="172">
        <v>1975.98848</v>
      </c>
      <c r="AE39" s="172">
        <v>898.44795999999997</v>
      </c>
      <c r="AF39" s="172">
        <v>1610.3450400000002</v>
      </c>
      <c r="AG39" s="172">
        <v>546.1</v>
      </c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</row>
    <row r="40" spans="1:61" s="10" customFormat="1" hidden="1" x14ac:dyDescent="0.25">
      <c r="A40" s="346" t="s">
        <v>168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173"/>
      <c r="N40" s="173"/>
      <c r="O40" s="171"/>
      <c r="P40" s="171"/>
      <c r="Q40" s="171"/>
      <c r="R40" s="174"/>
      <c r="S40" s="171"/>
      <c r="T40" s="171"/>
      <c r="U40" s="171"/>
      <c r="V40" s="171"/>
      <c r="W40" s="171"/>
      <c r="X40" s="171"/>
      <c r="Y40" s="171"/>
      <c r="Z40" s="171"/>
      <c r="AA40" s="171"/>
      <c r="AB40" s="171">
        <v>0</v>
      </c>
      <c r="AC40" s="171">
        <v>0</v>
      </c>
      <c r="AD40" s="172">
        <v>0</v>
      </c>
      <c r="AE40" s="172">
        <v>0</v>
      </c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</row>
    <row r="41" spans="1:61" s="10" customFormat="1" hidden="1" x14ac:dyDescent="0.25">
      <c r="A41" s="347" t="s">
        <v>169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175"/>
      <c r="N41" s="175"/>
      <c r="O41" s="171"/>
      <c r="P41" s="171"/>
      <c r="Q41" s="171"/>
      <c r="R41" s="171" t="s">
        <v>0</v>
      </c>
      <c r="S41" s="171"/>
      <c r="T41" s="171">
        <v>93781.671959999992</v>
      </c>
      <c r="U41" s="171">
        <v>93003.869310000009</v>
      </c>
      <c r="V41" s="171">
        <v>93484.633130000002</v>
      </c>
      <c r="W41" s="171">
        <v>93015.576690000002</v>
      </c>
      <c r="X41" s="171">
        <v>1574.2274</v>
      </c>
      <c r="Y41" s="171">
        <v>834.25377000000003</v>
      </c>
      <c r="Z41" s="171">
        <v>2505.9059400000001</v>
      </c>
      <c r="AA41" s="171">
        <v>1257.99731</v>
      </c>
      <c r="AB41" s="171">
        <v>2794.9603500000003</v>
      </c>
      <c r="AC41" s="171">
        <v>1251.15679</v>
      </c>
      <c r="AD41" s="172">
        <v>2642.7099900000003</v>
      </c>
      <c r="AE41" s="172">
        <v>1101.4077</v>
      </c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</row>
    <row r="42" spans="1:61" s="10" customFormat="1" hidden="1" x14ac:dyDescent="0.25">
      <c r="A42" s="347" t="s">
        <v>170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175"/>
      <c r="N42" s="175"/>
      <c r="O42" s="171"/>
      <c r="P42" s="171"/>
      <c r="Q42" s="171"/>
      <c r="R42" s="174">
        <v>287276.06988999998</v>
      </c>
      <c r="S42" s="171"/>
      <c r="T42" s="171">
        <v>142092.08486</v>
      </c>
      <c r="U42" s="171">
        <v>137423.62519999998</v>
      </c>
      <c r="V42" s="171">
        <v>5309.0940199999995</v>
      </c>
      <c r="W42" s="171">
        <v>2493.8862599999998</v>
      </c>
      <c r="X42" s="171">
        <v>9448.6702100000002</v>
      </c>
      <c r="Y42" s="171">
        <v>5006.6980700000004</v>
      </c>
      <c r="Z42" s="171">
        <v>15042.84484</v>
      </c>
      <c r="AA42" s="171">
        <v>7550.2454400000006</v>
      </c>
      <c r="AB42" s="171">
        <v>16778.762179999998</v>
      </c>
      <c r="AC42" s="171">
        <v>7509.1803</v>
      </c>
      <c r="AD42" s="172">
        <v>15864.39876</v>
      </c>
      <c r="AE42" s="172">
        <v>6610.2639500000005</v>
      </c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</row>
    <row r="43" spans="1:61" s="10" customFormat="1" hidden="1" x14ac:dyDescent="0.25">
      <c r="A43" s="347" t="s">
        <v>171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175"/>
      <c r="N43" s="175"/>
      <c r="O43" s="171"/>
      <c r="P43" s="171"/>
      <c r="Q43" s="171"/>
      <c r="R43" s="174">
        <v>2406.03928</v>
      </c>
      <c r="S43" s="171"/>
      <c r="T43" s="171">
        <v>2194.1189399999998</v>
      </c>
      <c r="U43" s="171">
        <v>962.54471999999998</v>
      </c>
      <c r="V43" s="171">
        <v>2172.72156</v>
      </c>
      <c r="W43" s="171">
        <v>971.49946</v>
      </c>
      <c r="X43" s="171">
        <v>2030.5375100000001</v>
      </c>
      <c r="Y43" s="171">
        <v>933.06481000000008</v>
      </c>
      <c r="Z43" s="171">
        <v>2119.0598399999999</v>
      </c>
      <c r="AA43" s="171">
        <v>966.05714</v>
      </c>
      <c r="AB43" s="171">
        <v>1993.1123</v>
      </c>
      <c r="AC43" s="171">
        <v>879.77084000000002</v>
      </c>
      <c r="AD43" s="172">
        <v>1844.38374</v>
      </c>
      <c r="AE43" s="172">
        <v>764.16732000000002</v>
      </c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</row>
    <row r="44" spans="1:61" s="10" customFormat="1" hidden="1" x14ac:dyDescent="0.25">
      <c r="A44" s="346" t="s">
        <v>172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173"/>
      <c r="N44" s="173"/>
      <c r="O44" s="171"/>
      <c r="P44" s="171"/>
      <c r="Q44" s="171"/>
      <c r="R44" s="174"/>
      <c r="S44" s="171"/>
      <c r="T44" s="171"/>
      <c r="U44" s="171"/>
      <c r="V44" s="171"/>
      <c r="W44" s="171"/>
      <c r="X44" s="171"/>
      <c r="Y44" s="171"/>
      <c r="Z44" s="171"/>
      <c r="AA44" s="171"/>
      <c r="AB44" s="171">
        <v>0</v>
      </c>
      <c r="AC44" s="171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</row>
    <row r="45" spans="1:61" s="10" customFormat="1" hidden="1" x14ac:dyDescent="0.25">
      <c r="A45" s="347" t="s">
        <v>169</v>
      </c>
      <c r="B45" s="316"/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175"/>
      <c r="N45" s="175"/>
      <c r="O45" s="171"/>
      <c r="P45" s="171"/>
      <c r="Q45" s="171"/>
      <c r="R45" s="174">
        <v>18966.939269999999</v>
      </c>
      <c r="S45" s="171"/>
      <c r="T45" s="171">
        <v>18861.094150000001</v>
      </c>
      <c r="U45" s="171">
        <v>14138.007039999999</v>
      </c>
      <c r="V45" s="171">
        <v>9428.319489999998</v>
      </c>
      <c r="W45" s="171">
        <v>4738.7957000000006</v>
      </c>
      <c r="X45" s="171">
        <v>60.945</v>
      </c>
      <c r="Y45" s="171">
        <v>97.371729999999999</v>
      </c>
      <c r="Z45" s="171">
        <v>102.5719</v>
      </c>
      <c r="AA45" s="171">
        <v>128.69192999999999</v>
      </c>
      <c r="AB45" s="171">
        <v>0</v>
      </c>
      <c r="AC45" s="171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</row>
    <row r="46" spans="1:61" s="10" customFormat="1" hidden="1" x14ac:dyDescent="0.25">
      <c r="A46" s="347" t="s">
        <v>170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316"/>
      <c r="M46" s="175"/>
      <c r="N46" s="175"/>
      <c r="O46" s="171"/>
      <c r="P46" s="171"/>
      <c r="Q46" s="171"/>
      <c r="R46" s="174">
        <v>21089.858390000001</v>
      </c>
      <c r="S46" s="171"/>
      <c r="T46" s="171">
        <v>288.54599000000002</v>
      </c>
      <c r="U46" s="171">
        <v>1859.58437</v>
      </c>
      <c r="V46" s="171">
        <v>275.82486</v>
      </c>
      <c r="W46" s="171">
        <v>1871.0150100000001</v>
      </c>
      <c r="X46" s="171">
        <v>267.03359</v>
      </c>
      <c r="Y46" s="171">
        <v>1767.7434099999998</v>
      </c>
      <c r="Z46" s="171">
        <v>240.36618999999999</v>
      </c>
      <c r="AA46" s="171">
        <v>1633.1223700000121</v>
      </c>
      <c r="AB46" s="171">
        <v>0</v>
      </c>
      <c r="AC46" s="171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</row>
    <row r="47" spans="1:61" s="10" customFormat="1" hidden="1" x14ac:dyDescent="0.25">
      <c r="A47" s="347" t="s">
        <v>173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175"/>
      <c r="N47" s="175"/>
      <c r="O47" s="171"/>
      <c r="P47" s="171"/>
      <c r="Q47" s="171"/>
      <c r="R47" s="174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</row>
    <row r="48" spans="1:61" s="10" customFormat="1" hidden="1" x14ac:dyDescent="0.25">
      <c r="A48" s="346" t="s">
        <v>169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173"/>
      <c r="N48" s="173"/>
      <c r="O48" s="171"/>
      <c r="P48" s="171"/>
      <c r="Q48" s="171"/>
      <c r="R48" s="174">
        <v>40756.267540000001</v>
      </c>
      <c r="S48" s="171"/>
      <c r="T48" s="171">
        <v>1137.95767</v>
      </c>
      <c r="U48" s="171">
        <v>921.23085000000003</v>
      </c>
      <c r="V48" s="171">
        <v>574.46296999999993</v>
      </c>
      <c r="W48" s="171">
        <v>0</v>
      </c>
      <c r="X48" s="171">
        <v>0</v>
      </c>
      <c r="Y48" s="171"/>
      <c r="Z48" s="171"/>
      <c r="AA48" s="171"/>
      <c r="AB48" s="171"/>
      <c r="AC48" s="171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</row>
    <row r="49" spans="1:61" s="10" customFormat="1" hidden="1" x14ac:dyDescent="0.25">
      <c r="A49" s="346" t="s">
        <v>174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316"/>
      <c r="M49" s="173"/>
      <c r="N49" s="173"/>
      <c r="O49" s="171"/>
      <c r="P49" s="171"/>
      <c r="Q49" s="171"/>
      <c r="R49" s="174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</row>
    <row r="50" spans="1:61" s="10" customFormat="1" hidden="1" x14ac:dyDescent="0.25">
      <c r="A50" s="347" t="s">
        <v>169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316"/>
      <c r="M50" s="175"/>
      <c r="N50" s="175"/>
      <c r="O50" s="171"/>
      <c r="P50" s="171"/>
      <c r="Q50" s="171"/>
      <c r="R50" s="174">
        <v>3267.37381</v>
      </c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</row>
    <row r="51" spans="1:61" s="10" customFormat="1" hidden="1" x14ac:dyDescent="0.25">
      <c r="A51" s="347" t="s">
        <v>170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175"/>
      <c r="N51" s="175"/>
      <c r="O51" s="171"/>
      <c r="P51" s="171"/>
      <c r="Q51" s="171"/>
      <c r="R51" s="174">
        <v>2427.5531499999997</v>
      </c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1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</row>
    <row r="52" spans="1:61" s="10" customFormat="1" hidden="1" x14ac:dyDescent="0.25">
      <c r="A52" s="346" t="s">
        <v>67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173"/>
      <c r="N52" s="173"/>
      <c r="O52" s="171"/>
      <c r="P52" s="171"/>
      <c r="Q52" s="171"/>
      <c r="R52" s="171" t="s">
        <v>0</v>
      </c>
      <c r="S52" s="171"/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0</v>
      </c>
      <c r="AB52" s="171">
        <v>0</v>
      </c>
      <c r="AC52" s="171">
        <v>0</v>
      </c>
      <c r="AD52" s="172">
        <v>0</v>
      </c>
      <c r="AE52" s="172">
        <v>2329.4423400000001</v>
      </c>
      <c r="AF52" s="172">
        <v>2195.0102899999997</v>
      </c>
      <c r="AG52" s="172">
        <v>2093</v>
      </c>
      <c r="AH52" s="172">
        <v>1810</v>
      </c>
      <c r="AI52" s="172">
        <v>1176</v>
      </c>
      <c r="AJ52" s="172">
        <v>914</v>
      </c>
      <c r="AK52" s="172">
        <v>786</v>
      </c>
      <c r="AL52" s="172">
        <v>367</v>
      </c>
      <c r="AM52" s="172">
        <v>0</v>
      </c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</row>
    <row r="53" spans="1:61" s="10" customFormat="1" hidden="1" x14ac:dyDescent="0.25">
      <c r="A53" s="346" t="s">
        <v>66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173"/>
      <c r="N53" s="173"/>
      <c r="O53" s="171"/>
      <c r="P53" s="171"/>
      <c r="Q53" s="171"/>
      <c r="R53" s="171" t="s">
        <v>0</v>
      </c>
      <c r="S53" s="171"/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1">
        <v>0</v>
      </c>
      <c r="AD53" s="172">
        <v>0</v>
      </c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</row>
    <row r="54" spans="1:61" s="10" customFormat="1" hidden="1" x14ac:dyDescent="0.25">
      <c r="A54" s="346" t="s">
        <v>65</v>
      </c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173"/>
      <c r="N54" s="173"/>
      <c r="O54" s="171"/>
      <c r="P54" s="171"/>
      <c r="Q54" s="171"/>
      <c r="R54" s="171" t="s">
        <v>0</v>
      </c>
      <c r="S54" s="171"/>
      <c r="T54" s="171">
        <v>0</v>
      </c>
      <c r="U54" s="171">
        <v>0</v>
      </c>
      <c r="V54" s="171">
        <v>0</v>
      </c>
      <c r="W54" s="171">
        <v>0</v>
      </c>
      <c r="X54" s="171">
        <v>0</v>
      </c>
      <c r="Y54" s="171">
        <v>0</v>
      </c>
      <c r="Z54" s="171">
        <v>0</v>
      </c>
      <c r="AA54" s="171">
        <v>0</v>
      </c>
      <c r="AB54" s="171">
        <v>0</v>
      </c>
      <c r="AC54" s="171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2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0</v>
      </c>
      <c r="BD54" s="172">
        <v>6817</v>
      </c>
      <c r="BE54" s="172">
        <v>13094</v>
      </c>
      <c r="BF54" s="172">
        <v>19228</v>
      </c>
      <c r="BG54" s="172">
        <v>25020</v>
      </c>
      <c r="BH54" s="172">
        <v>24403</v>
      </c>
      <c r="BI54" s="172">
        <v>23870</v>
      </c>
    </row>
    <row r="55" spans="1:61" s="10" customFormat="1" hidden="1" x14ac:dyDescent="0.25">
      <c r="A55" s="346" t="s">
        <v>175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173"/>
      <c r="N55" s="173"/>
      <c r="O55" s="171"/>
      <c r="P55" s="171"/>
      <c r="Q55" s="171"/>
      <c r="R55" s="171" t="s">
        <v>0</v>
      </c>
      <c r="S55" s="171"/>
      <c r="T55" s="171">
        <v>2224.9320100000004</v>
      </c>
      <c r="U55" s="171">
        <v>3487.5745999999999</v>
      </c>
      <c r="V55" s="171">
        <v>4669.3251600000003</v>
      </c>
      <c r="W55" s="171">
        <v>10401.44051</v>
      </c>
      <c r="X55" s="171">
        <v>15597.160099999999</v>
      </c>
      <c r="Y55" s="171">
        <v>20841.677800000001</v>
      </c>
      <c r="Z55" s="171">
        <v>25561.332249999999</v>
      </c>
      <c r="AA55" s="171">
        <v>25179.436809999999</v>
      </c>
      <c r="AB55" s="171">
        <v>24857.157400000004</v>
      </c>
      <c r="AC55" s="171">
        <v>24209.394909999999</v>
      </c>
      <c r="AD55" s="172">
        <v>23748.058849999998</v>
      </c>
      <c r="AE55" s="172">
        <v>23385.7585</v>
      </c>
      <c r="AF55" s="172">
        <v>22741.991669999999</v>
      </c>
      <c r="AG55" s="172">
        <v>22361.4</v>
      </c>
      <c r="AH55" s="172">
        <v>21986</v>
      </c>
      <c r="AI55" s="172">
        <v>21657</v>
      </c>
      <c r="AJ55" s="172">
        <v>21455</v>
      </c>
      <c r="AK55" s="172">
        <v>21084</v>
      </c>
      <c r="AL55" s="172">
        <v>20685</v>
      </c>
      <c r="AM55" s="172">
        <v>20432</v>
      </c>
      <c r="AN55" s="172">
        <v>19915</v>
      </c>
      <c r="AO55" s="172">
        <v>19319</v>
      </c>
      <c r="AP55" s="172">
        <v>18494</v>
      </c>
      <c r="AQ55" s="172">
        <v>17918</v>
      </c>
      <c r="AR55" s="172">
        <v>17433</v>
      </c>
      <c r="AS55" s="172">
        <v>16715</v>
      </c>
      <c r="AT55" s="172">
        <v>16050</v>
      </c>
      <c r="AU55" s="172">
        <v>15689</v>
      </c>
      <c r="AV55" s="172">
        <v>15436</v>
      </c>
      <c r="AW55" s="172">
        <v>14957</v>
      </c>
      <c r="AX55" s="172">
        <v>14342</v>
      </c>
      <c r="AY55" s="172">
        <v>14205</v>
      </c>
      <c r="AZ55" s="172">
        <v>14021</v>
      </c>
      <c r="BA55" s="172">
        <v>13714</v>
      </c>
      <c r="BB55" s="172">
        <v>13256</v>
      </c>
      <c r="BC55" s="172">
        <v>12893</v>
      </c>
      <c r="BD55" s="172">
        <v>12628</v>
      </c>
      <c r="BE55" s="172">
        <v>12349</v>
      </c>
      <c r="BF55" s="172">
        <v>12074</v>
      </c>
      <c r="BG55" s="172">
        <v>12158</v>
      </c>
      <c r="BH55" s="172">
        <v>11971</v>
      </c>
      <c r="BI55" s="172">
        <v>11049</v>
      </c>
    </row>
    <row r="56" spans="1:61" s="10" customFormat="1" hidden="1" x14ac:dyDescent="0.25">
      <c r="A56" s="347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175"/>
      <c r="N56" s="175"/>
      <c r="O56" s="171"/>
      <c r="P56" s="171"/>
      <c r="Q56" s="171"/>
      <c r="R56" s="174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</row>
    <row r="57" spans="1:61" s="154" customFormat="1" hidden="1" x14ac:dyDescent="0.25">
      <c r="A57" s="167" t="s">
        <v>176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315"/>
      <c r="M57" s="167"/>
      <c r="N57" s="167"/>
      <c r="O57" s="151"/>
      <c r="P57" s="151"/>
      <c r="Q57" s="151"/>
      <c r="R57" s="151">
        <v>734011.6913500001</v>
      </c>
      <c r="S57" s="151"/>
      <c r="T57" s="151">
        <v>628490.4032174754</v>
      </c>
      <c r="U57" s="151">
        <v>705906.57079000014</v>
      </c>
      <c r="V57" s="151">
        <v>530427.80163999996</v>
      </c>
      <c r="W57" s="151">
        <v>504396.81639000011</v>
      </c>
      <c r="X57" s="151">
        <v>277319.02495000005</v>
      </c>
      <c r="Y57" s="151">
        <v>344689.96538000001</v>
      </c>
      <c r="Z57" s="151">
        <v>360629.72643999988</v>
      </c>
      <c r="AA57" s="151">
        <v>355984.61443999998</v>
      </c>
      <c r="AB57" s="151">
        <v>392332.00789605104</v>
      </c>
      <c r="AC57" s="151">
        <v>516901.67751394911</v>
      </c>
      <c r="AD57" s="168">
        <v>588910.75656187488</v>
      </c>
      <c r="AE57" s="168">
        <v>557049.47317999986</v>
      </c>
      <c r="AF57" s="168">
        <v>712552.73632880556</v>
      </c>
      <c r="AG57" s="168">
        <v>577269.10000000009</v>
      </c>
      <c r="AH57" s="168">
        <v>575182</v>
      </c>
      <c r="AI57" s="168">
        <v>562760</v>
      </c>
      <c r="AJ57" s="168">
        <v>560882</v>
      </c>
      <c r="AK57" s="168">
        <v>531706</v>
      </c>
      <c r="AL57" s="168">
        <v>499567</v>
      </c>
      <c r="AM57" s="168">
        <v>453927</v>
      </c>
      <c r="AN57" s="168">
        <v>471156</v>
      </c>
      <c r="AO57" s="168">
        <v>451236</v>
      </c>
      <c r="AP57" s="168">
        <v>460797</v>
      </c>
      <c r="AQ57" s="168">
        <v>611656</v>
      </c>
      <c r="AR57" s="168">
        <v>624789</v>
      </c>
      <c r="AS57" s="168">
        <v>611378</v>
      </c>
      <c r="AT57" s="168">
        <v>598834</v>
      </c>
      <c r="AU57" s="168">
        <v>435123</v>
      </c>
      <c r="AV57" s="168">
        <v>446333</v>
      </c>
      <c r="AW57" s="168">
        <v>471284</v>
      </c>
      <c r="AX57" s="168">
        <v>483858</v>
      </c>
      <c r="AY57" s="168">
        <v>484245</v>
      </c>
      <c r="AZ57" s="168">
        <v>455817</v>
      </c>
      <c r="BA57" s="168">
        <v>437238</v>
      </c>
      <c r="BB57" s="168">
        <v>372600</v>
      </c>
      <c r="BC57" s="168">
        <v>348751</v>
      </c>
      <c r="BD57" s="168">
        <v>514203</v>
      </c>
      <c r="BE57" s="168">
        <v>580674</v>
      </c>
      <c r="BF57" s="168">
        <v>570265</v>
      </c>
      <c r="BG57" s="168">
        <v>551104.60199999996</v>
      </c>
      <c r="BH57" s="168">
        <v>379275</v>
      </c>
      <c r="BI57" s="168">
        <v>294474.35600000003</v>
      </c>
    </row>
    <row r="58" spans="1:61" s="10" customFormat="1" hidden="1" x14ac:dyDescent="0.25">
      <c r="A58" s="348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174"/>
      <c r="N58" s="174"/>
      <c r="O58" s="171"/>
      <c r="P58" s="171"/>
      <c r="Q58" s="171"/>
      <c r="R58" s="174"/>
      <c r="S58" s="174"/>
      <c r="T58" s="174"/>
      <c r="U58" s="174"/>
      <c r="V58" s="174"/>
      <c r="W58" s="174"/>
      <c r="X58" s="174"/>
      <c r="Y58" s="174"/>
      <c r="Z58" s="171"/>
      <c r="AA58" s="171"/>
      <c r="AB58" s="171"/>
      <c r="AC58" s="171"/>
      <c r="AD58" s="171"/>
      <c r="AE58" s="171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</row>
    <row r="59" spans="1:61" s="12" customFormat="1" hidden="1" x14ac:dyDescent="0.25">
      <c r="A59" s="150" t="s">
        <v>177</v>
      </c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M59" s="150"/>
      <c r="N59" s="150"/>
      <c r="O59" s="151"/>
      <c r="P59" s="151"/>
      <c r="Q59" s="151"/>
      <c r="R59" s="150"/>
      <c r="S59" s="151"/>
      <c r="T59" s="151">
        <v>65972.203380000006</v>
      </c>
      <c r="U59" s="151">
        <v>75651.414499999999</v>
      </c>
      <c r="V59" s="151">
        <v>72308.772729999982</v>
      </c>
      <c r="W59" s="151">
        <v>78169.076760000011</v>
      </c>
      <c r="X59" s="151">
        <v>69996.755599999989</v>
      </c>
      <c r="Y59" s="151">
        <v>68226.436589999998</v>
      </c>
      <c r="Z59" s="151">
        <v>51622.737169999993</v>
      </c>
      <c r="AA59" s="151">
        <v>54284.762629999997</v>
      </c>
      <c r="AB59" s="151">
        <v>49663.048279999995</v>
      </c>
      <c r="AC59" s="151">
        <v>52330.944779999998</v>
      </c>
      <c r="AD59" s="168">
        <v>50569.565000000002</v>
      </c>
      <c r="AE59" s="168">
        <v>55737.785969999997</v>
      </c>
      <c r="AF59" s="168">
        <v>51200.805269999997</v>
      </c>
      <c r="AG59" s="168">
        <v>48573.2</v>
      </c>
      <c r="AH59" s="168">
        <v>45096.493439999998</v>
      </c>
      <c r="AI59" s="168">
        <v>44602.008589999998</v>
      </c>
      <c r="AJ59" s="168">
        <v>42918.984570000001</v>
      </c>
      <c r="AK59" s="168">
        <v>39797.535380000001</v>
      </c>
      <c r="AL59" s="168">
        <v>33028.466850000004</v>
      </c>
      <c r="AM59" s="168">
        <v>37523.903159999994</v>
      </c>
      <c r="AN59" s="168">
        <v>33843.573609999999</v>
      </c>
      <c r="AO59" s="168">
        <v>47341.513540000007</v>
      </c>
      <c r="AP59" s="168">
        <v>47108.676790000005</v>
      </c>
      <c r="AQ59" s="168">
        <v>46669.919979999999</v>
      </c>
      <c r="AR59" s="168">
        <v>33450.502840000001</v>
      </c>
      <c r="AS59" s="168">
        <v>32088.437099999999</v>
      </c>
      <c r="AT59" s="168">
        <v>25146</v>
      </c>
      <c r="AU59" s="168">
        <v>9685</v>
      </c>
      <c r="AV59" s="168">
        <v>7497.8</v>
      </c>
      <c r="AW59" s="168">
        <v>3119</v>
      </c>
      <c r="AX59" s="168">
        <v>2008</v>
      </c>
      <c r="AY59" s="168">
        <v>4299</v>
      </c>
      <c r="AZ59" s="168">
        <v>3675</v>
      </c>
      <c r="BA59" s="168">
        <v>4030</v>
      </c>
      <c r="BB59" s="168">
        <v>3660</v>
      </c>
      <c r="BC59" s="168">
        <v>4262</v>
      </c>
      <c r="BD59" s="168">
        <v>3656</v>
      </c>
      <c r="BE59" s="168">
        <v>5148</v>
      </c>
      <c r="BF59" s="168">
        <v>4719</v>
      </c>
      <c r="BG59" s="168">
        <v>6600</v>
      </c>
      <c r="BH59" s="168">
        <v>5075</v>
      </c>
      <c r="BI59" s="168">
        <v>5840</v>
      </c>
    </row>
    <row r="60" spans="1:61" s="10" customFormat="1" hidden="1" x14ac:dyDescent="0.25">
      <c r="A60" s="349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316"/>
      <c r="M60" s="176"/>
      <c r="N60" s="176"/>
      <c r="O60" s="171"/>
      <c r="P60" s="171"/>
      <c r="Q60" s="171"/>
      <c r="R60" s="176"/>
      <c r="S60" s="176"/>
      <c r="T60" s="176"/>
      <c r="U60" s="176"/>
      <c r="V60" s="176"/>
      <c r="W60" s="176"/>
      <c r="X60" s="176"/>
      <c r="Y60" s="176"/>
      <c r="Z60" s="171"/>
      <c r="AA60" s="171"/>
      <c r="AB60" s="171"/>
      <c r="AC60" s="171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</row>
    <row r="61" spans="1:61" s="10" customFormat="1" hidden="1" x14ac:dyDescent="0.25">
      <c r="A61" s="346" t="s">
        <v>178</v>
      </c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316"/>
      <c r="M61" s="173"/>
      <c r="N61" s="173"/>
      <c r="O61" s="171"/>
      <c r="P61" s="171"/>
      <c r="Q61" s="171"/>
      <c r="R61" s="171" t="s">
        <v>0</v>
      </c>
      <c r="S61" s="171"/>
      <c r="T61" s="171">
        <v>0</v>
      </c>
      <c r="U61" s="171">
        <v>0</v>
      </c>
      <c r="V61" s="171">
        <v>1302.7408300000002</v>
      </c>
      <c r="W61" s="171">
        <v>3189.5060199999998</v>
      </c>
      <c r="X61" s="171">
        <v>1463.23784</v>
      </c>
      <c r="Y61" s="171">
        <v>3116.5140799999999</v>
      </c>
      <c r="Z61" s="171">
        <v>1152.4535900000001</v>
      </c>
      <c r="AA61" s="171">
        <v>2489.3686699999998</v>
      </c>
      <c r="AB61" s="171">
        <v>1091.3189600000001</v>
      </c>
      <c r="AC61" s="171">
        <v>2292.85205</v>
      </c>
      <c r="AD61" s="172">
        <v>1087.40299</v>
      </c>
      <c r="AE61" s="172">
        <v>2369.0121600000002</v>
      </c>
      <c r="AF61" s="172">
        <v>995.57706999999994</v>
      </c>
      <c r="AG61" s="172">
        <v>1779.7</v>
      </c>
      <c r="AH61" s="172">
        <v>846.41994</v>
      </c>
      <c r="AI61" s="172">
        <v>1680.6574499999999</v>
      </c>
      <c r="AJ61" s="172">
        <v>833.00522000000001</v>
      </c>
      <c r="AK61" s="172">
        <v>837.74881999999991</v>
      </c>
      <c r="AL61" s="172">
        <v>794.73565000000008</v>
      </c>
      <c r="AM61" s="172">
        <v>1594.1544799999999</v>
      </c>
      <c r="AN61" s="172">
        <v>756.24361999999996</v>
      </c>
      <c r="AO61" s="172">
        <v>1741.1551200000001</v>
      </c>
      <c r="AP61" s="172">
        <v>905.25725</v>
      </c>
      <c r="AQ61" s="172">
        <v>1921.14319</v>
      </c>
      <c r="AR61" s="172">
        <v>710.42171999999994</v>
      </c>
      <c r="AS61" s="172">
        <v>1555.8945200000001</v>
      </c>
      <c r="AT61" s="172">
        <v>611</v>
      </c>
      <c r="AU61" s="172">
        <v>1184</v>
      </c>
      <c r="AV61" s="172">
        <v>505.14</v>
      </c>
      <c r="AW61" s="172">
        <v>2593</v>
      </c>
      <c r="AX61" s="172">
        <v>2004</v>
      </c>
      <c r="AY61" s="172">
        <v>4027</v>
      </c>
      <c r="AZ61" s="172">
        <v>3653</v>
      </c>
      <c r="BA61" s="172">
        <v>3930</v>
      </c>
      <c r="BB61" s="172">
        <v>3656</v>
      </c>
      <c r="BC61" s="172">
        <v>4256</v>
      </c>
      <c r="BD61" s="172">
        <v>3656</v>
      </c>
      <c r="BE61" s="172">
        <v>5148</v>
      </c>
      <c r="BF61" s="172">
        <v>4719</v>
      </c>
      <c r="BG61" s="172">
        <v>6600</v>
      </c>
      <c r="BH61" s="172">
        <v>5075</v>
      </c>
      <c r="BI61" s="172">
        <v>5840</v>
      </c>
    </row>
    <row r="62" spans="1:61" s="10" customFormat="1" hidden="1" x14ac:dyDescent="0.25">
      <c r="A62" s="346" t="s">
        <v>179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173"/>
      <c r="N62" s="173"/>
      <c r="O62" s="171"/>
      <c r="P62" s="171"/>
      <c r="Q62" s="171"/>
      <c r="R62" s="174">
        <v>70346.211840000004</v>
      </c>
      <c r="S62" s="171"/>
      <c r="T62" s="171">
        <v>65971.64417</v>
      </c>
      <c r="U62" s="171">
        <v>75651.414499999999</v>
      </c>
      <c r="V62" s="171">
        <v>71006.031899999987</v>
      </c>
      <c r="W62" s="171">
        <v>74979.57074000001</v>
      </c>
      <c r="X62" s="171">
        <v>68533.517759999988</v>
      </c>
      <c r="Y62" s="171">
        <v>65109.922509999997</v>
      </c>
      <c r="Z62" s="171">
        <v>50470.283579999996</v>
      </c>
      <c r="AA62" s="171">
        <v>51795.393960000001</v>
      </c>
      <c r="AB62" s="171">
        <v>48571.729319999999</v>
      </c>
      <c r="AC62" s="171">
        <v>50038.092729999997</v>
      </c>
      <c r="AD62" s="172">
        <v>49482.16201</v>
      </c>
      <c r="AE62" s="172">
        <v>53368.773809999999</v>
      </c>
      <c r="AF62" s="172">
        <v>50205.228199999998</v>
      </c>
      <c r="AG62" s="172">
        <v>46793.5</v>
      </c>
      <c r="AH62" s="172">
        <v>44250.073499999999</v>
      </c>
      <c r="AI62" s="172">
        <v>42921.351139999999</v>
      </c>
      <c r="AJ62" s="172">
        <v>42085.979350000001</v>
      </c>
      <c r="AK62" s="172">
        <v>38959.78656</v>
      </c>
      <c r="AL62" s="172">
        <v>32233.731200000002</v>
      </c>
      <c r="AM62" s="172">
        <v>35929.748679999997</v>
      </c>
      <c r="AN62" s="172">
        <v>33087.329989999998</v>
      </c>
      <c r="AO62" s="172">
        <v>45600.358420000004</v>
      </c>
      <c r="AP62" s="172">
        <v>46203.419540000003</v>
      </c>
      <c r="AQ62" s="172">
        <v>44748.776789999996</v>
      </c>
      <c r="AR62" s="172">
        <v>32740.081120000003</v>
      </c>
      <c r="AS62" s="172">
        <v>30532.542579999998</v>
      </c>
      <c r="AT62" s="172">
        <v>24535</v>
      </c>
      <c r="AU62" s="172">
        <v>8501</v>
      </c>
      <c r="AV62" s="172">
        <v>6992.66</v>
      </c>
      <c r="AW62" s="172">
        <v>526</v>
      </c>
      <c r="AX62" s="172">
        <v>4</v>
      </c>
      <c r="AY62" s="172">
        <v>272</v>
      </c>
      <c r="AZ62" s="172">
        <v>22</v>
      </c>
      <c r="BA62" s="172">
        <v>100</v>
      </c>
      <c r="BB62" s="172">
        <v>4</v>
      </c>
      <c r="BC62" s="172">
        <v>6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  <c r="BI62" s="172">
        <v>0</v>
      </c>
    </row>
    <row r="63" spans="1:61" s="10" customFormat="1" hidden="1" x14ac:dyDescent="0.25">
      <c r="A63" s="346" t="s">
        <v>180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6"/>
      <c r="M63" s="173"/>
      <c r="N63" s="173"/>
      <c r="O63" s="171"/>
      <c r="P63" s="171"/>
      <c r="Q63" s="171"/>
      <c r="R63" s="174">
        <v>5.0146999999999995</v>
      </c>
      <c r="S63" s="171"/>
      <c r="T63" s="171">
        <v>0.55920999999999998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>
        <v>0</v>
      </c>
      <c r="AB63" s="171"/>
      <c r="AC63" s="171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</row>
    <row r="64" spans="1:61" s="10" customFormat="1" hidden="1" x14ac:dyDescent="0.25">
      <c r="A64" s="346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316"/>
      <c r="M64" s="173"/>
      <c r="N64" s="173"/>
      <c r="O64" s="171"/>
      <c r="P64" s="171"/>
      <c r="Q64" s="171"/>
      <c r="R64" s="173"/>
      <c r="S64" s="173"/>
      <c r="T64" s="173"/>
      <c r="U64" s="173"/>
      <c r="V64" s="173"/>
      <c r="W64" s="173"/>
      <c r="X64" s="173"/>
      <c r="Y64" s="173"/>
      <c r="Z64" s="171"/>
      <c r="AA64" s="171"/>
      <c r="AB64" s="171"/>
      <c r="AC64" s="171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</row>
    <row r="65" spans="1:61" s="155" customFormat="1" ht="18" hidden="1" customHeight="1" x14ac:dyDescent="0.25">
      <c r="A65" s="177" t="s">
        <v>181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177"/>
      <c r="N65" s="177"/>
      <c r="O65" s="178"/>
      <c r="P65" s="178"/>
      <c r="Q65" s="178"/>
      <c r="R65" s="178">
        <v>804362.91789000016</v>
      </c>
      <c r="S65" s="178"/>
      <c r="T65" s="178">
        <v>694462.60659747536</v>
      </c>
      <c r="U65" s="178">
        <v>781557.9852900001</v>
      </c>
      <c r="V65" s="178">
        <v>602736.57436999993</v>
      </c>
      <c r="W65" s="178">
        <v>582565.89315000013</v>
      </c>
      <c r="X65" s="178">
        <v>347315.78055000002</v>
      </c>
      <c r="Y65" s="178">
        <v>412916.40197000001</v>
      </c>
      <c r="Z65" s="178">
        <v>412252.46360999986</v>
      </c>
      <c r="AA65" s="178">
        <v>410269.37706999999</v>
      </c>
      <c r="AB65" s="178">
        <v>441995.05617605103</v>
      </c>
      <c r="AC65" s="178">
        <v>569232.62229394913</v>
      </c>
      <c r="AD65" s="178">
        <v>639480.32156187482</v>
      </c>
      <c r="AE65" s="178">
        <v>612787.25914999982</v>
      </c>
      <c r="AF65" s="178">
        <v>763753.54159880558</v>
      </c>
      <c r="AG65" s="178">
        <v>625842.30000000005</v>
      </c>
      <c r="AH65" s="178">
        <v>620278.49343999999</v>
      </c>
      <c r="AI65" s="178">
        <v>607362.00858999998</v>
      </c>
      <c r="AJ65" s="178">
        <v>603800.98456999997</v>
      </c>
      <c r="AK65" s="178">
        <v>571503.53538000002</v>
      </c>
      <c r="AL65" s="178">
        <v>532595.46684999997</v>
      </c>
      <c r="AM65" s="178">
        <v>491450.90315999999</v>
      </c>
      <c r="AN65" s="178">
        <v>504999.57361000002</v>
      </c>
      <c r="AO65" s="178">
        <v>498577.51354000001</v>
      </c>
      <c r="AP65" s="178">
        <v>507905.67679</v>
      </c>
      <c r="AQ65" s="178">
        <v>658325.91998000001</v>
      </c>
      <c r="AR65" s="178">
        <v>658239.50283999997</v>
      </c>
      <c r="AS65" s="178">
        <v>643466.43709999998</v>
      </c>
      <c r="AT65" s="178">
        <v>623980</v>
      </c>
      <c r="AU65" s="178">
        <v>444808</v>
      </c>
      <c r="AV65" s="178">
        <v>453830.8</v>
      </c>
      <c r="AW65" s="178">
        <v>474403</v>
      </c>
      <c r="AX65" s="178">
        <v>485866</v>
      </c>
      <c r="AY65" s="178">
        <v>488544</v>
      </c>
      <c r="AZ65" s="178">
        <v>459492</v>
      </c>
      <c r="BA65" s="178">
        <v>441268</v>
      </c>
      <c r="BB65" s="178">
        <v>376260</v>
      </c>
      <c r="BC65" s="178">
        <v>353013</v>
      </c>
      <c r="BD65" s="178">
        <v>517859</v>
      </c>
      <c r="BE65" s="178">
        <v>585822</v>
      </c>
      <c r="BF65" s="178">
        <v>574984</v>
      </c>
      <c r="BG65" s="178">
        <v>557704.60199999996</v>
      </c>
      <c r="BH65" s="178">
        <v>384350</v>
      </c>
      <c r="BI65" s="178">
        <v>300314.35600000003</v>
      </c>
    </row>
    <row r="66" spans="1:61" s="10" customFormat="1" hidden="1" x14ac:dyDescent="0.25">
      <c r="A66" s="345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169"/>
      <c r="N66" s="169"/>
      <c r="O66" s="171"/>
      <c r="P66" s="171"/>
      <c r="Q66" s="171"/>
      <c r="R66" s="169"/>
      <c r="S66" s="169"/>
      <c r="T66" s="169"/>
      <c r="U66" s="169"/>
      <c r="V66" s="169"/>
      <c r="W66" s="169"/>
      <c r="X66" s="169"/>
      <c r="Y66" s="169"/>
      <c r="Z66" s="171"/>
      <c r="AA66" s="171"/>
      <c r="AB66" s="171"/>
      <c r="AC66" s="171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</row>
    <row r="67" spans="1:61" s="12" customFormat="1" hidden="1" x14ac:dyDescent="0.25">
      <c r="A67" s="167" t="s">
        <v>150</v>
      </c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315"/>
      <c r="M67" s="167"/>
      <c r="N67" s="167"/>
      <c r="O67" s="151"/>
      <c r="P67" s="151"/>
      <c r="Q67" s="151"/>
      <c r="R67" s="167"/>
      <c r="S67" s="151"/>
      <c r="T67" s="151"/>
      <c r="U67" s="151"/>
      <c r="V67" s="151"/>
      <c r="W67" s="167"/>
      <c r="X67" s="167"/>
      <c r="Y67" s="167"/>
      <c r="Z67" s="151"/>
      <c r="AA67" s="151"/>
      <c r="AB67" s="151"/>
      <c r="AC67" s="151"/>
      <c r="AD67" s="168"/>
      <c r="AE67" s="168"/>
      <c r="AF67" s="168"/>
      <c r="AG67" s="168"/>
      <c r="AH67" s="168"/>
      <c r="AI67" s="168"/>
      <c r="AJ67" s="168"/>
      <c r="AK67" s="168"/>
      <c r="AL67" s="168"/>
      <c r="AM67" s="168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  <c r="BH67" s="168"/>
      <c r="BI67" s="168"/>
    </row>
    <row r="68" spans="1:61" s="154" customFormat="1" hidden="1" x14ac:dyDescent="0.25">
      <c r="A68" s="177" t="s">
        <v>80</v>
      </c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177"/>
      <c r="N68" s="177"/>
      <c r="O68" s="178"/>
      <c r="P68" s="178"/>
      <c r="Q68" s="178"/>
      <c r="R68" s="177"/>
      <c r="S68" s="177"/>
      <c r="T68" s="177"/>
      <c r="U68" s="177"/>
      <c r="V68" s="177"/>
      <c r="W68" s="177"/>
      <c r="X68" s="177"/>
      <c r="Y68" s="177"/>
      <c r="Z68" s="151"/>
      <c r="AA68" s="151"/>
      <c r="AB68" s="151"/>
      <c r="AC68" s="151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  <c r="BI68" s="168"/>
    </row>
    <row r="69" spans="1:61" s="10" customFormat="1" hidden="1" x14ac:dyDescent="0.25">
      <c r="A69" s="345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169"/>
      <c r="N69" s="169"/>
      <c r="O69" s="171"/>
      <c r="P69" s="171"/>
      <c r="Q69" s="171"/>
      <c r="R69" s="169"/>
      <c r="S69" s="169"/>
      <c r="T69" s="169"/>
      <c r="U69" s="169"/>
      <c r="V69" s="169"/>
      <c r="W69" s="169"/>
      <c r="X69" s="169"/>
      <c r="Y69" s="169"/>
      <c r="Z69" s="171"/>
      <c r="AA69" s="171"/>
      <c r="AB69" s="171"/>
      <c r="AC69" s="171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</row>
    <row r="70" spans="1:61" s="10" customFormat="1" hidden="1" x14ac:dyDescent="0.25">
      <c r="A70" s="350" t="s">
        <v>182</v>
      </c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316"/>
      <c r="M70" s="179"/>
      <c r="N70" s="179"/>
      <c r="O70" s="171"/>
      <c r="P70" s="171"/>
      <c r="Q70" s="171"/>
      <c r="R70" s="174">
        <v>648922.56460000004</v>
      </c>
      <c r="S70" s="171"/>
      <c r="T70" s="171">
        <v>653143.09571999998</v>
      </c>
      <c r="U70" s="171">
        <v>633436.13153999997</v>
      </c>
      <c r="V70" s="171">
        <v>636575.27405999997</v>
      </c>
      <c r="W70" s="171">
        <v>637701.63305999991</v>
      </c>
      <c r="X70" s="171">
        <v>632974.16112000006</v>
      </c>
      <c r="Y70" s="171">
        <v>633992.65477999998</v>
      </c>
      <c r="Z70" s="171">
        <v>635486.46897000005</v>
      </c>
      <c r="AA70" s="171">
        <v>632061.70495000004</v>
      </c>
      <c r="AB70" s="171">
        <v>628749.55105999997</v>
      </c>
      <c r="AC70" s="171">
        <v>622278.98920000007</v>
      </c>
      <c r="AD70" s="172">
        <v>620868.36072</v>
      </c>
      <c r="AE70" s="172">
        <v>607828.27982000005</v>
      </c>
      <c r="AF70" s="172">
        <v>607701.35173000011</v>
      </c>
      <c r="AG70" s="172">
        <v>598516.1</v>
      </c>
      <c r="AH70" s="172">
        <v>588820</v>
      </c>
      <c r="AI70" s="172">
        <v>569482</v>
      </c>
      <c r="AJ70" s="172">
        <v>554133</v>
      </c>
      <c r="AK70" s="172">
        <v>531301</v>
      </c>
      <c r="AL70" s="172">
        <v>515792</v>
      </c>
      <c r="AM70" s="172">
        <v>492980</v>
      </c>
      <c r="AN70" s="172">
        <v>470166</v>
      </c>
      <c r="AO70" s="172">
        <v>445936</v>
      </c>
      <c r="AP70" s="172">
        <v>429914</v>
      </c>
      <c r="AQ70" s="172">
        <v>415923</v>
      </c>
      <c r="AR70" s="172">
        <v>403100</v>
      </c>
      <c r="AS70" s="172">
        <v>409812</v>
      </c>
      <c r="AT70" s="172">
        <v>414603</v>
      </c>
      <c r="AU70" s="172">
        <v>407506</v>
      </c>
      <c r="AV70" s="172">
        <v>406004</v>
      </c>
      <c r="AW70" s="172">
        <v>498731</v>
      </c>
      <c r="AX70" s="172">
        <v>508499</v>
      </c>
      <c r="AY70" s="172">
        <v>500335</v>
      </c>
      <c r="AZ70" s="172">
        <v>504746</v>
      </c>
      <c r="BA70" s="172">
        <v>522760</v>
      </c>
      <c r="BB70" s="172">
        <v>540874</v>
      </c>
      <c r="BC70" s="172">
        <v>556360</v>
      </c>
      <c r="BD70" s="172">
        <v>572139</v>
      </c>
      <c r="BE70" s="172">
        <v>588704</v>
      </c>
      <c r="BF70" s="172">
        <v>607042</v>
      </c>
      <c r="BG70" s="172">
        <v>626236</v>
      </c>
      <c r="BH70" s="172">
        <v>638946</v>
      </c>
      <c r="BI70" s="172">
        <v>645207</v>
      </c>
    </row>
    <row r="71" spans="1:61" s="10" customFormat="1" hidden="1" x14ac:dyDescent="0.25">
      <c r="A71" s="350" t="s">
        <v>183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316"/>
      <c r="M71" s="179"/>
      <c r="N71" s="179"/>
      <c r="O71" s="171"/>
      <c r="P71" s="171"/>
      <c r="Q71" s="171"/>
      <c r="R71" s="174">
        <v>7495.8094700000011</v>
      </c>
      <c r="S71" s="171"/>
      <c r="T71" s="171">
        <v>13614.425660000001</v>
      </c>
      <c r="U71" s="171">
        <v>16782.60065</v>
      </c>
      <c r="V71" s="171">
        <v>19959.428059999998</v>
      </c>
      <c r="W71" s="171">
        <v>23136.25547</v>
      </c>
      <c r="X71" s="171">
        <v>26527.27592</v>
      </c>
      <c r="Y71" s="171">
        <v>30090.016960000001</v>
      </c>
      <c r="Z71" s="171">
        <v>33674.608</v>
      </c>
      <c r="AA71" s="171">
        <v>37733.230040000002</v>
      </c>
      <c r="AB71" s="171">
        <v>41828.106079999998</v>
      </c>
      <c r="AC71" s="171">
        <v>45922.982120000001</v>
      </c>
      <c r="AD71" s="172">
        <v>50017.858159999996</v>
      </c>
      <c r="AE71" s="172">
        <v>54112.933960000002</v>
      </c>
      <c r="AF71" s="172">
        <v>58207.755520000006</v>
      </c>
      <c r="AG71" s="172">
        <v>62302.6</v>
      </c>
      <c r="AH71" s="172">
        <v>66471</v>
      </c>
      <c r="AI71" s="172">
        <v>71010</v>
      </c>
      <c r="AJ71" s="172">
        <v>75998</v>
      </c>
      <c r="AK71" s="172">
        <v>80986</v>
      </c>
      <c r="AL71" s="172">
        <v>85975</v>
      </c>
      <c r="AM71" s="172">
        <v>90963</v>
      </c>
      <c r="AN71" s="172">
        <v>95951</v>
      </c>
      <c r="AO71" s="172">
        <v>100940</v>
      </c>
      <c r="AP71" s="172">
        <v>105604</v>
      </c>
      <c r="AQ71" s="172">
        <v>109617</v>
      </c>
      <c r="AR71" s="172">
        <v>113854</v>
      </c>
      <c r="AS71" s="172">
        <v>118091</v>
      </c>
      <c r="AT71" s="172">
        <v>96515</v>
      </c>
      <c r="AU71" s="172">
        <v>89670</v>
      </c>
      <c r="AV71" s="172">
        <v>92634</v>
      </c>
      <c r="AW71" s="172">
        <v>84053</v>
      </c>
      <c r="AX71" s="172">
        <v>72042</v>
      </c>
      <c r="AY71" s="172">
        <v>59287</v>
      </c>
      <c r="AZ71" s="172">
        <v>50938</v>
      </c>
      <c r="BA71" s="172">
        <v>20492</v>
      </c>
      <c r="BB71" s="172">
        <v>13278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  <c r="BI71" s="172">
        <v>0</v>
      </c>
    </row>
    <row r="72" spans="1:61" s="10" customFormat="1" hidden="1" x14ac:dyDescent="0.25">
      <c r="A72" s="350" t="s">
        <v>79</v>
      </c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316"/>
      <c r="M72" s="179"/>
      <c r="N72" s="179"/>
      <c r="O72" s="171"/>
      <c r="P72" s="171"/>
      <c r="Q72" s="171"/>
      <c r="R72" s="171" t="s">
        <v>0</v>
      </c>
      <c r="S72" s="171"/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2">
        <v>0</v>
      </c>
      <c r="AV72" s="172">
        <v>0</v>
      </c>
      <c r="AW72" s="172">
        <v>0</v>
      </c>
      <c r="AX72" s="172">
        <v>1032</v>
      </c>
      <c r="AY72" s="172">
        <v>1482</v>
      </c>
      <c r="AZ72" s="172">
        <v>2593</v>
      </c>
      <c r="BA72" s="172">
        <v>2917</v>
      </c>
      <c r="BB72" s="172">
        <v>3726</v>
      </c>
      <c r="BC72" s="172">
        <v>6024</v>
      </c>
      <c r="BD72" s="172">
        <v>6876</v>
      </c>
      <c r="BE72" s="172">
        <v>7026</v>
      </c>
      <c r="BF72" s="172">
        <v>7756</v>
      </c>
      <c r="BG72" s="172">
        <v>9836</v>
      </c>
      <c r="BH72" s="172">
        <v>10759</v>
      </c>
      <c r="BI72" s="172">
        <v>10996</v>
      </c>
    </row>
    <row r="73" spans="1:61" s="10" customFormat="1" hidden="1" x14ac:dyDescent="0.25">
      <c r="A73" s="350" t="s">
        <v>78</v>
      </c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316"/>
      <c r="M73" s="179"/>
      <c r="N73" s="179"/>
      <c r="O73" s="171"/>
      <c r="P73" s="171"/>
      <c r="Q73" s="171"/>
      <c r="R73" s="171" t="s">
        <v>0</v>
      </c>
      <c r="S73" s="171"/>
      <c r="T73" s="171">
        <v>0</v>
      </c>
      <c r="U73" s="171">
        <v>0</v>
      </c>
      <c r="V73" s="171">
        <v>0</v>
      </c>
      <c r="W73" s="171">
        <v>0</v>
      </c>
      <c r="X73" s="171">
        <v>0</v>
      </c>
      <c r="Y73" s="171">
        <v>0</v>
      </c>
      <c r="Z73" s="171">
        <v>0</v>
      </c>
      <c r="AA73" s="171">
        <v>0</v>
      </c>
      <c r="AB73" s="171">
        <v>0</v>
      </c>
      <c r="AC73" s="171">
        <v>0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2">
        <v>0</v>
      </c>
      <c r="AV73" s="172">
        <v>0</v>
      </c>
      <c r="AW73" s="172">
        <v>0</v>
      </c>
      <c r="AX73" s="172">
        <v>0</v>
      </c>
      <c r="AY73" s="172">
        <v>0</v>
      </c>
      <c r="AZ73" s="172">
        <v>0</v>
      </c>
      <c r="BA73" s="172">
        <v>0</v>
      </c>
      <c r="BB73" s="172">
        <v>3311</v>
      </c>
      <c r="BC73" s="172">
        <v>13156</v>
      </c>
      <c r="BD73" s="172">
        <v>22867</v>
      </c>
      <c r="BE73" s="172">
        <v>32432</v>
      </c>
      <c r="BF73" s="172">
        <v>41806</v>
      </c>
      <c r="BG73" s="172">
        <v>51005</v>
      </c>
      <c r="BH73" s="172">
        <v>59917</v>
      </c>
      <c r="BI73" s="172">
        <v>68720</v>
      </c>
    </row>
    <row r="74" spans="1:61" s="10" customFormat="1" hidden="1" x14ac:dyDescent="0.25">
      <c r="A74" s="350" t="s">
        <v>77</v>
      </c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316"/>
      <c r="M74" s="179"/>
      <c r="N74" s="179"/>
      <c r="O74" s="171"/>
      <c r="P74" s="171"/>
      <c r="Q74" s="171"/>
      <c r="R74" s="171" t="s">
        <v>0</v>
      </c>
      <c r="S74" s="171"/>
      <c r="T74" s="171">
        <v>0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2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  <c r="BI74" s="172">
        <v>0</v>
      </c>
    </row>
    <row r="75" spans="1:61" s="10" customFormat="1" hidden="1" x14ac:dyDescent="0.25">
      <c r="A75" s="350" t="s">
        <v>155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316"/>
      <c r="M75" s="179"/>
      <c r="N75" s="179"/>
      <c r="O75" s="171"/>
      <c r="P75" s="171"/>
      <c r="Q75" s="171"/>
      <c r="R75" s="174">
        <v>57393.365040000004</v>
      </c>
      <c r="S75" s="171"/>
      <c r="T75" s="171">
        <v>92007.11361</v>
      </c>
      <c r="U75" s="171">
        <v>126379.87706</v>
      </c>
      <c r="V75" s="171">
        <v>146611.79453000001</v>
      </c>
      <c r="W75" s="171">
        <v>166843.712</v>
      </c>
      <c r="X75" s="171">
        <v>184117.25834</v>
      </c>
      <c r="Y75" s="171">
        <v>172944.39374</v>
      </c>
      <c r="Z75" s="171">
        <v>189708.99728000001</v>
      </c>
      <c r="AA75" s="171">
        <v>206473.60086000001</v>
      </c>
      <c r="AB75" s="171">
        <v>223236.02828999999</v>
      </c>
      <c r="AC75" s="171">
        <v>241167.68928999998</v>
      </c>
      <c r="AD75" s="172">
        <v>259388.60887999999</v>
      </c>
      <c r="AE75" s="172">
        <v>278021.28723000002</v>
      </c>
      <c r="AF75" s="172">
        <v>274425.77779000002</v>
      </c>
      <c r="AG75" s="172">
        <v>291850.59999999998</v>
      </c>
      <c r="AH75" s="172">
        <v>309118</v>
      </c>
      <c r="AI75" s="172">
        <v>326120</v>
      </c>
      <c r="AJ75" s="172">
        <v>343036</v>
      </c>
      <c r="AK75" s="172">
        <v>359870</v>
      </c>
      <c r="AL75" s="172">
        <v>376202</v>
      </c>
      <c r="AM75" s="172">
        <v>392393</v>
      </c>
      <c r="AN75" s="172">
        <v>408458</v>
      </c>
      <c r="AO75" s="172">
        <v>424413</v>
      </c>
      <c r="AP75" s="172">
        <v>440262</v>
      </c>
      <c r="AQ75" s="172">
        <v>451542</v>
      </c>
      <c r="AR75" s="172">
        <v>468142</v>
      </c>
      <c r="AS75" s="172">
        <v>482528</v>
      </c>
      <c r="AT75" s="172">
        <v>490745</v>
      </c>
      <c r="AU75" s="172">
        <v>478240</v>
      </c>
      <c r="AV75" s="172">
        <v>470575</v>
      </c>
      <c r="AW75" s="172">
        <v>470852</v>
      </c>
      <c r="AX75" s="172">
        <v>485572</v>
      </c>
      <c r="AY75" s="172">
        <v>500293</v>
      </c>
      <c r="AZ75" s="172">
        <v>515014</v>
      </c>
      <c r="BA75" s="172">
        <v>518556</v>
      </c>
      <c r="BB75" s="172">
        <v>532976</v>
      </c>
      <c r="BC75" s="172">
        <v>533605</v>
      </c>
      <c r="BD75" s="172">
        <v>535748</v>
      </c>
      <c r="BE75" s="172">
        <v>535608</v>
      </c>
      <c r="BF75" s="172">
        <v>533973</v>
      </c>
      <c r="BG75" s="172">
        <v>495693</v>
      </c>
      <c r="BH75" s="172">
        <v>493082</v>
      </c>
      <c r="BI75" s="172">
        <v>402213</v>
      </c>
    </row>
    <row r="76" spans="1:61" s="10" customFormat="1" hidden="1" x14ac:dyDescent="0.25">
      <c r="A76" s="350" t="s">
        <v>76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179"/>
      <c r="N76" s="179"/>
      <c r="O76" s="171"/>
      <c r="P76" s="171"/>
      <c r="Q76" s="171"/>
      <c r="R76" s="171" t="s">
        <v>0</v>
      </c>
      <c r="S76" s="171"/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0</v>
      </c>
      <c r="AB76" s="171">
        <v>0</v>
      </c>
      <c r="AC76" s="171">
        <v>0</v>
      </c>
      <c r="AD76" s="172">
        <v>0</v>
      </c>
      <c r="AE76" s="172">
        <v>0</v>
      </c>
      <c r="AF76" s="172">
        <v>0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2">
        <v>0</v>
      </c>
      <c r="AV76" s="172">
        <v>0</v>
      </c>
      <c r="AW76" s="172">
        <v>0</v>
      </c>
      <c r="AX76" s="172">
        <v>0</v>
      </c>
      <c r="AY76" s="172">
        <v>0</v>
      </c>
      <c r="AZ76" s="172">
        <v>3867</v>
      </c>
      <c r="BA76" s="172">
        <v>15467</v>
      </c>
      <c r="BB76" s="172">
        <v>27067</v>
      </c>
      <c r="BC76" s="172">
        <v>38667</v>
      </c>
      <c r="BD76" s="172">
        <v>50267</v>
      </c>
      <c r="BE76" s="172">
        <v>61867</v>
      </c>
      <c r="BF76" s="172">
        <v>73467</v>
      </c>
      <c r="BG76" s="172">
        <v>85068</v>
      </c>
      <c r="BH76" s="172">
        <v>96668</v>
      </c>
      <c r="BI76" s="172">
        <v>108268</v>
      </c>
    </row>
    <row r="77" spans="1:61" s="10" customFormat="1" hidden="1" x14ac:dyDescent="0.25">
      <c r="A77" s="350" t="s">
        <v>75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316"/>
      <c r="M77" s="179"/>
      <c r="N77" s="179"/>
      <c r="O77" s="171"/>
      <c r="P77" s="171"/>
      <c r="Q77" s="171"/>
      <c r="R77" s="171" t="s">
        <v>0</v>
      </c>
      <c r="S77" s="171"/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0</v>
      </c>
      <c r="AB77" s="171">
        <v>0</v>
      </c>
      <c r="AC77" s="171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2">
        <v>0</v>
      </c>
      <c r="AV77" s="172">
        <v>0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0</v>
      </c>
      <c r="BE77" s="172">
        <v>68751</v>
      </c>
      <c r="BF77" s="172">
        <v>65293</v>
      </c>
      <c r="BG77" s="172">
        <v>68771</v>
      </c>
      <c r="BH77" s="172">
        <v>66771</v>
      </c>
      <c r="BI77" s="172">
        <v>133914.75599999999</v>
      </c>
    </row>
    <row r="78" spans="1:61" s="10" customFormat="1" hidden="1" x14ac:dyDescent="0.25">
      <c r="A78" s="350" t="s">
        <v>74</v>
      </c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316"/>
      <c r="M78" s="179"/>
      <c r="N78" s="179"/>
      <c r="O78" s="171"/>
      <c r="P78" s="171"/>
      <c r="Q78" s="171"/>
      <c r="R78" s="171" t="s">
        <v>0</v>
      </c>
      <c r="S78" s="171"/>
      <c r="T78" s="171">
        <v>0</v>
      </c>
      <c r="U78" s="171">
        <v>0</v>
      </c>
      <c r="V78" s="171">
        <v>0</v>
      </c>
      <c r="W78" s="171">
        <v>0</v>
      </c>
      <c r="X78" s="171">
        <v>0</v>
      </c>
      <c r="Y78" s="171">
        <v>0</v>
      </c>
      <c r="Z78" s="171">
        <v>0</v>
      </c>
      <c r="AA78" s="171">
        <v>0</v>
      </c>
      <c r="AB78" s="171">
        <v>0</v>
      </c>
      <c r="AC78" s="171">
        <v>0</v>
      </c>
      <c r="AD78" s="172">
        <v>0</v>
      </c>
      <c r="AE78" s="172">
        <v>13755.409952342217</v>
      </c>
      <c r="AF78" s="172">
        <v>28371.91170446726</v>
      </c>
      <c r="AG78" s="172">
        <v>40549.4</v>
      </c>
      <c r="AH78" s="172">
        <v>49074</v>
      </c>
      <c r="AI78" s="172">
        <v>61135</v>
      </c>
      <c r="AJ78" s="172">
        <v>73109</v>
      </c>
      <c r="AK78" s="172">
        <v>85012</v>
      </c>
      <c r="AL78" s="172">
        <v>96810</v>
      </c>
      <c r="AM78" s="172">
        <v>108523</v>
      </c>
      <c r="AN78" s="172">
        <v>120774</v>
      </c>
      <c r="AO78" s="172">
        <v>132139</v>
      </c>
      <c r="AP78" s="172">
        <v>143158</v>
      </c>
      <c r="AQ78" s="172">
        <v>154716</v>
      </c>
      <c r="AR78" s="172">
        <v>166417</v>
      </c>
      <c r="AS78" s="172">
        <v>178304</v>
      </c>
      <c r="AT78" s="172">
        <v>190191</v>
      </c>
      <c r="AU78" s="172">
        <v>202078</v>
      </c>
      <c r="AV78" s="172">
        <v>213965</v>
      </c>
      <c r="AW78" s="172">
        <v>225852</v>
      </c>
      <c r="AX78" s="172">
        <v>237739</v>
      </c>
      <c r="AY78" s="172">
        <v>249626</v>
      </c>
      <c r="AZ78" s="172">
        <v>261513</v>
      </c>
      <c r="BA78" s="172">
        <v>273400</v>
      </c>
      <c r="BB78" s="172">
        <v>285287</v>
      </c>
      <c r="BC78" s="172">
        <v>297174</v>
      </c>
      <c r="BD78" s="172">
        <v>309061</v>
      </c>
      <c r="BE78" s="172">
        <v>320948</v>
      </c>
      <c r="BF78" s="172">
        <v>332835</v>
      </c>
      <c r="BG78" s="172">
        <v>344722</v>
      </c>
      <c r="BH78" s="172">
        <v>356609</v>
      </c>
      <c r="BI78" s="172">
        <v>368496</v>
      </c>
    </row>
    <row r="79" spans="1:61" s="10" customFormat="1" hidden="1" x14ac:dyDescent="0.25">
      <c r="A79" s="350" t="s">
        <v>73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316"/>
      <c r="M79" s="179"/>
      <c r="N79" s="179"/>
      <c r="O79" s="171"/>
      <c r="P79" s="171"/>
      <c r="Q79" s="171"/>
      <c r="R79" s="171"/>
      <c r="S79" s="171"/>
      <c r="T79" s="171"/>
      <c r="U79" s="171"/>
      <c r="V79" s="171"/>
      <c r="W79" s="171"/>
      <c r="X79" s="171">
        <v>0</v>
      </c>
      <c r="Y79" s="171"/>
      <c r="Z79" s="171"/>
      <c r="AA79" s="171"/>
      <c r="AB79" s="171"/>
      <c r="AC79" s="171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  <c r="BI79" s="172">
        <v>0</v>
      </c>
    </row>
    <row r="80" spans="1:61" s="10" customFormat="1" hidden="1" x14ac:dyDescent="0.25">
      <c r="A80" s="347" t="s">
        <v>166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316"/>
      <c r="M80" s="175"/>
      <c r="N80" s="175"/>
      <c r="O80" s="171"/>
      <c r="P80" s="171"/>
      <c r="Q80" s="171"/>
      <c r="R80" s="171" t="s">
        <v>0</v>
      </c>
      <c r="S80" s="171"/>
      <c r="T80" s="171">
        <v>2207.3812100000009</v>
      </c>
      <c r="U80" s="171">
        <v>11352.246139999999</v>
      </c>
      <c r="V80" s="171">
        <v>19866.430770000003</v>
      </c>
      <c r="W80" s="171">
        <v>28236.666519999995</v>
      </c>
      <c r="X80" s="171">
        <v>36124.678719999996</v>
      </c>
      <c r="Y80" s="171">
        <v>34214.400240000003</v>
      </c>
      <c r="Z80" s="171">
        <v>40629.600380000003</v>
      </c>
      <c r="AA80" s="171">
        <v>47044.800519999997</v>
      </c>
      <c r="AB80" s="171">
        <v>53459.479480000002</v>
      </c>
      <c r="AC80" s="171">
        <v>59836.405510000004</v>
      </c>
      <c r="AD80" s="172">
        <v>66087.512530000007</v>
      </c>
      <c r="AE80" s="172">
        <v>73058.114475508119</v>
      </c>
      <c r="AF80" s="172">
        <v>80558.542960197359</v>
      </c>
      <c r="AG80" s="172">
        <v>86787.6</v>
      </c>
      <c r="AH80" s="172">
        <v>91097</v>
      </c>
      <c r="AI80" s="172">
        <v>97230</v>
      </c>
      <c r="AJ80" s="172">
        <v>103294</v>
      </c>
      <c r="AK80" s="172">
        <v>109305</v>
      </c>
      <c r="AL80" s="172">
        <v>115203</v>
      </c>
      <c r="AM80" s="172">
        <v>121053</v>
      </c>
      <c r="AN80" s="172">
        <v>126723</v>
      </c>
      <c r="AO80" s="172">
        <v>132699</v>
      </c>
      <c r="AP80" s="172">
        <v>138350</v>
      </c>
      <c r="AQ80" s="172">
        <v>144198</v>
      </c>
      <c r="AR80" s="172">
        <v>150198</v>
      </c>
      <c r="AS80" s="172">
        <v>156370</v>
      </c>
      <c r="AT80" s="172">
        <v>162543</v>
      </c>
      <c r="AU80" s="172">
        <v>168715</v>
      </c>
      <c r="AV80" s="172">
        <v>250337</v>
      </c>
      <c r="AW80" s="172">
        <v>245276</v>
      </c>
      <c r="AX80" s="172">
        <v>240054</v>
      </c>
      <c r="AY80" s="172">
        <v>236584</v>
      </c>
      <c r="AZ80" s="172">
        <v>264751</v>
      </c>
      <c r="BA80" s="172">
        <v>261105</v>
      </c>
      <c r="BB80" s="172">
        <v>211922</v>
      </c>
      <c r="BC80" s="172">
        <v>250876</v>
      </c>
      <c r="BD80" s="172">
        <v>70432</v>
      </c>
      <c r="BE80" s="172">
        <v>222210</v>
      </c>
      <c r="BF80" s="172">
        <v>222210</v>
      </c>
      <c r="BG80" s="172">
        <v>183693</v>
      </c>
      <c r="BH80" s="172">
        <v>139251</v>
      </c>
      <c r="BI80" s="172">
        <v>97032</v>
      </c>
    </row>
    <row r="81" spans="1:61" s="10" customFormat="1" hidden="1" x14ac:dyDescent="0.25">
      <c r="A81" s="347" t="s">
        <v>167</v>
      </c>
      <c r="B81" s="316"/>
      <c r="C81" s="316"/>
      <c r="D81" s="316"/>
      <c r="E81" s="316"/>
      <c r="F81" s="316"/>
      <c r="G81" s="316"/>
      <c r="H81" s="316"/>
      <c r="I81" s="316"/>
      <c r="J81" s="316"/>
      <c r="K81" s="316"/>
      <c r="L81" s="316"/>
      <c r="M81" s="175"/>
      <c r="N81" s="175"/>
      <c r="O81" s="171"/>
      <c r="P81" s="171"/>
      <c r="Q81" s="171"/>
      <c r="R81" s="171" t="s">
        <v>0</v>
      </c>
      <c r="S81" s="171"/>
      <c r="T81" s="171">
        <v>49636.187189764707</v>
      </c>
      <c r="U81" s="171">
        <v>73015.410119999986</v>
      </c>
      <c r="V81" s="171">
        <v>71250.421599999987</v>
      </c>
      <c r="W81" s="171">
        <v>69574.39026</v>
      </c>
      <c r="X81" s="171">
        <v>126190.24338999999</v>
      </c>
      <c r="Y81" s="171">
        <v>84547.932159999997</v>
      </c>
      <c r="Z81" s="171">
        <v>83203.485970000009</v>
      </c>
      <c r="AA81" s="171">
        <v>82731.608919999999</v>
      </c>
      <c r="AB81" s="171">
        <v>123869.6691</v>
      </c>
      <c r="AC81" s="171">
        <v>122092.01679000001</v>
      </c>
      <c r="AD81" s="172">
        <v>121000.08679</v>
      </c>
      <c r="AE81" s="172">
        <v>115520.94463070865</v>
      </c>
      <c r="AF81" s="172">
        <v>160893.92886148015</v>
      </c>
      <c r="AG81" s="172">
        <v>159592.6</v>
      </c>
      <c r="AH81" s="172">
        <v>157685</v>
      </c>
      <c r="AI81" s="172">
        <v>156401</v>
      </c>
      <c r="AJ81" s="172">
        <v>192332</v>
      </c>
      <c r="AK81" s="172">
        <v>190889</v>
      </c>
      <c r="AL81" s="172">
        <v>188722</v>
      </c>
      <c r="AM81" s="172">
        <v>187744</v>
      </c>
      <c r="AN81" s="172">
        <v>222184</v>
      </c>
      <c r="AO81" s="172">
        <v>218190</v>
      </c>
      <c r="AP81" s="172">
        <v>211502</v>
      </c>
      <c r="AQ81" s="172">
        <v>206569</v>
      </c>
      <c r="AR81" s="172">
        <v>237604</v>
      </c>
      <c r="AS81" s="172">
        <v>231145</v>
      </c>
      <c r="AT81" s="172">
        <v>223817</v>
      </c>
      <c r="AU81" s="172">
        <v>220493</v>
      </c>
      <c r="AV81" s="172">
        <v>174887</v>
      </c>
      <c r="AW81" s="172">
        <v>181060</v>
      </c>
      <c r="AX81" s="172">
        <v>187232</v>
      </c>
      <c r="AY81" s="172">
        <v>193405</v>
      </c>
      <c r="AZ81" s="172">
        <v>199577</v>
      </c>
      <c r="BA81" s="172">
        <v>205750</v>
      </c>
      <c r="BB81" s="172">
        <v>255318</v>
      </c>
      <c r="BC81" s="172">
        <v>218095</v>
      </c>
      <c r="BD81" s="172">
        <v>222210</v>
      </c>
      <c r="BE81" s="172">
        <v>69587</v>
      </c>
      <c r="BF81" s="172">
        <v>36102</v>
      </c>
      <c r="BG81" s="172">
        <v>0</v>
      </c>
      <c r="BH81" s="172">
        <v>0</v>
      </c>
      <c r="BI81" s="172">
        <v>0</v>
      </c>
    </row>
    <row r="82" spans="1:61" s="10" customFormat="1" hidden="1" x14ac:dyDescent="0.25">
      <c r="A82" s="347" t="s">
        <v>171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316"/>
      <c r="M82" s="175"/>
      <c r="N82" s="175"/>
      <c r="O82" s="171"/>
      <c r="P82" s="171"/>
      <c r="Q82" s="171"/>
      <c r="R82" s="171" t="s">
        <v>0</v>
      </c>
      <c r="S82" s="171"/>
      <c r="T82" s="171">
        <v>2922.5726899999977</v>
      </c>
      <c r="U82" s="171">
        <v>15030.373880000001</v>
      </c>
      <c r="V82" s="171">
        <v>26303.154320000001</v>
      </c>
      <c r="W82" s="171">
        <v>37385.345970000002</v>
      </c>
      <c r="X82" s="171">
        <v>47829.074540000001</v>
      </c>
      <c r="Y82" s="171">
        <v>45299.866320000008</v>
      </c>
      <c r="Z82" s="171">
        <v>53793.591280000001</v>
      </c>
      <c r="AA82" s="171">
        <v>62287.316240000007</v>
      </c>
      <c r="AB82" s="171">
        <v>70780.351349999997</v>
      </c>
      <c r="AC82" s="171">
        <v>79223.376780000021</v>
      </c>
      <c r="AD82" s="172">
        <v>87499.832090000011</v>
      </c>
      <c r="AE82" s="172">
        <v>96728.942999528954</v>
      </c>
      <c r="AF82" s="172">
        <v>106659.51029512045</v>
      </c>
      <c r="AG82" s="172">
        <v>114906.7</v>
      </c>
      <c r="AH82" s="172">
        <v>120612</v>
      </c>
      <c r="AI82" s="172">
        <v>128732</v>
      </c>
      <c r="AJ82" s="172">
        <v>136761</v>
      </c>
      <c r="AK82" s="172">
        <v>144720</v>
      </c>
      <c r="AL82" s="172">
        <v>152528</v>
      </c>
      <c r="AM82" s="172">
        <v>160274</v>
      </c>
      <c r="AN82" s="172">
        <v>167960</v>
      </c>
      <c r="AO82" s="172">
        <v>175693</v>
      </c>
      <c r="AP82" s="172">
        <v>183175</v>
      </c>
      <c r="AQ82" s="172">
        <v>190918</v>
      </c>
      <c r="AR82" s="172">
        <v>198861</v>
      </c>
      <c r="AS82" s="172">
        <v>207034</v>
      </c>
      <c r="AT82" s="172">
        <v>215206</v>
      </c>
      <c r="AU82" s="172">
        <v>200883</v>
      </c>
      <c r="AV82" s="172">
        <v>198322</v>
      </c>
      <c r="AW82" s="172">
        <v>205322</v>
      </c>
      <c r="AX82" s="172">
        <v>212324</v>
      </c>
      <c r="AY82" s="172">
        <v>88515</v>
      </c>
      <c r="AZ82" s="172">
        <v>91340</v>
      </c>
      <c r="BA82" s="172">
        <v>65086</v>
      </c>
      <c r="BB82" s="172">
        <v>67038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  <c r="BI82" s="172">
        <v>0</v>
      </c>
    </row>
    <row r="83" spans="1:61" s="10" customFormat="1" hidden="1" x14ac:dyDescent="0.25">
      <c r="A83" s="350" t="s">
        <v>159</v>
      </c>
      <c r="B83" s="316"/>
      <c r="C83" s="316"/>
      <c r="D83" s="316"/>
      <c r="E83" s="316"/>
      <c r="F83" s="316"/>
      <c r="G83" s="316"/>
      <c r="H83" s="316"/>
      <c r="I83" s="316"/>
      <c r="J83" s="316"/>
      <c r="K83" s="316"/>
      <c r="L83" s="316"/>
      <c r="M83" s="179"/>
      <c r="N83" s="179"/>
      <c r="O83" s="171"/>
      <c r="P83" s="171"/>
      <c r="Q83" s="171"/>
      <c r="R83" s="174">
        <v>152740.80022</v>
      </c>
      <c r="S83" s="171"/>
      <c r="T83" s="171">
        <v>161467.20022</v>
      </c>
      <c r="U83" s="171">
        <v>165830.40022000001</v>
      </c>
      <c r="V83" s="171">
        <v>170193.60021999999</v>
      </c>
      <c r="W83" s="171">
        <v>174556.8002</v>
      </c>
      <c r="X83" s="171">
        <v>178920.00021999999</v>
      </c>
      <c r="Y83" s="171">
        <v>183283.20022</v>
      </c>
      <c r="Z83" s="171">
        <v>187646.40022000001</v>
      </c>
      <c r="AA83" s="171">
        <v>192009.60021999999</v>
      </c>
      <c r="AB83" s="171">
        <v>196372.80022</v>
      </c>
      <c r="AC83" s="171">
        <v>200736.21418000001</v>
      </c>
      <c r="AD83" s="172">
        <v>205099.41418000002</v>
      </c>
      <c r="AE83" s="172">
        <v>198997.2847389204</v>
      </c>
      <c r="AF83" s="172">
        <v>204213.34741025619</v>
      </c>
      <c r="AG83" s="172">
        <v>209189.4</v>
      </c>
      <c r="AH83" s="172">
        <v>222552</v>
      </c>
      <c r="AI83" s="172">
        <v>226915</v>
      </c>
      <c r="AJ83" s="172">
        <v>231278</v>
      </c>
      <c r="AK83" s="172">
        <v>235607</v>
      </c>
      <c r="AL83" s="172">
        <v>240005</v>
      </c>
      <c r="AM83" s="172">
        <v>244368</v>
      </c>
      <c r="AN83" s="172">
        <v>248731</v>
      </c>
      <c r="AO83" s="172">
        <v>253094</v>
      </c>
      <c r="AP83" s="172">
        <v>257458</v>
      </c>
      <c r="AQ83" s="172">
        <v>261821</v>
      </c>
      <c r="AR83" s="172">
        <v>266184</v>
      </c>
      <c r="AS83" s="172">
        <v>270547</v>
      </c>
      <c r="AT83" s="172">
        <v>274910</v>
      </c>
      <c r="AU83" s="172">
        <v>279274</v>
      </c>
      <c r="AV83" s="172">
        <v>283637</v>
      </c>
      <c r="AW83" s="172">
        <v>288000</v>
      </c>
      <c r="AX83" s="172">
        <v>288000</v>
      </c>
      <c r="AY83" s="172">
        <v>288000</v>
      </c>
      <c r="AZ83" s="172">
        <v>288000</v>
      </c>
      <c r="BA83" s="172">
        <v>288000</v>
      </c>
      <c r="BB83" s="172">
        <v>288000</v>
      </c>
      <c r="BC83" s="172">
        <v>288000</v>
      </c>
      <c r="BD83" s="172">
        <v>288000</v>
      </c>
      <c r="BE83" s="172">
        <v>288000</v>
      </c>
      <c r="BF83" s="172">
        <v>288000</v>
      </c>
      <c r="BG83" s="172">
        <v>0</v>
      </c>
      <c r="BH83" s="172">
        <v>0</v>
      </c>
      <c r="BI83" s="172">
        <v>0</v>
      </c>
    </row>
    <row r="84" spans="1:61" s="10" customFormat="1" hidden="1" x14ac:dyDescent="0.25">
      <c r="A84" s="350" t="s">
        <v>184</v>
      </c>
      <c r="B84" s="316"/>
      <c r="C84" s="316"/>
      <c r="D84" s="316"/>
      <c r="E84" s="316"/>
      <c r="F84" s="316"/>
      <c r="G84" s="316"/>
      <c r="H84" s="316"/>
      <c r="I84" s="316"/>
      <c r="J84" s="316"/>
      <c r="K84" s="316"/>
      <c r="L84" s="316"/>
      <c r="M84" s="179"/>
      <c r="N84" s="179"/>
      <c r="O84" s="171"/>
      <c r="P84" s="171"/>
      <c r="Q84" s="171"/>
      <c r="R84" s="174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  <c r="BI84" s="172">
        <v>0</v>
      </c>
    </row>
    <row r="85" spans="1:61" s="10" customFormat="1" hidden="1" x14ac:dyDescent="0.25">
      <c r="A85" s="347" t="s">
        <v>166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175"/>
      <c r="N85" s="175"/>
      <c r="O85" s="171"/>
      <c r="P85" s="171"/>
      <c r="Q85" s="171"/>
      <c r="R85" s="171" t="s">
        <v>0</v>
      </c>
      <c r="S85" s="171"/>
      <c r="T85" s="171">
        <v>0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0</v>
      </c>
      <c r="AP85" s="172">
        <v>28520</v>
      </c>
      <c r="AQ85" s="172">
        <v>28520</v>
      </c>
      <c r="AR85" s="172">
        <v>57100</v>
      </c>
      <c r="AS85" s="172">
        <v>57100</v>
      </c>
      <c r="AT85" s="172">
        <v>85680</v>
      </c>
      <c r="AU85" s="172">
        <v>85680</v>
      </c>
      <c r="AV85" s="172">
        <v>114260</v>
      </c>
      <c r="AW85" s="172">
        <v>114260</v>
      </c>
      <c r="AX85" s="172">
        <v>142840</v>
      </c>
      <c r="AY85" s="172">
        <v>142840</v>
      </c>
      <c r="AZ85" s="172">
        <v>171420</v>
      </c>
      <c r="BA85" s="172">
        <v>171420</v>
      </c>
      <c r="BB85" s="172">
        <v>200000</v>
      </c>
      <c r="BC85" s="172">
        <v>200000</v>
      </c>
      <c r="BD85" s="172">
        <v>200000</v>
      </c>
      <c r="BE85" s="172">
        <v>200000</v>
      </c>
      <c r="BF85" s="172">
        <v>0</v>
      </c>
      <c r="BG85" s="172">
        <v>0</v>
      </c>
      <c r="BH85" s="172">
        <v>0</v>
      </c>
      <c r="BI85" s="172">
        <v>0</v>
      </c>
    </row>
    <row r="86" spans="1:61" s="10" customFormat="1" hidden="1" x14ac:dyDescent="0.25">
      <c r="A86" s="347" t="s">
        <v>167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175"/>
      <c r="N86" s="175"/>
      <c r="O86" s="171"/>
      <c r="P86" s="171"/>
      <c r="Q86" s="171"/>
      <c r="R86" s="171" t="s">
        <v>0</v>
      </c>
      <c r="S86" s="171"/>
      <c r="T86" s="171">
        <v>0</v>
      </c>
      <c r="U86" s="171">
        <v>0</v>
      </c>
      <c r="V86" s="171">
        <v>0</v>
      </c>
      <c r="W86" s="171">
        <v>0</v>
      </c>
      <c r="X86" s="171">
        <v>0</v>
      </c>
      <c r="Y86" s="171">
        <v>0</v>
      </c>
      <c r="Z86" s="171">
        <v>0</v>
      </c>
      <c r="AA86" s="171">
        <v>0</v>
      </c>
      <c r="AB86" s="171">
        <v>0</v>
      </c>
      <c r="AC86" s="171">
        <v>0</v>
      </c>
      <c r="AD86" s="172">
        <v>0</v>
      </c>
      <c r="AE86" s="172">
        <v>14319.038561053332</v>
      </c>
      <c r="AF86" s="172">
        <v>13834.051684188122</v>
      </c>
      <c r="AG86" s="172">
        <v>13607.1</v>
      </c>
      <c r="AH86" s="172">
        <v>46849</v>
      </c>
      <c r="AI86" s="172">
        <v>46288</v>
      </c>
      <c r="AJ86" s="172">
        <v>46136</v>
      </c>
      <c r="AK86" s="172">
        <v>46384</v>
      </c>
      <c r="AL86" s="172">
        <v>92702</v>
      </c>
      <c r="AM86" s="172">
        <v>92595</v>
      </c>
      <c r="AN86" s="172">
        <v>91024</v>
      </c>
      <c r="AO86" s="172">
        <v>89388</v>
      </c>
      <c r="AP86" s="172">
        <v>129998</v>
      </c>
      <c r="AQ86" s="172">
        <v>126966</v>
      </c>
      <c r="AR86" s="172">
        <v>124920</v>
      </c>
      <c r="AS86" s="172">
        <v>121524</v>
      </c>
      <c r="AT86" s="172">
        <v>156910</v>
      </c>
      <c r="AU86" s="172">
        <v>154580</v>
      </c>
      <c r="AV86" s="172">
        <v>153565</v>
      </c>
      <c r="AW86" s="172">
        <v>150460</v>
      </c>
      <c r="AX86" s="172">
        <v>184083</v>
      </c>
      <c r="AY86" s="172">
        <v>181421</v>
      </c>
      <c r="AZ86" s="172">
        <v>180463</v>
      </c>
      <c r="BA86" s="172">
        <v>177978</v>
      </c>
      <c r="BB86" s="172">
        <v>208848</v>
      </c>
      <c r="BC86" s="172">
        <v>205215</v>
      </c>
      <c r="BD86" s="172">
        <v>203339</v>
      </c>
      <c r="BE86" s="172">
        <v>200900</v>
      </c>
      <c r="BF86" s="172">
        <v>0</v>
      </c>
      <c r="BG86" s="172">
        <v>0</v>
      </c>
      <c r="BH86" s="172">
        <v>0</v>
      </c>
      <c r="BI86" s="172">
        <v>0</v>
      </c>
    </row>
    <row r="87" spans="1:61" s="10" customFormat="1" hidden="1" x14ac:dyDescent="0.25">
      <c r="A87" s="350" t="s">
        <v>72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179"/>
      <c r="N87" s="179"/>
      <c r="O87" s="171"/>
      <c r="P87" s="171"/>
      <c r="Q87" s="171"/>
      <c r="R87" s="174"/>
      <c r="S87" s="171"/>
      <c r="T87" s="171"/>
      <c r="U87" s="171"/>
      <c r="V87" s="171"/>
      <c r="W87" s="171"/>
      <c r="X87" s="171"/>
      <c r="Y87" s="171"/>
      <c r="Z87" s="171"/>
      <c r="AA87" s="171"/>
      <c r="AB87" s="171"/>
      <c r="AC87" s="171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2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  <c r="BI87" s="172">
        <v>0</v>
      </c>
    </row>
    <row r="88" spans="1:61" s="10" customFormat="1" hidden="1" x14ac:dyDescent="0.25">
      <c r="A88" s="347" t="s">
        <v>166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175"/>
      <c r="N88" s="175"/>
      <c r="O88" s="171"/>
      <c r="P88" s="171"/>
      <c r="Q88" s="171"/>
      <c r="R88" s="171" t="s">
        <v>0</v>
      </c>
      <c r="S88" s="171"/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2">
        <v>0</v>
      </c>
      <c r="AE88" s="172">
        <v>0</v>
      </c>
      <c r="AF88" s="172">
        <v>0</v>
      </c>
      <c r="AG88" s="172">
        <v>130000</v>
      </c>
      <c r="AH88" s="172">
        <v>130000</v>
      </c>
      <c r="AI88" s="172">
        <v>130000</v>
      </c>
      <c r="AJ88" s="172">
        <v>130000</v>
      </c>
      <c r="AK88" s="172">
        <v>130000</v>
      </c>
      <c r="AL88" s="172">
        <v>130000</v>
      </c>
      <c r="AM88" s="172">
        <v>130000</v>
      </c>
      <c r="AN88" s="172">
        <v>130000</v>
      </c>
      <c r="AO88" s="172">
        <v>130000</v>
      </c>
      <c r="AP88" s="172">
        <v>130000</v>
      </c>
      <c r="AQ88" s="172">
        <v>130000</v>
      </c>
      <c r="AR88" s="172">
        <v>130000</v>
      </c>
      <c r="AS88" s="172">
        <v>130000</v>
      </c>
      <c r="AT88" s="172">
        <v>130000</v>
      </c>
      <c r="AU88" s="172">
        <v>130000</v>
      </c>
      <c r="AV88" s="172">
        <v>130000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  <c r="BI88" s="172">
        <v>0</v>
      </c>
    </row>
    <row r="89" spans="1:61" s="10" customFormat="1" hidden="1" x14ac:dyDescent="0.25">
      <c r="A89" s="347" t="s">
        <v>167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175"/>
      <c r="N89" s="175"/>
      <c r="O89" s="171"/>
      <c r="P89" s="171"/>
      <c r="Q89" s="171"/>
      <c r="R89" s="171" t="s">
        <v>0</v>
      </c>
      <c r="S89" s="171"/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33106.0147</v>
      </c>
      <c r="Z89" s="171">
        <v>32579.576560000001</v>
      </c>
      <c r="AA89" s="171">
        <v>32394.80601</v>
      </c>
      <c r="AB89" s="171">
        <v>32294.585170000002</v>
      </c>
      <c r="AC89" s="171">
        <v>63329.820910000002</v>
      </c>
      <c r="AD89" s="172">
        <v>62763.431230000002</v>
      </c>
      <c r="AE89" s="172">
        <v>63071.649037542957</v>
      </c>
      <c r="AF89" s="172">
        <v>61838.156360001252</v>
      </c>
      <c r="AG89" s="172">
        <v>91714.1</v>
      </c>
      <c r="AH89" s="172">
        <v>90550</v>
      </c>
      <c r="AI89" s="172">
        <v>89765</v>
      </c>
      <c r="AJ89" s="172">
        <v>89553</v>
      </c>
      <c r="AK89" s="172">
        <v>118639</v>
      </c>
      <c r="AL89" s="172">
        <v>117253</v>
      </c>
      <c r="AM89" s="172">
        <v>116272</v>
      </c>
      <c r="AN89" s="172">
        <v>114505</v>
      </c>
      <c r="AO89" s="172">
        <v>141326</v>
      </c>
      <c r="AP89" s="172">
        <v>136994</v>
      </c>
      <c r="AQ89" s="172">
        <v>133799</v>
      </c>
      <c r="AR89" s="172">
        <v>131642</v>
      </c>
      <c r="AS89" s="172">
        <v>128064</v>
      </c>
      <c r="AT89" s="172">
        <v>124004</v>
      </c>
      <c r="AU89" s="172">
        <v>122162</v>
      </c>
      <c r="AV89" s="172">
        <v>121360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  <c r="BI89" s="172">
        <v>0</v>
      </c>
    </row>
    <row r="90" spans="1:61" s="10" customFormat="1" hidden="1" x14ac:dyDescent="0.25">
      <c r="A90" s="350"/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316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79"/>
      <c r="AX90" s="179"/>
      <c r="AY90" s="179"/>
      <c r="AZ90" s="179"/>
      <c r="BA90" s="179"/>
      <c r="BB90" s="179"/>
      <c r="BC90" s="179"/>
      <c r="BD90" s="179"/>
      <c r="BE90" s="179"/>
      <c r="BF90" s="179"/>
      <c r="BG90" s="179"/>
      <c r="BH90" s="179"/>
      <c r="BI90" s="179"/>
    </row>
    <row r="91" spans="1:61" s="10" customFormat="1" hidden="1" x14ac:dyDescent="0.25">
      <c r="A91" s="347" t="s">
        <v>166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175"/>
      <c r="N91" s="175"/>
      <c r="O91" s="171"/>
      <c r="P91" s="171"/>
      <c r="Q91" s="171"/>
      <c r="R91" s="174">
        <v>44813.53931</v>
      </c>
      <c r="S91" s="171"/>
      <c r="T91" s="171">
        <v>48887.497440000065</v>
      </c>
      <c r="U91" s="171">
        <v>54245.638060000005</v>
      </c>
      <c r="V91" s="171">
        <v>56415.463590000007</v>
      </c>
      <c r="W91" s="171">
        <v>58273.521070000003</v>
      </c>
      <c r="X91" s="171">
        <v>59426.54004</v>
      </c>
      <c r="Y91" s="171">
        <v>57139.200939999995</v>
      </c>
      <c r="Z91" s="171">
        <v>59109.517120000004</v>
      </c>
      <c r="AA91" s="171">
        <v>54696.911519999994</v>
      </c>
      <c r="AB91" s="171">
        <v>56460.778010000002</v>
      </c>
      <c r="AC91" s="171">
        <v>58187.999450000003</v>
      </c>
      <c r="AD91" s="172">
        <v>59806.537990000004</v>
      </c>
      <c r="AE91" s="172">
        <v>59851.197114054972</v>
      </c>
      <c r="AF91" s="172">
        <v>61857.760055902734</v>
      </c>
      <c r="AG91" s="172">
        <v>63511.5</v>
      </c>
      <c r="AH91" s="172">
        <v>64623</v>
      </c>
      <c r="AI91" s="172">
        <v>66228</v>
      </c>
      <c r="AJ91" s="172">
        <v>58335</v>
      </c>
      <c r="AK91" s="172">
        <v>59633</v>
      </c>
      <c r="AL91" s="172">
        <v>60872</v>
      </c>
      <c r="AM91" s="172">
        <v>62099</v>
      </c>
      <c r="AN91" s="172">
        <v>63315</v>
      </c>
      <c r="AO91" s="172">
        <v>64528</v>
      </c>
      <c r="AP91" s="172">
        <v>37062</v>
      </c>
      <c r="AQ91" s="172">
        <v>0</v>
      </c>
      <c r="AR91" s="172">
        <v>0</v>
      </c>
      <c r="AS91" s="172">
        <v>0</v>
      </c>
      <c r="AT91" s="172">
        <v>0</v>
      </c>
      <c r="AU91" s="172">
        <v>0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0</v>
      </c>
      <c r="BG91" s="172">
        <v>0</v>
      </c>
      <c r="BH91" s="172">
        <v>0</v>
      </c>
      <c r="BI91" s="172">
        <v>0</v>
      </c>
    </row>
    <row r="92" spans="1:61" s="10" customFormat="1" hidden="1" x14ac:dyDescent="0.25">
      <c r="A92" s="347" t="s">
        <v>167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175"/>
      <c r="N92" s="175"/>
      <c r="O92" s="171"/>
      <c r="P92" s="171"/>
      <c r="Q92" s="171"/>
      <c r="R92" s="174">
        <v>25419.458859999999</v>
      </c>
      <c r="S92" s="171"/>
      <c r="T92" s="171">
        <v>26196.173612872226</v>
      </c>
      <c r="U92" s="171">
        <v>28432.374840000004</v>
      </c>
      <c r="V92" s="171">
        <v>28854.887579999999</v>
      </c>
      <c r="W92" s="171">
        <v>29068.742019999998</v>
      </c>
      <c r="X92" s="171">
        <v>29287.56265</v>
      </c>
      <c r="Y92" s="171">
        <v>28301.593129999994</v>
      </c>
      <c r="Z92" s="171">
        <v>28811.481970000001</v>
      </c>
      <c r="AA92" s="171">
        <v>26130.54448</v>
      </c>
      <c r="AB92" s="171">
        <v>26890.016820000001</v>
      </c>
      <c r="AC92" s="171">
        <v>27427.896619999996</v>
      </c>
      <c r="AD92" s="172">
        <v>28003.441909999998</v>
      </c>
      <c r="AE92" s="172">
        <v>26956.870929271907</v>
      </c>
      <c r="AF92" s="172">
        <v>28467.452857916109</v>
      </c>
      <c r="AG92" s="172">
        <v>29046.7</v>
      </c>
      <c r="AH92" s="172">
        <v>29274</v>
      </c>
      <c r="AI92" s="172">
        <v>29833</v>
      </c>
      <c r="AJ92" s="172">
        <v>26513</v>
      </c>
      <c r="AK92" s="172">
        <v>26974</v>
      </c>
      <c r="AL92" s="172">
        <v>27344</v>
      </c>
      <c r="AM92" s="172">
        <v>27853</v>
      </c>
      <c r="AN92" s="172">
        <v>28269</v>
      </c>
      <c r="AO92" s="172">
        <v>28259</v>
      </c>
      <c r="AP92" s="172">
        <v>15578</v>
      </c>
      <c r="AQ92" s="172">
        <v>0</v>
      </c>
      <c r="AR92" s="172">
        <v>0</v>
      </c>
      <c r="AS92" s="172">
        <v>0</v>
      </c>
      <c r="AT92" s="172">
        <v>0</v>
      </c>
      <c r="AU92" s="172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  <c r="BI92" s="172">
        <v>0</v>
      </c>
    </row>
    <row r="93" spans="1:61" s="10" customFormat="1" hidden="1" x14ac:dyDescent="0.25">
      <c r="A93" s="350" t="s">
        <v>70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179"/>
      <c r="N93" s="179"/>
      <c r="O93" s="171"/>
      <c r="P93" s="171"/>
      <c r="Q93" s="171"/>
      <c r="R93" s="174"/>
      <c r="S93" s="171"/>
      <c r="T93" s="171"/>
      <c r="U93" s="171"/>
      <c r="V93" s="171"/>
      <c r="W93" s="171"/>
      <c r="X93" s="171"/>
      <c r="Y93" s="171"/>
      <c r="Z93" s="171"/>
      <c r="AA93" s="171"/>
      <c r="AB93" s="171"/>
      <c r="AC93" s="171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2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  <c r="BI93" s="172">
        <v>0</v>
      </c>
    </row>
    <row r="94" spans="1:61" s="10" customFormat="1" hidden="1" x14ac:dyDescent="0.25">
      <c r="A94" s="347" t="s">
        <v>166</v>
      </c>
      <c r="B94" s="316"/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175"/>
      <c r="N94" s="175"/>
      <c r="O94" s="171"/>
      <c r="P94" s="171"/>
      <c r="Q94" s="171"/>
      <c r="R94" s="171" t="s">
        <v>0</v>
      </c>
      <c r="S94" s="171"/>
      <c r="T94" s="171">
        <v>0</v>
      </c>
      <c r="U94" s="171">
        <v>0</v>
      </c>
      <c r="V94" s="171">
        <v>0</v>
      </c>
      <c r="W94" s="171">
        <v>0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2">
        <v>0</v>
      </c>
      <c r="AE94" s="172">
        <v>0</v>
      </c>
      <c r="AF94" s="172">
        <v>146447.46669550842</v>
      </c>
      <c r="AG94" s="172">
        <v>174114</v>
      </c>
      <c r="AH94" s="172">
        <v>193667</v>
      </c>
      <c r="AI94" s="172">
        <v>221334</v>
      </c>
      <c r="AJ94" s="172">
        <v>249000</v>
      </c>
      <c r="AK94" s="172">
        <v>276450</v>
      </c>
      <c r="AL94" s="172">
        <v>304333</v>
      </c>
      <c r="AM94" s="172">
        <v>332000</v>
      </c>
      <c r="AN94" s="172">
        <v>332000</v>
      </c>
      <c r="AO94" s="172">
        <v>332000</v>
      </c>
      <c r="AP94" s="172">
        <v>332000</v>
      </c>
      <c r="AQ94" s="172">
        <v>332000</v>
      </c>
      <c r="AR94" s="172">
        <v>0</v>
      </c>
      <c r="AS94" s="172">
        <v>0</v>
      </c>
      <c r="AT94" s="172">
        <v>0</v>
      </c>
      <c r="AU94" s="172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  <c r="BI94" s="172">
        <v>0</v>
      </c>
    </row>
    <row r="95" spans="1:61" s="10" customFormat="1" hidden="1" x14ac:dyDescent="0.25">
      <c r="A95" s="347" t="s">
        <v>167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175"/>
      <c r="N95" s="175"/>
      <c r="O95" s="171"/>
      <c r="P95" s="171"/>
      <c r="Q95" s="171"/>
      <c r="R95" s="171" t="s">
        <v>0</v>
      </c>
      <c r="S95" s="171"/>
      <c r="T95" s="171">
        <v>0</v>
      </c>
      <c r="U95" s="171">
        <v>0</v>
      </c>
      <c r="V95" s="171">
        <v>0</v>
      </c>
      <c r="W95" s="171">
        <v>0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2">
        <v>0</v>
      </c>
      <c r="AE95" s="172">
        <v>0</v>
      </c>
      <c r="AF95" s="172">
        <v>20702.460079230805</v>
      </c>
      <c r="AG95" s="172">
        <v>20556.400000000001</v>
      </c>
      <c r="AH95" s="172">
        <v>20342</v>
      </c>
      <c r="AI95" s="172">
        <v>20198</v>
      </c>
      <c r="AJ95" s="172">
        <v>20112</v>
      </c>
      <c r="AK95" s="172">
        <v>19961</v>
      </c>
      <c r="AL95" s="172">
        <v>19761</v>
      </c>
      <c r="AM95" s="172">
        <v>19659</v>
      </c>
      <c r="AN95" s="172">
        <v>19403</v>
      </c>
      <c r="AO95" s="172">
        <v>19054</v>
      </c>
      <c r="AP95" s="172">
        <v>18470</v>
      </c>
      <c r="AQ95" s="172">
        <v>18040</v>
      </c>
      <c r="AR95" s="172">
        <v>0</v>
      </c>
      <c r="AS95" s="172">
        <v>0</v>
      </c>
      <c r="AT95" s="172">
        <v>0</v>
      </c>
      <c r="AU95" s="172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  <c r="BI95" s="172">
        <v>0</v>
      </c>
    </row>
    <row r="96" spans="1:61" s="10" customFormat="1" hidden="1" x14ac:dyDescent="0.25">
      <c r="A96" s="350" t="s">
        <v>69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179"/>
      <c r="N96" s="179"/>
      <c r="O96" s="171"/>
      <c r="P96" s="171"/>
      <c r="Q96" s="171"/>
      <c r="R96" s="171" t="s">
        <v>0</v>
      </c>
      <c r="S96" s="171"/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2">
        <v>0</v>
      </c>
      <c r="AE96" s="172">
        <v>0</v>
      </c>
      <c r="AF96" s="172">
        <v>37532.9014125299</v>
      </c>
      <c r="AG96" s="172">
        <v>37532.9</v>
      </c>
      <c r="AH96" s="172">
        <v>79980</v>
      </c>
      <c r="AI96" s="172">
        <v>79980</v>
      </c>
      <c r="AJ96" s="172">
        <v>100000</v>
      </c>
      <c r="AK96" s="172">
        <v>99843</v>
      </c>
      <c r="AL96" s="172">
        <v>120000</v>
      </c>
      <c r="AM96" s="172">
        <v>120000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2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  <c r="BI96" s="172">
        <v>0</v>
      </c>
    </row>
    <row r="97" spans="1:61" s="10" customFormat="1" hidden="1" x14ac:dyDescent="0.25">
      <c r="A97" s="350" t="s">
        <v>68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179"/>
      <c r="N97" s="179"/>
      <c r="O97" s="171"/>
      <c r="P97" s="171"/>
      <c r="Q97" s="171"/>
      <c r="R97" s="174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>
        <v>0</v>
      </c>
      <c r="AD97" s="172">
        <v>0</v>
      </c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</row>
    <row r="98" spans="1:61" s="10" customFormat="1" hidden="1" x14ac:dyDescent="0.25">
      <c r="A98" s="347" t="s">
        <v>166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175"/>
      <c r="N98" s="175"/>
      <c r="O98" s="171"/>
      <c r="P98" s="171"/>
      <c r="Q98" s="171"/>
      <c r="R98" s="174">
        <v>98016.69571</v>
      </c>
      <c r="S98" s="171"/>
      <c r="T98" s="171">
        <v>104079.58657000015</v>
      </c>
      <c r="U98" s="171">
        <v>112335.96182000001</v>
      </c>
      <c r="V98" s="171">
        <v>115515.28265000002</v>
      </c>
      <c r="W98" s="171">
        <v>99332.699660000013</v>
      </c>
      <c r="X98" s="171">
        <v>100117.41385000001</v>
      </c>
      <c r="Y98" s="171">
        <v>96748.744749999998</v>
      </c>
      <c r="Z98" s="171">
        <v>99208.463359999994</v>
      </c>
      <c r="AA98" s="171">
        <v>101668.18197000002</v>
      </c>
      <c r="AB98" s="171">
        <v>104126.88479000001</v>
      </c>
      <c r="AC98" s="171">
        <v>67955.039400000009</v>
      </c>
      <c r="AD98" s="172">
        <v>69355.392810000005</v>
      </c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</row>
    <row r="99" spans="1:61" s="10" customFormat="1" hidden="1" x14ac:dyDescent="0.25">
      <c r="A99" s="347" t="s">
        <v>167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175"/>
      <c r="N99" s="175"/>
      <c r="O99" s="171"/>
      <c r="P99" s="171"/>
      <c r="Q99" s="171"/>
      <c r="R99" s="174">
        <v>52925.717140000001</v>
      </c>
      <c r="S99" s="171"/>
      <c r="T99" s="171">
        <v>53090.306549304885</v>
      </c>
      <c r="U99" s="171">
        <v>56050.144919999999</v>
      </c>
      <c r="V99" s="171">
        <v>56243.233699999997</v>
      </c>
      <c r="W99" s="171">
        <v>47017.37412</v>
      </c>
      <c r="X99" s="171">
        <v>46828.396379999998</v>
      </c>
      <c r="Y99" s="171">
        <v>45480.293290000001</v>
      </c>
      <c r="Z99" s="171">
        <v>45894.97729000001</v>
      </c>
      <c r="AA99" s="171">
        <v>46766.129649999995</v>
      </c>
      <c r="AB99" s="171">
        <v>47749.419103949025</v>
      </c>
      <c r="AC99" s="171">
        <v>31733.392236050975</v>
      </c>
      <c r="AD99" s="172">
        <v>32126.448668124998</v>
      </c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  <c r="BI99" s="172"/>
    </row>
    <row r="100" spans="1:61" s="10" customFormat="1" hidden="1" x14ac:dyDescent="0.25">
      <c r="A100" s="350" t="s">
        <v>165</v>
      </c>
      <c r="B100" s="316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179"/>
      <c r="N100" s="179"/>
      <c r="O100" s="171"/>
      <c r="P100" s="171"/>
      <c r="Q100" s="171"/>
      <c r="R100" s="174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>
        <v>0</v>
      </c>
      <c r="AD100" s="172">
        <v>0</v>
      </c>
      <c r="AE100" s="172">
        <v>0</v>
      </c>
      <c r="AF100" s="172">
        <v>0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2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  <c r="BI100" s="172">
        <v>0</v>
      </c>
    </row>
    <row r="101" spans="1:61" s="10" customFormat="1" hidden="1" x14ac:dyDescent="0.25">
      <c r="A101" s="347" t="s">
        <v>166</v>
      </c>
      <c r="B101" s="316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175"/>
      <c r="N101" s="175"/>
      <c r="O101" s="171"/>
      <c r="P101" s="171"/>
      <c r="Q101" s="171"/>
      <c r="R101" s="174">
        <v>115497.21712</v>
      </c>
      <c r="S101" s="171"/>
      <c r="T101" s="171">
        <v>145476.34520999997</v>
      </c>
      <c r="U101" s="171">
        <v>142507.53848000002</v>
      </c>
      <c r="V101" s="171">
        <v>173828.20284000001</v>
      </c>
      <c r="W101" s="171">
        <v>169739.22332999998</v>
      </c>
      <c r="X101" s="171">
        <v>201945.24070999998</v>
      </c>
      <c r="Y101" s="171">
        <v>203203.67969999998</v>
      </c>
      <c r="Z101" s="171">
        <v>199972.41898000002</v>
      </c>
      <c r="AA101" s="171">
        <v>198838.30171999999</v>
      </c>
      <c r="AB101" s="171">
        <v>198141.15257000001</v>
      </c>
      <c r="AC101" s="171">
        <v>195297.62518999999</v>
      </c>
      <c r="AD101" s="172">
        <v>193550.99158999999</v>
      </c>
      <c r="AE101" s="172">
        <v>192175.32827858045</v>
      </c>
      <c r="AF101" s="172">
        <v>189322.04233999996</v>
      </c>
      <c r="AG101" s="172">
        <v>187984.7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2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  <c r="BI101" s="172">
        <v>0</v>
      </c>
    </row>
    <row r="102" spans="1:61" s="10" customFormat="1" hidden="1" x14ac:dyDescent="0.25">
      <c r="A102" s="347" t="s">
        <v>167</v>
      </c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316"/>
      <c r="M102" s="175"/>
      <c r="N102" s="175"/>
      <c r="O102" s="171"/>
      <c r="P102" s="171"/>
      <c r="Q102" s="171"/>
      <c r="R102" s="174">
        <v>86953.860360000006</v>
      </c>
      <c r="S102" s="171"/>
      <c r="T102" s="171">
        <v>93877.995500000005</v>
      </c>
      <c r="U102" s="171">
        <v>91962.18144</v>
      </c>
      <c r="V102" s="171">
        <v>89739.195990000007</v>
      </c>
      <c r="W102" s="171">
        <v>87628.251230000009</v>
      </c>
      <c r="X102" s="171">
        <v>86878.968890000004</v>
      </c>
      <c r="Y102" s="171">
        <v>87420.36258999999</v>
      </c>
      <c r="Z102" s="171">
        <v>86030.240210000004</v>
      </c>
      <c r="AA102" s="171">
        <v>85542.331050000008</v>
      </c>
      <c r="AB102" s="171">
        <v>85242.410150000011</v>
      </c>
      <c r="AC102" s="171">
        <v>84019.04041999999</v>
      </c>
      <c r="AD102" s="172">
        <v>83267.61559999999</v>
      </c>
      <c r="AE102" s="172">
        <v>82675.849689185226</v>
      </c>
      <c r="AF102" s="172">
        <v>81448.336039999995</v>
      </c>
      <c r="AG102" s="172">
        <v>80873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2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  <c r="BI102" s="172">
        <v>0</v>
      </c>
    </row>
    <row r="103" spans="1:61" s="10" customFormat="1" hidden="1" x14ac:dyDescent="0.25">
      <c r="A103" s="350" t="s">
        <v>168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179"/>
      <c r="N103" s="179"/>
      <c r="O103" s="171"/>
      <c r="P103" s="171"/>
      <c r="Q103" s="171"/>
      <c r="R103" s="174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/>
      <c r="AC103" s="171">
        <v>0</v>
      </c>
      <c r="AD103" s="172">
        <v>0</v>
      </c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  <c r="AP103" s="172"/>
      <c r="AQ103" s="172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2"/>
      <c r="BB103" s="172"/>
      <c r="BC103" s="172"/>
      <c r="BD103" s="172"/>
      <c r="BE103" s="172"/>
      <c r="BF103" s="172"/>
      <c r="BG103" s="172"/>
      <c r="BH103" s="172"/>
      <c r="BI103" s="172"/>
    </row>
    <row r="104" spans="1:61" s="10" customFormat="1" hidden="1" x14ac:dyDescent="0.25">
      <c r="A104" s="347" t="s">
        <v>169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6"/>
      <c r="L104" s="316"/>
      <c r="M104" s="175"/>
      <c r="N104" s="175"/>
      <c r="O104" s="171"/>
      <c r="P104" s="171"/>
      <c r="Q104" s="171"/>
      <c r="R104" s="171" t="s">
        <v>0</v>
      </c>
      <c r="S104" s="171"/>
      <c r="T104" s="171">
        <v>0</v>
      </c>
      <c r="U104" s="171">
        <v>0</v>
      </c>
      <c r="V104" s="171">
        <v>0</v>
      </c>
      <c r="W104" s="171">
        <v>0</v>
      </c>
      <c r="X104" s="171">
        <v>92600</v>
      </c>
      <c r="Y104" s="171">
        <v>92600</v>
      </c>
      <c r="Z104" s="171">
        <v>92600</v>
      </c>
      <c r="AA104" s="171">
        <v>92600</v>
      </c>
      <c r="AB104" s="171">
        <v>92600</v>
      </c>
      <c r="AC104" s="171">
        <v>92600</v>
      </c>
      <c r="AD104" s="172">
        <v>92600</v>
      </c>
      <c r="AE104" s="172">
        <v>92600</v>
      </c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  <c r="BI104" s="172"/>
    </row>
    <row r="105" spans="1:61" s="10" customFormat="1" hidden="1" x14ac:dyDescent="0.25">
      <c r="A105" s="347" t="s">
        <v>170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316"/>
      <c r="M105" s="175"/>
      <c r="N105" s="175"/>
      <c r="O105" s="171"/>
      <c r="P105" s="171"/>
      <c r="Q105" s="171"/>
      <c r="R105" s="174">
        <v>270000.13500000001</v>
      </c>
      <c r="S105" s="171"/>
      <c r="T105" s="171">
        <v>405000</v>
      </c>
      <c r="U105" s="171">
        <v>405000</v>
      </c>
      <c r="V105" s="171">
        <v>540000</v>
      </c>
      <c r="W105" s="171">
        <v>540000</v>
      </c>
      <c r="X105" s="171">
        <v>540000</v>
      </c>
      <c r="Y105" s="171">
        <v>540000</v>
      </c>
      <c r="Z105" s="171">
        <v>540000</v>
      </c>
      <c r="AA105" s="171">
        <v>540000</v>
      </c>
      <c r="AB105" s="171">
        <v>540000</v>
      </c>
      <c r="AC105" s="171">
        <v>540000</v>
      </c>
      <c r="AD105" s="172">
        <v>540000</v>
      </c>
      <c r="AE105" s="172">
        <v>540000</v>
      </c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</row>
    <row r="106" spans="1:61" s="10" customFormat="1" hidden="1" x14ac:dyDescent="0.25">
      <c r="A106" s="347" t="s">
        <v>171</v>
      </c>
      <c r="B106" s="316"/>
      <c r="C106" s="316"/>
      <c r="D106" s="316"/>
      <c r="E106" s="316"/>
      <c r="F106" s="316"/>
      <c r="G106" s="316"/>
      <c r="H106" s="316"/>
      <c r="I106" s="316"/>
      <c r="J106" s="316"/>
      <c r="K106" s="316"/>
      <c r="L106" s="316"/>
      <c r="M106" s="175"/>
      <c r="N106" s="175"/>
      <c r="O106" s="171"/>
      <c r="P106" s="171"/>
      <c r="Q106" s="171"/>
      <c r="R106" s="174">
        <v>81081.247209999987</v>
      </c>
      <c r="S106" s="171"/>
      <c r="T106" s="171">
        <v>76595.527959999992</v>
      </c>
      <c r="U106" s="171">
        <v>75032.405649999986</v>
      </c>
      <c r="V106" s="171">
        <v>73218.660660000009</v>
      </c>
      <c r="W106" s="171">
        <v>71496.330230000007</v>
      </c>
      <c r="X106" s="171">
        <v>70884.987009999997</v>
      </c>
      <c r="Y106" s="171">
        <v>71326.712850000011</v>
      </c>
      <c r="Z106" s="171">
        <v>70192.505010000008</v>
      </c>
      <c r="AA106" s="171">
        <v>69794.417950000003</v>
      </c>
      <c r="AB106" s="171">
        <v>69661.916249999995</v>
      </c>
      <c r="AC106" s="171">
        <v>68662.220290000012</v>
      </c>
      <c r="AD106" s="172">
        <v>68048.139900000009</v>
      </c>
      <c r="AE106" s="172">
        <v>67562.122614979118</v>
      </c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  <c r="BI106" s="172"/>
    </row>
    <row r="107" spans="1:61" s="10" customFormat="1" hidden="1" x14ac:dyDescent="0.25">
      <c r="A107" s="350" t="s">
        <v>172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316"/>
      <c r="M107" s="179"/>
      <c r="N107" s="179"/>
      <c r="O107" s="171"/>
      <c r="P107" s="171"/>
      <c r="Q107" s="171"/>
      <c r="R107" s="174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1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</row>
    <row r="108" spans="1:61" s="10" customFormat="1" hidden="1" x14ac:dyDescent="0.25">
      <c r="A108" s="347" t="s">
        <v>169</v>
      </c>
      <c r="B108" s="316"/>
      <c r="C108" s="316"/>
      <c r="D108" s="316"/>
      <c r="E108" s="316"/>
      <c r="F108" s="316"/>
      <c r="G108" s="316"/>
      <c r="H108" s="316"/>
      <c r="I108" s="316"/>
      <c r="J108" s="316"/>
      <c r="K108" s="316"/>
      <c r="L108" s="316"/>
      <c r="M108" s="175"/>
      <c r="N108" s="175"/>
      <c r="O108" s="171"/>
      <c r="P108" s="171"/>
      <c r="Q108" s="171"/>
      <c r="R108" s="174">
        <v>28363.03498</v>
      </c>
      <c r="S108" s="171"/>
      <c r="T108" s="171">
        <v>37742.010080000007</v>
      </c>
      <c r="U108" s="171">
        <v>42431.496660000004</v>
      </c>
      <c r="V108" s="171">
        <v>47120.976210000001</v>
      </c>
      <c r="W108" s="171">
        <v>51810.5</v>
      </c>
      <c r="X108" s="171">
        <v>56500</v>
      </c>
      <c r="Y108" s="171">
        <v>56500</v>
      </c>
      <c r="Z108" s="171">
        <v>56500</v>
      </c>
      <c r="AA108" s="171">
        <v>56500</v>
      </c>
      <c r="AB108" s="171">
        <v>56500</v>
      </c>
      <c r="AC108" s="171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</row>
    <row r="109" spans="1:61" s="10" customFormat="1" hidden="1" x14ac:dyDescent="0.25">
      <c r="A109" s="347" t="s">
        <v>170</v>
      </c>
      <c r="B109" s="316"/>
      <c r="C109" s="316"/>
      <c r="D109" s="316"/>
      <c r="E109" s="316"/>
      <c r="F109" s="316"/>
      <c r="G109" s="316"/>
      <c r="H109" s="316"/>
      <c r="I109" s="316"/>
      <c r="J109" s="316"/>
      <c r="K109" s="316"/>
      <c r="L109" s="316"/>
      <c r="M109" s="175"/>
      <c r="N109" s="175"/>
      <c r="O109" s="171"/>
      <c r="P109" s="171"/>
      <c r="Q109" s="171"/>
      <c r="R109" s="174">
        <v>145296.32958999998</v>
      </c>
      <c r="S109" s="171"/>
      <c r="T109" s="171">
        <v>156866.27507999999</v>
      </c>
      <c r="U109" s="171">
        <v>153665.02851</v>
      </c>
      <c r="V109" s="171">
        <v>149950.51112000001</v>
      </c>
      <c r="W109" s="171">
        <v>146423.20912000001</v>
      </c>
      <c r="X109" s="171">
        <v>145171.18909</v>
      </c>
      <c r="Y109" s="171">
        <v>146075.83573999998</v>
      </c>
      <c r="Z109" s="171">
        <v>143752.99832000001</v>
      </c>
      <c r="AA109" s="171">
        <v>142937.72310999999</v>
      </c>
      <c r="AB109" s="171">
        <v>142626.74135</v>
      </c>
      <c r="AC109" s="171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2"/>
      <c r="BB109" s="172"/>
      <c r="BC109" s="172"/>
      <c r="BD109" s="172"/>
      <c r="BE109" s="172"/>
      <c r="BF109" s="172"/>
      <c r="BG109" s="172"/>
      <c r="BH109" s="172"/>
      <c r="BI109" s="172"/>
    </row>
    <row r="110" spans="1:61" s="10" customFormat="1" hidden="1" x14ac:dyDescent="0.25">
      <c r="A110" s="350" t="s">
        <v>173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179"/>
      <c r="N110" s="179"/>
      <c r="O110" s="171"/>
      <c r="P110" s="171"/>
      <c r="Q110" s="171"/>
      <c r="R110" s="174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1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2"/>
      <c r="AT110" s="172"/>
      <c r="AU110" s="172"/>
      <c r="AV110" s="172"/>
      <c r="AW110" s="172"/>
      <c r="AX110" s="172"/>
      <c r="AY110" s="172"/>
      <c r="AZ110" s="172"/>
      <c r="BA110" s="172"/>
      <c r="BB110" s="172"/>
      <c r="BC110" s="172"/>
      <c r="BD110" s="172"/>
      <c r="BE110" s="172"/>
      <c r="BF110" s="172"/>
      <c r="BG110" s="172"/>
      <c r="BH110" s="172"/>
      <c r="BI110" s="172"/>
    </row>
    <row r="111" spans="1:61" s="10" customFormat="1" hidden="1" x14ac:dyDescent="0.25">
      <c r="A111" s="347" t="s">
        <v>169</v>
      </c>
      <c r="B111" s="316"/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175"/>
      <c r="N111" s="175"/>
      <c r="O111" s="171"/>
      <c r="P111" s="171"/>
      <c r="Q111" s="171"/>
      <c r="R111" s="174">
        <v>461538.5</v>
      </c>
      <c r="S111" s="171"/>
      <c r="T111" s="171">
        <v>499999.99999999994</v>
      </c>
      <c r="U111" s="171">
        <v>500000</v>
      </c>
      <c r="V111" s="171">
        <v>500000</v>
      </c>
      <c r="W111" s="171">
        <v>0</v>
      </c>
      <c r="X111" s="171"/>
      <c r="Y111" s="171"/>
      <c r="Z111" s="171"/>
      <c r="AA111" s="171"/>
      <c r="AB111" s="171"/>
      <c r="AC111" s="171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2"/>
      <c r="AT111" s="172"/>
      <c r="AU111" s="172"/>
      <c r="AV111" s="172"/>
      <c r="AW111" s="172"/>
      <c r="AX111" s="172"/>
      <c r="AY111" s="172"/>
      <c r="AZ111" s="172"/>
      <c r="BA111" s="172"/>
      <c r="BB111" s="172"/>
      <c r="BC111" s="172"/>
      <c r="BD111" s="172"/>
      <c r="BE111" s="172"/>
      <c r="BF111" s="172"/>
      <c r="BG111" s="172"/>
      <c r="BH111" s="172"/>
      <c r="BI111" s="172"/>
    </row>
    <row r="112" spans="1:61" s="10" customFormat="1" hidden="1" x14ac:dyDescent="0.25">
      <c r="A112" s="347" t="s">
        <v>67</v>
      </c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316"/>
      <c r="M112" s="175"/>
      <c r="N112" s="175"/>
      <c r="O112" s="171"/>
      <c r="P112" s="171"/>
      <c r="Q112" s="171"/>
      <c r="R112" s="171" t="s">
        <v>0</v>
      </c>
      <c r="S112" s="171"/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/>
      <c r="AA112" s="171">
        <v>0</v>
      </c>
      <c r="AB112" s="171">
        <v>0</v>
      </c>
      <c r="AC112" s="171">
        <v>0</v>
      </c>
      <c r="AD112" s="172">
        <v>0</v>
      </c>
      <c r="AE112" s="172">
        <v>2083.16437</v>
      </c>
      <c r="AF112" s="172">
        <v>2457.9224199999999</v>
      </c>
      <c r="AG112" s="172">
        <v>2835.4</v>
      </c>
      <c r="AH112" s="172">
        <v>2908</v>
      </c>
      <c r="AI112" s="172">
        <v>1805</v>
      </c>
      <c r="AJ112" s="172">
        <v>1568</v>
      </c>
      <c r="AK112" s="172">
        <v>1451</v>
      </c>
      <c r="AL112" s="172">
        <v>749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2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  <c r="BI112" s="172">
        <v>0</v>
      </c>
    </row>
    <row r="113" spans="1:61" s="10" customFormat="1" hidden="1" x14ac:dyDescent="0.25">
      <c r="A113" s="346" t="s">
        <v>174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173"/>
      <c r="N113" s="173"/>
      <c r="O113" s="171"/>
      <c r="P113" s="171"/>
      <c r="Q113" s="171"/>
      <c r="R113" s="174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  <c r="BI113" s="172"/>
    </row>
    <row r="114" spans="1:61" s="10" customFormat="1" hidden="1" x14ac:dyDescent="0.25">
      <c r="A114" s="347" t="s">
        <v>169</v>
      </c>
      <c r="B114" s="316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175"/>
      <c r="N114" s="175"/>
      <c r="O114" s="171"/>
      <c r="P114" s="171"/>
      <c r="Q114" s="171"/>
      <c r="R114" s="174">
        <v>250709.74648</v>
      </c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</row>
    <row r="115" spans="1:61" s="10" customFormat="1" hidden="1" x14ac:dyDescent="0.25">
      <c r="A115" s="347" t="s">
        <v>170</v>
      </c>
      <c r="B115" s="316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175"/>
      <c r="N115" s="175"/>
      <c r="O115" s="171"/>
      <c r="P115" s="171"/>
      <c r="Q115" s="171"/>
      <c r="R115" s="174">
        <v>506193</v>
      </c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</row>
    <row r="116" spans="1:61" s="10" customFormat="1" hidden="1" x14ac:dyDescent="0.25">
      <c r="A116" s="350" t="s">
        <v>185</v>
      </c>
      <c r="B116" s="316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179"/>
      <c r="N116" s="179"/>
      <c r="O116" s="171"/>
      <c r="P116" s="171"/>
      <c r="Q116" s="171"/>
      <c r="R116" s="174"/>
      <c r="S116" s="171"/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>
        <v>0</v>
      </c>
      <c r="AA116" s="171"/>
      <c r="AB116" s="171"/>
      <c r="AC116" s="171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2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  <c r="BI116" s="172">
        <v>0</v>
      </c>
    </row>
    <row r="117" spans="1:61" s="10" customFormat="1" hidden="1" x14ac:dyDescent="0.25">
      <c r="A117" s="347" t="s">
        <v>186</v>
      </c>
      <c r="B117" s="316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175"/>
      <c r="N117" s="175"/>
      <c r="O117" s="171"/>
      <c r="P117" s="171"/>
      <c r="Q117" s="171"/>
      <c r="R117" s="171" t="s">
        <v>0</v>
      </c>
      <c r="S117" s="171"/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2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0</v>
      </c>
      <c r="BH117" s="172">
        <v>6101</v>
      </c>
      <c r="BI117" s="172">
        <v>11935</v>
      </c>
    </row>
    <row r="118" spans="1:61" s="10" customFormat="1" hidden="1" x14ac:dyDescent="0.25">
      <c r="A118" s="350" t="s">
        <v>175</v>
      </c>
      <c r="B118" s="316"/>
      <c r="C118" s="316"/>
      <c r="D118" s="316"/>
      <c r="E118" s="316"/>
      <c r="F118" s="316"/>
      <c r="G118" s="316"/>
      <c r="H118" s="316"/>
      <c r="I118" s="316"/>
      <c r="J118" s="316"/>
      <c r="K118" s="316"/>
      <c r="L118" s="316"/>
      <c r="M118" s="179"/>
      <c r="N118" s="179"/>
      <c r="O118" s="171"/>
      <c r="P118" s="171"/>
      <c r="Q118" s="171"/>
      <c r="R118" s="171" t="s">
        <v>0</v>
      </c>
      <c r="S118" s="171"/>
      <c r="T118" s="171">
        <v>0</v>
      </c>
      <c r="U118" s="171">
        <v>0</v>
      </c>
      <c r="V118" s="171">
        <v>0</v>
      </c>
      <c r="W118" s="171">
        <v>828.14013</v>
      </c>
      <c r="X118" s="171">
        <v>2060.2612300000001</v>
      </c>
      <c r="Y118" s="171">
        <v>3292.4787900000001</v>
      </c>
      <c r="Z118" s="171">
        <v>4440.1329000000005</v>
      </c>
      <c r="AA118" s="171">
        <v>10875.82943</v>
      </c>
      <c r="AB118" s="171">
        <v>17199.14487</v>
      </c>
      <c r="AC118" s="171">
        <v>23090.91865</v>
      </c>
      <c r="AD118" s="172">
        <v>28965.0105</v>
      </c>
      <c r="AE118" s="172">
        <v>34763.371849999996</v>
      </c>
      <c r="AF118" s="172">
        <v>39924.099579999995</v>
      </c>
      <c r="AG118" s="172">
        <v>45344.2</v>
      </c>
      <c r="AH118" s="172">
        <v>50613</v>
      </c>
      <c r="AI118" s="172">
        <v>55855</v>
      </c>
      <c r="AJ118" s="172">
        <v>61311</v>
      </c>
      <c r="AK118" s="172">
        <v>66187</v>
      </c>
      <c r="AL118" s="172">
        <v>70908</v>
      </c>
      <c r="AM118" s="172">
        <v>75782</v>
      </c>
      <c r="AN118" s="172">
        <v>79600</v>
      </c>
      <c r="AO118" s="172">
        <v>82836</v>
      </c>
      <c r="AP118" s="172">
        <v>84719</v>
      </c>
      <c r="AQ118" s="172">
        <v>87378</v>
      </c>
      <c r="AR118" s="172">
        <v>90200</v>
      </c>
      <c r="AS118" s="172">
        <v>91501</v>
      </c>
      <c r="AT118" s="172">
        <v>92713</v>
      </c>
      <c r="AU118" s="172">
        <v>95404</v>
      </c>
      <c r="AV118" s="172">
        <v>98601</v>
      </c>
      <c r="AW118" s="172">
        <v>100161</v>
      </c>
      <c r="AX118" s="172">
        <v>101817</v>
      </c>
      <c r="AY118" s="172">
        <v>103983</v>
      </c>
      <c r="AZ118" s="172">
        <v>107073</v>
      </c>
      <c r="BA118" s="172">
        <v>109096</v>
      </c>
      <c r="BB118" s="172">
        <v>109685</v>
      </c>
      <c r="BC118" s="172">
        <v>110837</v>
      </c>
      <c r="BD118" s="172">
        <v>112653</v>
      </c>
      <c r="BE118" s="172">
        <v>114188</v>
      </c>
      <c r="BF118" s="172">
        <v>115492</v>
      </c>
      <c r="BG118" s="172">
        <v>120045</v>
      </c>
      <c r="BH118" s="172">
        <v>122147</v>
      </c>
      <c r="BI118" s="172">
        <v>122809</v>
      </c>
    </row>
    <row r="119" spans="1:61" s="10" customFormat="1" hidden="1" x14ac:dyDescent="0.25">
      <c r="A119" s="350"/>
      <c r="B119" s="316"/>
      <c r="C119" s="316"/>
      <c r="D119" s="316"/>
      <c r="E119" s="316"/>
      <c r="F119" s="316"/>
      <c r="G119" s="316"/>
      <c r="H119" s="316"/>
      <c r="I119" s="316"/>
      <c r="J119" s="316"/>
      <c r="K119" s="316"/>
      <c r="L119" s="316"/>
      <c r="M119" s="179"/>
      <c r="N119" s="179"/>
      <c r="O119" s="171"/>
      <c r="P119" s="171"/>
      <c r="Q119" s="171"/>
      <c r="R119" s="174"/>
      <c r="S119" s="179"/>
      <c r="T119" s="179"/>
      <c r="U119" s="179"/>
      <c r="V119" s="179"/>
      <c r="W119" s="179"/>
      <c r="X119" s="179"/>
      <c r="Y119" s="179"/>
      <c r="Z119" s="171"/>
      <c r="AA119" s="171"/>
      <c r="AB119" s="171"/>
      <c r="AC119" s="171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</row>
    <row r="120" spans="1:61" s="12" customFormat="1" hidden="1" x14ac:dyDescent="0.25">
      <c r="A120" s="150" t="s">
        <v>187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315"/>
      <c r="M120" s="150"/>
      <c r="N120" s="150"/>
      <c r="O120" s="151"/>
      <c r="P120" s="151"/>
      <c r="Q120" s="151"/>
      <c r="R120" s="150">
        <v>3033361.0210899999</v>
      </c>
      <c r="S120" s="151"/>
      <c r="T120" s="151">
        <v>2622809.6943019414</v>
      </c>
      <c r="U120" s="151">
        <v>2703489.80999</v>
      </c>
      <c r="V120" s="151">
        <v>2921646.5178999999</v>
      </c>
      <c r="W120" s="151">
        <v>2439052.7943900004</v>
      </c>
      <c r="X120" s="151">
        <v>2664383.2520999997</v>
      </c>
      <c r="Y120" s="151">
        <v>2645567.3809000002</v>
      </c>
      <c r="Z120" s="151">
        <v>2683235.4638199997</v>
      </c>
      <c r="AA120" s="151">
        <v>2719087.0386399999</v>
      </c>
      <c r="AB120" s="151">
        <v>2807789.0346639487</v>
      </c>
      <c r="AC120" s="151">
        <v>2623561.62703605</v>
      </c>
      <c r="AD120" s="168">
        <v>2668448.683548125</v>
      </c>
      <c r="AE120" s="168">
        <v>2614081.790251676</v>
      </c>
      <c r="AF120" s="168">
        <v>2204864.7757967995</v>
      </c>
      <c r="AG120" s="168">
        <v>2440815.0000000005</v>
      </c>
      <c r="AH120" s="168">
        <v>2314235</v>
      </c>
      <c r="AI120" s="168">
        <v>2378311</v>
      </c>
      <c r="AJ120" s="168">
        <v>2492470</v>
      </c>
      <c r="AK120" s="168">
        <v>2583212</v>
      </c>
      <c r="AL120" s="168">
        <v>2715159</v>
      </c>
      <c r="AM120" s="168">
        <v>2774557</v>
      </c>
      <c r="AN120" s="168">
        <v>2719064</v>
      </c>
      <c r="AO120" s="168">
        <v>2770495</v>
      </c>
      <c r="AP120" s="168">
        <v>2822764</v>
      </c>
      <c r="AQ120" s="168">
        <v>2792006</v>
      </c>
      <c r="AR120" s="168">
        <v>2538222</v>
      </c>
      <c r="AS120" s="168">
        <v>2582020</v>
      </c>
      <c r="AT120" s="168">
        <v>2657837</v>
      </c>
      <c r="AU120" s="168">
        <v>2634685</v>
      </c>
      <c r="AV120" s="168">
        <v>2708147</v>
      </c>
      <c r="AW120" s="168">
        <v>2564027</v>
      </c>
      <c r="AX120" s="168">
        <v>2661234</v>
      </c>
      <c r="AY120" s="168">
        <v>2545771</v>
      </c>
      <c r="AZ120" s="168">
        <v>2641295</v>
      </c>
      <c r="BA120" s="168">
        <v>2632027</v>
      </c>
      <c r="BB120" s="168">
        <v>2747330</v>
      </c>
      <c r="BC120" s="168">
        <v>2718009</v>
      </c>
      <c r="BD120" s="168">
        <v>2593592</v>
      </c>
      <c r="BE120" s="168">
        <v>2710221</v>
      </c>
      <c r="BF120" s="168">
        <v>2323976</v>
      </c>
      <c r="BG120" s="168">
        <v>1985069</v>
      </c>
      <c r="BH120" s="168">
        <v>1990251</v>
      </c>
      <c r="BI120" s="168">
        <v>1969590.7560000001</v>
      </c>
    </row>
    <row r="121" spans="1:61" s="10" customFormat="1" hidden="1" x14ac:dyDescent="0.25">
      <c r="A121" s="345"/>
      <c r="B121" s="316"/>
      <c r="C121" s="316"/>
      <c r="D121" s="316"/>
      <c r="E121" s="316"/>
      <c r="F121" s="316"/>
      <c r="G121" s="316"/>
      <c r="H121" s="316"/>
      <c r="I121" s="316"/>
      <c r="J121" s="316"/>
      <c r="K121" s="316"/>
      <c r="L121" s="316"/>
      <c r="M121" s="169"/>
      <c r="N121" s="169"/>
      <c r="O121" s="171"/>
      <c r="P121" s="171"/>
      <c r="Q121" s="171"/>
      <c r="R121" s="174"/>
      <c r="S121" s="169"/>
      <c r="T121" s="169"/>
      <c r="U121" s="169"/>
      <c r="V121" s="169"/>
      <c r="W121" s="169"/>
      <c r="X121" s="169"/>
      <c r="Y121" s="169"/>
      <c r="Z121" s="171"/>
      <c r="AA121" s="171"/>
      <c r="AB121" s="171"/>
      <c r="AC121" s="171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</row>
    <row r="122" spans="1:61" s="12" customFormat="1" hidden="1" x14ac:dyDescent="0.25">
      <c r="A122" s="150" t="s">
        <v>188</v>
      </c>
      <c r="B122" s="315"/>
      <c r="C122" s="315"/>
      <c r="D122" s="315"/>
      <c r="E122" s="315"/>
      <c r="F122" s="315"/>
      <c r="G122" s="315"/>
      <c r="H122" s="315"/>
      <c r="I122" s="315"/>
      <c r="J122" s="315"/>
      <c r="K122" s="315"/>
      <c r="L122" s="315"/>
      <c r="M122" s="150"/>
      <c r="N122" s="150"/>
      <c r="O122" s="151"/>
      <c r="P122" s="151"/>
      <c r="Q122" s="151"/>
      <c r="R122" s="150">
        <v>167019.02614</v>
      </c>
      <c r="S122" s="151"/>
      <c r="T122" s="151">
        <v>158077.23692</v>
      </c>
      <c r="U122" s="151">
        <v>148711.89606999999</v>
      </c>
      <c r="V122" s="151">
        <v>272007.85161000001</v>
      </c>
      <c r="W122" s="151">
        <v>325445.71944999998</v>
      </c>
      <c r="X122" s="151">
        <v>307517.56102999998</v>
      </c>
      <c r="Y122" s="151">
        <v>321416.35523999995</v>
      </c>
      <c r="Z122" s="151">
        <v>252066.09009000001</v>
      </c>
      <c r="AA122" s="151">
        <v>280922.84805999999</v>
      </c>
      <c r="AB122" s="151">
        <v>265532.48645999999</v>
      </c>
      <c r="AC122" s="151">
        <v>292217.91301999998</v>
      </c>
      <c r="AD122" s="168">
        <v>294165.86079000001</v>
      </c>
      <c r="AE122" s="168">
        <v>333540.31741999998</v>
      </c>
      <c r="AF122" s="168">
        <v>321838.15581999999</v>
      </c>
      <c r="AG122" s="168">
        <v>280244.30000000005</v>
      </c>
      <c r="AH122" s="168">
        <v>274185.65918999998</v>
      </c>
      <c r="AI122" s="168">
        <v>276528.80497</v>
      </c>
      <c r="AJ122" s="168">
        <v>271237.94493</v>
      </c>
      <c r="AK122" s="168">
        <v>267237.29219999997</v>
      </c>
      <c r="AL122" s="168">
        <v>274274.36261000001</v>
      </c>
      <c r="AM122" s="168">
        <v>305153.88968999998</v>
      </c>
      <c r="AN122" s="168">
        <v>294946.03313999996</v>
      </c>
      <c r="AO122" s="168">
        <v>342176.97777</v>
      </c>
      <c r="AP122" s="168">
        <v>362457.58004999999</v>
      </c>
      <c r="AQ122" s="168">
        <v>394183.05413</v>
      </c>
      <c r="AR122" s="168">
        <v>301542.61090000003</v>
      </c>
      <c r="AS122" s="168">
        <v>314147.00169480487</v>
      </c>
      <c r="AT122" s="168">
        <v>261773</v>
      </c>
      <c r="AU122" s="168">
        <v>192497</v>
      </c>
      <c r="AV122" s="168">
        <v>172686.58000000002</v>
      </c>
      <c r="AW122" s="168">
        <v>168655</v>
      </c>
      <c r="AX122" s="168">
        <v>125324</v>
      </c>
      <c r="AY122" s="168">
        <v>108811</v>
      </c>
      <c r="AZ122" s="168">
        <v>90692</v>
      </c>
      <c r="BA122" s="168">
        <v>76567</v>
      </c>
      <c r="BB122" s="168">
        <v>58728</v>
      </c>
      <c r="BC122" s="168">
        <v>56626</v>
      </c>
      <c r="BD122" s="168">
        <v>53820</v>
      </c>
      <c r="BE122" s="168">
        <v>49281</v>
      </c>
      <c r="BF122" s="168">
        <v>51031</v>
      </c>
      <c r="BG122" s="168">
        <v>51593</v>
      </c>
      <c r="BH122" s="168">
        <v>43870</v>
      </c>
      <c r="BI122" s="168">
        <v>47656</v>
      </c>
    </row>
    <row r="123" spans="1:61" s="10" customFormat="1" hidden="1" x14ac:dyDescent="0.25">
      <c r="A123" s="345"/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316"/>
      <c r="M123" s="169"/>
      <c r="N123" s="169"/>
      <c r="O123" s="171"/>
      <c r="P123" s="171"/>
      <c r="Q123" s="171"/>
      <c r="R123" s="174"/>
      <c r="S123" s="169"/>
      <c r="T123" s="169"/>
      <c r="U123" s="169"/>
      <c r="V123" s="169"/>
      <c r="W123" s="169"/>
      <c r="X123" s="169"/>
      <c r="Y123" s="169"/>
      <c r="Z123" s="171"/>
      <c r="AA123" s="171"/>
      <c r="AB123" s="171"/>
      <c r="AC123" s="171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  <c r="BI123" s="172"/>
    </row>
    <row r="124" spans="1:61" s="10" customFormat="1" hidden="1" x14ac:dyDescent="0.25">
      <c r="A124" s="350" t="s">
        <v>178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316"/>
      <c r="M124" s="179"/>
      <c r="N124" s="179"/>
      <c r="O124" s="171"/>
      <c r="P124" s="171"/>
      <c r="Q124" s="171"/>
      <c r="R124" s="171" t="s">
        <v>0</v>
      </c>
      <c r="S124" s="171"/>
      <c r="T124" s="171">
        <v>0</v>
      </c>
      <c r="U124" s="171">
        <v>0</v>
      </c>
      <c r="V124" s="171">
        <v>130265.40195999999</v>
      </c>
      <c r="W124" s="171">
        <v>141731.02338</v>
      </c>
      <c r="X124" s="171">
        <v>136562.21896999999</v>
      </c>
      <c r="Y124" s="171">
        <v>130521.08481999999</v>
      </c>
      <c r="Z124" s="171">
        <v>101037.34209000001</v>
      </c>
      <c r="AA124" s="171">
        <v>104255.93806</v>
      </c>
      <c r="AB124" s="171">
        <v>96013.925989999989</v>
      </c>
      <c r="AC124" s="171">
        <v>97713.464980000004</v>
      </c>
      <c r="AD124" s="172">
        <v>96861.18879</v>
      </c>
      <c r="AE124" s="172">
        <v>100796.69941999999</v>
      </c>
      <c r="AF124" s="172">
        <v>96655.639819999997</v>
      </c>
      <c r="AG124" s="172">
        <v>83342.600000000006</v>
      </c>
      <c r="AH124" s="172">
        <v>82921.459719999999</v>
      </c>
      <c r="AI124" s="172">
        <v>79537.42190999999</v>
      </c>
      <c r="AJ124" s="172">
        <v>82776.071430000011</v>
      </c>
      <c r="AK124" s="172">
        <v>79319.339469999992</v>
      </c>
      <c r="AL124" s="172">
        <v>81695.686029999997</v>
      </c>
      <c r="AM124" s="172">
        <v>81201.867169999998</v>
      </c>
      <c r="AN124" s="172">
        <v>80858.45</v>
      </c>
      <c r="AO124" s="172">
        <v>89832.416920000003</v>
      </c>
      <c r="AP124" s="172">
        <v>97881.413520000002</v>
      </c>
      <c r="AQ124" s="172">
        <v>99831.621969999993</v>
      </c>
      <c r="AR124" s="172">
        <v>77544.599650000004</v>
      </c>
      <c r="AS124" s="172">
        <v>80908.583900000012</v>
      </c>
      <c r="AT124" s="172">
        <v>66583</v>
      </c>
      <c r="AU124" s="172">
        <v>61507</v>
      </c>
      <c r="AV124" s="172">
        <v>55137.26</v>
      </c>
      <c r="AW124" s="172">
        <v>57012</v>
      </c>
      <c r="AX124" s="172">
        <v>59654</v>
      </c>
      <c r="AY124" s="172">
        <v>56142</v>
      </c>
      <c r="AZ124" s="172">
        <v>55694</v>
      </c>
      <c r="BA124" s="172">
        <v>51615</v>
      </c>
      <c r="BB124" s="172">
        <v>52507</v>
      </c>
      <c r="BC124" s="172">
        <v>53441</v>
      </c>
      <c r="BD124" s="172">
        <v>53820</v>
      </c>
      <c r="BE124" s="172">
        <v>49281</v>
      </c>
      <c r="BF124" s="172">
        <v>51031</v>
      </c>
      <c r="BG124" s="172">
        <v>51593</v>
      </c>
      <c r="BH124" s="172">
        <v>43870</v>
      </c>
      <c r="BI124" s="172">
        <v>47656</v>
      </c>
    </row>
    <row r="125" spans="1:61" s="10" customFormat="1" hidden="1" x14ac:dyDescent="0.25">
      <c r="A125" s="350" t="s">
        <v>179</v>
      </c>
      <c r="B125" s="316"/>
      <c r="C125" s="316"/>
      <c r="D125" s="316"/>
      <c r="E125" s="316"/>
      <c r="F125" s="316"/>
      <c r="G125" s="316"/>
      <c r="H125" s="316"/>
      <c r="I125" s="316"/>
      <c r="J125" s="316"/>
      <c r="K125" s="316"/>
      <c r="L125" s="316"/>
      <c r="M125" s="179"/>
      <c r="N125" s="179"/>
      <c r="O125" s="171"/>
      <c r="P125" s="171"/>
      <c r="Q125" s="171"/>
      <c r="R125" s="174">
        <v>103809.02608</v>
      </c>
      <c r="S125" s="171"/>
      <c r="T125" s="171">
        <v>98801.236860000005</v>
      </c>
      <c r="U125" s="171">
        <v>148711.89606999999</v>
      </c>
      <c r="V125" s="171">
        <v>141742.44965</v>
      </c>
      <c r="W125" s="171">
        <v>183714.69607000001</v>
      </c>
      <c r="X125" s="171">
        <v>170955.34206</v>
      </c>
      <c r="Y125" s="171">
        <v>190895.27041999999</v>
      </c>
      <c r="Z125" s="171">
        <v>151028.74799999999</v>
      </c>
      <c r="AA125" s="171">
        <v>176666.91</v>
      </c>
      <c r="AB125" s="171">
        <v>169518.56047</v>
      </c>
      <c r="AC125" s="171">
        <v>194504.44803999999</v>
      </c>
      <c r="AD125" s="172">
        <v>197304.67199999999</v>
      </c>
      <c r="AE125" s="172">
        <v>232743.61799999999</v>
      </c>
      <c r="AF125" s="172">
        <v>225182.516</v>
      </c>
      <c r="AG125" s="172">
        <v>196901.7</v>
      </c>
      <c r="AH125" s="172">
        <v>191264.19946999999</v>
      </c>
      <c r="AI125" s="172">
        <v>196991.38305999999</v>
      </c>
      <c r="AJ125" s="172">
        <v>188461.87349999999</v>
      </c>
      <c r="AK125" s="172">
        <v>187917.95272999999</v>
      </c>
      <c r="AL125" s="172">
        <v>192578.67658</v>
      </c>
      <c r="AM125" s="172">
        <v>223952.02252</v>
      </c>
      <c r="AN125" s="172">
        <v>214087.58313999997</v>
      </c>
      <c r="AO125" s="172">
        <v>252344.56084999998</v>
      </c>
      <c r="AP125" s="172">
        <v>264576.16652999999</v>
      </c>
      <c r="AQ125" s="172">
        <v>294351.43216000003</v>
      </c>
      <c r="AR125" s="172">
        <v>223998.01125000001</v>
      </c>
      <c r="AS125" s="172">
        <v>233238.41779480487</v>
      </c>
      <c r="AT125" s="172">
        <v>195190</v>
      </c>
      <c r="AU125" s="172">
        <v>130990</v>
      </c>
      <c r="AV125" s="172">
        <v>117549.32</v>
      </c>
      <c r="AW125" s="172">
        <v>111643</v>
      </c>
      <c r="AX125" s="172">
        <v>65670</v>
      </c>
      <c r="AY125" s="172">
        <v>52669</v>
      </c>
      <c r="AZ125" s="172">
        <v>34998</v>
      </c>
      <c r="BA125" s="172">
        <v>24952</v>
      </c>
      <c r="BB125" s="172">
        <v>6221</v>
      </c>
      <c r="BC125" s="172">
        <v>3185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  <c r="BI125" s="172">
        <v>0</v>
      </c>
    </row>
    <row r="126" spans="1:61" s="10" customFormat="1" hidden="1" x14ac:dyDescent="0.25">
      <c r="A126" s="350" t="s">
        <v>189</v>
      </c>
      <c r="B126" s="316"/>
      <c r="C126" s="316"/>
      <c r="D126" s="316"/>
      <c r="E126" s="316"/>
      <c r="F126" s="316"/>
      <c r="G126" s="316"/>
      <c r="H126" s="316"/>
      <c r="I126" s="316"/>
      <c r="J126" s="316"/>
      <c r="K126" s="316"/>
      <c r="L126" s="316"/>
      <c r="M126" s="179"/>
      <c r="N126" s="179"/>
      <c r="O126" s="171"/>
      <c r="P126" s="171"/>
      <c r="Q126" s="171"/>
      <c r="R126" s="174">
        <v>63210.000060000006</v>
      </c>
      <c r="S126" s="171"/>
      <c r="T126" s="171">
        <v>59276.000060000006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/>
      <c r="AB126" s="171"/>
      <c r="AC126" s="171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  <c r="BI126" s="172"/>
    </row>
    <row r="127" spans="1:61" s="10" customFormat="1" hidden="1" x14ac:dyDescent="0.25">
      <c r="A127" s="350"/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316"/>
      <c r="M127" s="179"/>
      <c r="N127" s="179"/>
      <c r="O127" s="171"/>
      <c r="P127" s="171"/>
      <c r="Q127" s="171"/>
      <c r="R127" s="174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  <c r="BD127" s="172"/>
      <c r="BE127" s="172"/>
      <c r="BF127" s="172"/>
      <c r="BG127" s="172"/>
      <c r="BH127" s="172"/>
      <c r="BI127" s="172"/>
    </row>
    <row r="128" spans="1:61" s="12" customFormat="1" hidden="1" x14ac:dyDescent="0.25">
      <c r="A128" s="167" t="s">
        <v>190</v>
      </c>
      <c r="B128" s="315"/>
      <c r="C128" s="315"/>
      <c r="D128" s="315"/>
      <c r="E128" s="315"/>
      <c r="F128" s="315"/>
      <c r="G128" s="315"/>
      <c r="H128" s="315"/>
      <c r="I128" s="315"/>
      <c r="J128" s="315"/>
      <c r="K128" s="315"/>
      <c r="L128" s="315"/>
      <c r="M128" s="167"/>
      <c r="N128" s="167"/>
      <c r="O128" s="151"/>
      <c r="P128" s="151"/>
      <c r="Q128" s="151"/>
      <c r="R128" s="150">
        <v>3200380.0472300001</v>
      </c>
      <c r="S128" s="151"/>
      <c r="T128" s="151">
        <v>2780886.9312219415</v>
      </c>
      <c r="U128" s="151">
        <v>2852201.7060599998</v>
      </c>
      <c r="V128" s="151">
        <v>3193654.3695099996</v>
      </c>
      <c r="W128" s="151">
        <v>2764498.5138400001</v>
      </c>
      <c r="X128" s="151">
        <v>2971900.8131299997</v>
      </c>
      <c r="Y128" s="151">
        <v>2966983.7361400002</v>
      </c>
      <c r="Z128" s="151">
        <v>2935301.5539099998</v>
      </c>
      <c r="AA128" s="151">
        <v>3000009.8866999997</v>
      </c>
      <c r="AB128" s="151">
        <v>3073321.5211239485</v>
      </c>
      <c r="AC128" s="151">
        <v>2915779.5400560498</v>
      </c>
      <c r="AD128" s="168">
        <v>2962614.5443381248</v>
      </c>
      <c r="AE128" s="168">
        <v>2947622.1076716762</v>
      </c>
      <c r="AF128" s="168">
        <v>2526702.9316167994</v>
      </c>
      <c r="AG128" s="168">
        <v>2721059.3000000007</v>
      </c>
      <c r="AH128" s="168">
        <v>2588420.65919</v>
      </c>
      <c r="AI128" s="168">
        <v>2654839.8049699999</v>
      </c>
      <c r="AJ128" s="168">
        <v>2763707.9449300002</v>
      </c>
      <c r="AK128" s="168">
        <v>2850449.2922</v>
      </c>
      <c r="AL128" s="168">
        <v>2989433.3626100002</v>
      </c>
      <c r="AM128" s="168">
        <v>3079710.8896900001</v>
      </c>
      <c r="AN128" s="168">
        <v>3014010.03314</v>
      </c>
      <c r="AO128" s="168">
        <v>3112671.9777699998</v>
      </c>
      <c r="AP128" s="168">
        <v>3185221.58005</v>
      </c>
      <c r="AQ128" s="168">
        <v>3186189.0541300001</v>
      </c>
      <c r="AR128" s="168">
        <v>2839764.6109000002</v>
      </c>
      <c r="AS128" s="168">
        <v>2896167.001694805</v>
      </c>
      <c r="AT128" s="168">
        <v>2919610</v>
      </c>
      <c r="AU128" s="168">
        <v>2827182</v>
      </c>
      <c r="AV128" s="168">
        <v>2880833.58</v>
      </c>
      <c r="AW128" s="168">
        <v>2732682</v>
      </c>
      <c r="AX128" s="168">
        <v>2786558</v>
      </c>
      <c r="AY128" s="168">
        <v>2654582</v>
      </c>
      <c r="AZ128" s="168">
        <v>2731987</v>
      </c>
      <c r="BA128" s="168">
        <v>2708594</v>
      </c>
      <c r="BB128" s="168">
        <v>2806058</v>
      </c>
      <c r="BC128" s="168">
        <v>2774635</v>
      </c>
      <c r="BD128" s="168">
        <v>2647412</v>
      </c>
      <c r="BE128" s="168">
        <v>2759502</v>
      </c>
      <c r="BF128" s="168">
        <v>2375007</v>
      </c>
      <c r="BG128" s="168">
        <v>2036662</v>
      </c>
      <c r="BH128" s="168">
        <v>2034121</v>
      </c>
      <c r="BI128" s="168">
        <v>2017246.7560000001</v>
      </c>
    </row>
    <row r="129" spans="1:61" s="10" customFormat="1" hidden="1" x14ac:dyDescent="0.25">
      <c r="A129" s="345"/>
      <c r="B129" s="316"/>
      <c r="C129" s="316"/>
      <c r="D129" s="316"/>
      <c r="E129" s="316"/>
      <c r="F129" s="316"/>
      <c r="G129" s="316"/>
      <c r="H129" s="316"/>
      <c r="I129" s="316"/>
      <c r="J129" s="316"/>
      <c r="K129" s="316"/>
      <c r="L129" s="316"/>
      <c r="M129" s="169"/>
      <c r="N129" s="169"/>
      <c r="O129" s="171"/>
      <c r="P129" s="171"/>
      <c r="Q129" s="171"/>
      <c r="R129" s="169"/>
      <c r="S129" s="169"/>
      <c r="T129" s="169"/>
      <c r="U129" s="169"/>
      <c r="V129" s="169"/>
      <c r="W129" s="169"/>
      <c r="X129" s="169"/>
      <c r="Y129" s="169"/>
      <c r="Z129" s="171"/>
      <c r="AA129" s="171"/>
      <c r="AB129" s="171"/>
      <c r="AC129" s="171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  <c r="BI129" s="172"/>
    </row>
    <row r="130" spans="1:61" s="154" customFormat="1" hidden="1" x14ac:dyDescent="0.25">
      <c r="A130" s="180" t="s">
        <v>191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318"/>
      <c r="M130" s="180"/>
      <c r="N130" s="180"/>
      <c r="O130" s="151"/>
      <c r="P130" s="151"/>
      <c r="Q130" s="151"/>
      <c r="R130" s="167"/>
      <c r="S130" s="151"/>
      <c r="T130" s="151"/>
      <c r="U130" s="151"/>
      <c r="V130" s="151"/>
      <c r="W130" s="167"/>
      <c r="X130" s="167"/>
      <c r="Y130" s="167"/>
      <c r="Z130" s="151"/>
      <c r="AA130" s="151"/>
      <c r="AB130" s="151"/>
      <c r="AC130" s="151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  <c r="BI130" s="168"/>
    </row>
    <row r="131" spans="1:61" s="12" customFormat="1" ht="2.25" customHeight="1" x14ac:dyDescent="0.25">
      <c r="A131" s="180" t="s">
        <v>192</v>
      </c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318"/>
      <c r="M131" s="180"/>
      <c r="N131" s="180"/>
      <c r="O131" s="151"/>
      <c r="P131" s="151"/>
      <c r="Q131" s="151"/>
      <c r="R131" s="167"/>
      <c r="S131" s="167"/>
      <c r="T131" s="167"/>
      <c r="U131" s="167"/>
      <c r="V131" s="167"/>
      <c r="W131" s="167"/>
      <c r="X131" s="167"/>
      <c r="Y131" s="167"/>
      <c r="Z131" s="151"/>
      <c r="AA131" s="151"/>
      <c r="AB131" s="151"/>
      <c r="AC131" s="151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  <c r="BI131" s="168"/>
    </row>
    <row r="132" spans="1:61" s="10" customFormat="1" x14ac:dyDescent="0.25">
      <c r="A132" s="351"/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319"/>
      <c r="M132" s="158"/>
      <c r="N132" s="158"/>
      <c r="O132" s="8"/>
      <c r="P132" s="8"/>
      <c r="Q132" s="8"/>
      <c r="R132" s="158"/>
      <c r="S132" s="158"/>
      <c r="T132" s="158"/>
      <c r="U132" s="158"/>
      <c r="V132" s="158"/>
      <c r="W132" s="158"/>
      <c r="X132" s="158"/>
      <c r="Y132" s="158"/>
      <c r="Z132" s="8"/>
      <c r="AA132" s="8"/>
      <c r="AB132" s="8"/>
      <c r="AC132" s="8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</row>
    <row r="133" spans="1:61" s="10" customFormat="1" ht="14.25" customHeight="1" x14ac:dyDescent="0.25">
      <c r="A133" s="352" t="s">
        <v>531</v>
      </c>
      <c r="B133" s="320">
        <v>705097.85028000025</v>
      </c>
      <c r="C133" s="320">
        <v>712211.76089000015</v>
      </c>
      <c r="D133" s="320">
        <v>718041.94006999978</v>
      </c>
      <c r="E133" s="320">
        <v>722529</v>
      </c>
      <c r="F133" s="320">
        <v>723253.65887000016</v>
      </c>
      <c r="G133" s="320">
        <v>731976.08100000001</v>
      </c>
      <c r="H133" s="320">
        <v>734878.93173000019</v>
      </c>
      <c r="I133" s="320">
        <v>734980.35788000003</v>
      </c>
      <c r="J133" s="320">
        <v>729709</v>
      </c>
      <c r="K133" s="320">
        <v>728167</v>
      </c>
      <c r="L133" s="320">
        <v>722725.70744000003</v>
      </c>
      <c r="M133" s="5">
        <v>720364.73486999993</v>
      </c>
      <c r="N133" s="5">
        <v>714754.97467000003</v>
      </c>
      <c r="O133" s="5">
        <v>700554.19840999984</v>
      </c>
      <c r="P133" s="5">
        <v>697466.91275999974</v>
      </c>
      <c r="Q133" s="5">
        <v>694162</v>
      </c>
      <c r="R133" s="5">
        <v>687042</v>
      </c>
      <c r="S133" s="5">
        <v>688678.14317999978</v>
      </c>
      <c r="T133" s="5">
        <v>689257.76796999993</v>
      </c>
      <c r="U133" s="5">
        <v>668590.49613999994</v>
      </c>
      <c r="V133" s="5">
        <v>671075.33269999991</v>
      </c>
      <c r="W133" s="5">
        <v>671519.69868999987</v>
      </c>
      <c r="X133" s="5">
        <v>666030.3001600001</v>
      </c>
      <c r="Y133" s="5">
        <v>666367.24664999999</v>
      </c>
      <c r="Z133" s="5">
        <v>667234.61163000006</v>
      </c>
      <c r="AA133" s="5">
        <v>663051.37163000007</v>
      </c>
      <c r="AB133" s="5">
        <v>658997.80223999999</v>
      </c>
      <c r="AC133" s="5">
        <v>651702.47357000003</v>
      </c>
      <c r="AD133" s="6">
        <v>649396.88869000005</v>
      </c>
      <c r="AE133" s="6">
        <v>635240.07165000006</v>
      </c>
      <c r="AF133" s="6">
        <v>636761.8894300001</v>
      </c>
      <c r="AG133" s="6">
        <v>626345.79999999993</v>
      </c>
      <c r="AH133" s="6">
        <v>615619</v>
      </c>
      <c r="AI133" s="6">
        <v>594911</v>
      </c>
      <c r="AJ133" s="6">
        <v>577991</v>
      </c>
      <c r="AK133" s="6">
        <v>553546</v>
      </c>
      <c r="AL133" s="6">
        <v>537180</v>
      </c>
      <c r="AM133" s="6">
        <v>514199</v>
      </c>
      <c r="AN133" s="6">
        <v>493210</v>
      </c>
      <c r="AO133" s="6">
        <v>484292</v>
      </c>
      <c r="AP133" s="6">
        <v>482997</v>
      </c>
      <c r="AQ133" s="6">
        <v>482525</v>
      </c>
      <c r="AR133" s="6">
        <v>481899</v>
      </c>
      <c r="AS133" s="6">
        <v>487710</v>
      </c>
      <c r="AT133" s="6">
        <v>492831</v>
      </c>
      <c r="AU133" s="6">
        <v>488750</v>
      </c>
      <c r="AV133" s="6">
        <v>491348</v>
      </c>
      <c r="AW133" s="6">
        <v>621649</v>
      </c>
      <c r="AX133" s="6">
        <v>632126</v>
      </c>
      <c r="AY133" s="6">
        <v>626379</v>
      </c>
      <c r="AZ133" s="6">
        <v>629367</v>
      </c>
      <c r="BA133" s="6">
        <v>645920</v>
      </c>
      <c r="BB133" s="6">
        <v>662438</v>
      </c>
      <c r="BC133" s="6">
        <v>676303</v>
      </c>
      <c r="BD133" s="6">
        <v>690654</v>
      </c>
      <c r="BE133" s="6">
        <v>705236</v>
      </c>
      <c r="BF133" s="6">
        <v>721910</v>
      </c>
      <c r="BG133" s="6">
        <v>738844</v>
      </c>
      <c r="BH133" s="6">
        <v>747651</v>
      </c>
      <c r="BI133" s="6">
        <v>750277</v>
      </c>
    </row>
    <row r="134" spans="1:61" s="10" customFormat="1" x14ac:dyDescent="0.25">
      <c r="A134" s="353" t="s">
        <v>24</v>
      </c>
      <c r="B134" s="319">
        <v>0</v>
      </c>
      <c r="C134" s="319">
        <v>0</v>
      </c>
      <c r="D134" s="319">
        <v>0</v>
      </c>
      <c r="E134" s="319">
        <v>0</v>
      </c>
      <c r="F134" s="319">
        <v>251.00425000000001</v>
      </c>
      <c r="G134" s="319">
        <v>1003.85722</v>
      </c>
      <c r="H134" s="319">
        <v>1756.4704999999999</v>
      </c>
      <c r="I134" s="319">
        <v>2510.4423299999994</v>
      </c>
      <c r="J134" s="319">
        <v>3323</v>
      </c>
      <c r="K134" s="319">
        <v>4255.8576999999996</v>
      </c>
      <c r="L134" s="319">
        <v>5188.8518400000003</v>
      </c>
      <c r="M134" s="8">
        <v>6122.7849200000001</v>
      </c>
      <c r="N134" s="8">
        <v>7513.5131099999999</v>
      </c>
      <c r="O134" s="8">
        <v>10484.305540000003</v>
      </c>
      <c r="P134" s="8">
        <v>13639.521030000004</v>
      </c>
      <c r="Q134" s="8">
        <v>16814</v>
      </c>
      <c r="R134" s="8">
        <v>19996</v>
      </c>
      <c r="S134" s="8">
        <v>23174.586340000009</v>
      </c>
      <c r="T134" s="8">
        <v>26570.772900000004</v>
      </c>
      <c r="U134" s="8">
        <v>30142.550930000001</v>
      </c>
      <c r="V134" s="8">
        <v>33733.328169999993</v>
      </c>
      <c r="W134" s="8">
        <v>37794.563840000003</v>
      </c>
      <c r="X134" s="8">
        <v>41895.764289999999</v>
      </c>
      <c r="Y134" s="8">
        <v>45996.964820000001</v>
      </c>
      <c r="Z134" s="8">
        <v>50098.165349999996</v>
      </c>
      <c r="AA134" s="8">
        <v>54193.585160000002</v>
      </c>
      <c r="AB134" s="8">
        <v>58288.161689999994</v>
      </c>
      <c r="AC134" s="8">
        <v>62408.39256</v>
      </c>
      <c r="AD134" s="9">
        <v>66569.330459999997</v>
      </c>
      <c r="AE134" s="9">
        <v>71107.603060000009</v>
      </c>
      <c r="AF134" s="9">
        <v>76118.50046000001</v>
      </c>
      <c r="AG134" s="9">
        <v>81122.899999999994</v>
      </c>
      <c r="AH134" s="9">
        <v>86119</v>
      </c>
      <c r="AI134" s="9">
        <v>91106</v>
      </c>
      <c r="AJ134" s="9">
        <v>96092</v>
      </c>
      <c r="AK134" s="9">
        <v>101108</v>
      </c>
      <c r="AL134" s="9">
        <v>106048</v>
      </c>
      <c r="AM134" s="9">
        <v>110324</v>
      </c>
      <c r="AN134" s="9">
        <v>114563</v>
      </c>
      <c r="AO134" s="9">
        <v>118815</v>
      </c>
      <c r="AP134" s="9">
        <v>122978</v>
      </c>
      <c r="AQ134" s="9">
        <v>126636</v>
      </c>
      <c r="AR134" s="9">
        <v>129799</v>
      </c>
      <c r="AS134" s="9">
        <v>132688</v>
      </c>
      <c r="AT134" s="9">
        <v>109568</v>
      </c>
      <c r="AU134" s="9">
        <v>99934</v>
      </c>
      <c r="AV134" s="9">
        <v>101058</v>
      </c>
      <c r="AW134" s="9">
        <v>90371</v>
      </c>
      <c r="AX134" s="9">
        <v>77023</v>
      </c>
      <c r="AY134" s="9">
        <v>64122</v>
      </c>
      <c r="AZ134" s="9">
        <v>55764</v>
      </c>
      <c r="BA134" s="9">
        <v>21680</v>
      </c>
      <c r="BB134" s="9">
        <v>14050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  <c r="BI134" s="9">
        <v>0</v>
      </c>
    </row>
    <row r="135" spans="1:61" s="10" customFormat="1" x14ac:dyDescent="0.25">
      <c r="A135" s="352" t="s">
        <v>79</v>
      </c>
      <c r="B135" s="320">
        <v>0</v>
      </c>
      <c r="C135" s="320">
        <v>0</v>
      </c>
      <c r="D135" s="320">
        <v>0</v>
      </c>
      <c r="E135" s="320">
        <v>0</v>
      </c>
      <c r="F135" s="320">
        <v>0</v>
      </c>
      <c r="G135" s="320">
        <v>0</v>
      </c>
      <c r="H135" s="320">
        <v>0</v>
      </c>
      <c r="I135" s="320">
        <v>0</v>
      </c>
      <c r="J135" s="320">
        <v>0</v>
      </c>
      <c r="K135" s="320">
        <v>0</v>
      </c>
      <c r="L135" s="320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 t="s">
        <v>0</v>
      </c>
      <c r="S135" s="5"/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540</v>
      </c>
      <c r="AU135" s="6">
        <v>1635</v>
      </c>
      <c r="AV135" s="6">
        <v>2912</v>
      </c>
      <c r="AW135" s="6">
        <v>3254</v>
      </c>
      <c r="AX135" s="6">
        <v>4079</v>
      </c>
      <c r="AY135" s="6">
        <v>6639</v>
      </c>
      <c r="AZ135" s="6">
        <v>7700</v>
      </c>
      <c r="BA135" s="6">
        <v>7874</v>
      </c>
      <c r="BB135" s="6">
        <v>8655</v>
      </c>
      <c r="BC135" s="6">
        <v>11208</v>
      </c>
      <c r="BD135" s="6">
        <v>11910</v>
      </c>
      <c r="BE135" s="6">
        <v>11793</v>
      </c>
      <c r="BF135" s="6">
        <v>12473</v>
      </c>
      <c r="BG135" s="6">
        <v>14866</v>
      </c>
      <c r="BH135" s="6">
        <v>15765</v>
      </c>
      <c r="BI135" s="6">
        <v>15760</v>
      </c>
    </row>
    <row r="136" spans="1:61" s="10" customFormat="1" x14ac:dyDescent="0.25">
      <c r="A136" s="353" t="s">
        <v>480</v>
      </c>
      <c r="B136" s="319">
        <v>0</v>
      </c>
      <c r="C136" s="319">
        <v>0</v>
      </c>
      <c r="D136" s="319">
        <v>0</v>
      </c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319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 t="s">
        <v>0</v>
      </c>
      <c r="S136" s="8"/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0</v>
      </c>
      <c r="AX136" s="9">
        <v>3327</v>
      </c>
      <c r="AY136" s="9">
        <v>13218</v>
      </c>
      <c r="AZ136" s="9">
        <v>22974</v>
      </c>
      <c r="BA136" s="9">
        <v>32605</v>
      </c>
      <c r="BB136" s="9">
        <v>42112</v>
      </c>
      <c r="BC136" s="9">
        <v>51493</v>
      </c>
      <c r="BD136" s="9">
        <v>60736</v>
      </c>
      <c r="BE136" s="9">
        <v>69824</v>
      </c>
      <c r="BF136" s="9">
        <v>78681</v>
      </c>
      <c r="BG136" s="9">
        <v>87359</v>
      </c>
      <c r="BH136" s="9">
        <v>95685</v>
      </c>
      <c r="BI136" s="9">
        <v>103955</v>
      </c>
    </row>
    <row r="137" spans="1:61" s="10" customFormat="1" x14ac:dyDescent="0.25">
      <c r="A137" s="352" t="s">
        <v>481</v>
      </c>
      <c r="B137" s="320">
        <v>0</v>
      </c>
      <c r="C137" s="320">
        <v>0</v>
      </c>
      <c r="D137" s="320">
        <v>0</v>
      </c>
      <c r="E137" s="320">
        <v>0</v>
      </c>
      <c r="F137" s="320">
        <v>0</v>
      </c>
      <c r="G137" s="320">
        <v>0</v>
      </c>
      <c r="H137" s="320">
        <v>0</v>
      </c>
      <c r="I137" s="320">
        <v>0</v>
      </c>
      <c r="J137" s="320">
        <v>0</v>
      </c>
      <c r="K137" s="320">
        <v>0</v>
      </c>
      <c r="L137" s="320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 t="s">
        <v>0</v>
      </c>
      <c r="S137" s="5"/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0</v>
      </c>
      <c r="AQ137" s="6">
        <v>154931</v>
      </c>
      <c r="AR137" s="6">
        <v>149465</v>
      </c>
      <c r="AS137" s="6">
        <v>144794</v>
      </c>
      <c r="AT137" s="6">
        <v>140585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163291</v>
      </c>
      <c r="BE137" s="6">
        <v>159785</v>
      </c>
      <c r="BF137" s="6">
        <v>155924</v>
      </c>
      <c r="BG137" s="6">
        <v>148000</v>
      </c>
      <c r="BH137" s="6">
        <v>0</v>
      </c>
      <c r="BI137" s="6">
        <v>0</v>
      </c>
    </row>
    <row r="138" spans="1:61" s="10" customFormat="1" x14ac:dyDescent="0.25">
      <c r="A138" s="353" t="s">
        <v>25</v>
      </c>
      <c r="B138" s="319">
        <v>0</v>
      </c>
      <c r="C138" s="319">
        <v>0</v>
      </c>
      <c r="D138" s="319">
        <v>0</v>
      </c>
      <c r="E138" s="319">
        <v>2048</v>
      </c>
      <c r="F138" s="319">
        <v>5097.0174900000002</v>
      </c>
      <c r="G138" s="319">
        <v>8125.9275900000002</v>
      </c>
      <c r="H138" s="319">
        <v>11146.454440000001</v>
      </c>
      <c r="I138" s="319">
        <v>14172.222680000001</v>
      </c>
      <c r="J138" s="319">
        <v>17187</v>
      </c>
      <c r="K138" s="319">
        <v>20189</v>
      </c>
      <c r="L138" s="319">
        <v>23162.299130000003</v>
      </c>
      <c r="M138" s="8">
        <v>40646.329460000001</v>
      </c>
      <c r="N138" s="8">
        <v>58008.557390000002</v>
      </c>
      <c r="O138" s="8">
        <v>75268.62281999999</v>
      </c>
      <c r="P138" s="8">
        <v>92480</v>
      </c>
      <c r="Q138" s="8">
        <v>109686</v>
      </c>
      <c r="R138" s="8">
        <v>126994</v>
      </c>
      <c r="S138" s="8">
        <v>144300.75641999999</v>
      </c>
      <c r="T138" s="8">
        <v>161635.34709</v>
      </c>
      <c r="U138" s="8">
        <v>207837.95863000001</v>
      </c>
      <c r="V138" s="8">
        <v>228136.91954999999</v>
      </c>
      <c r="W138" s="8">
        <v>248416.29268000001</v>
      </c>
      <c r="X138" s="8">
        <v>244492.34143999999</v>
      </c>
      <c r="Y138" s="8">
        <v>241416.87325999999</v>
      </c>
      <c r="Z138" s="8">
        <v>260364.87291000001</v>
      </c>
      <c r="AA138" s="8">
        <v>279761.33527000004</v>
      </c>
      <c r="AB138" s="8">
        <v>299091.93296999997</v>
      </c>
      <c r="AC138" s="8">
        <v>319040.70376999996</v>
      </c>
      <c r="AD138" s="9">
        <v>337475.45166000002</v>
      </c>
      <c r="AE138" s="9">
        <v>355974.79371</v>
      </c>
      <c r="AF138" s="9">
        <v>346870.70495000004</v>
      </c>
      <c r="AG138" s="9">
        <v>364322.19999999995</v>
      </c>
      <c r="AH138" s="9">
        <v>381519</v>
      </c>
      <c r="AI138" s="9">
        <v>398325</v>
      </c>
      <c r="AJ138" s="9">
        <v>415036</v>
      </c>
      <c r="AK138" s="9">
        <v>431928</v>
      </c>
      <c r="AL138" s="9">
        <v>447787</v>
      </c>
      <c r="AM138" s="9">
        <v>463961</v>
      </c>
      <c r="AN138" s="9">
        <v>479824</v>
      </c>
      <c r="AO138" s="9">
        <v>495682</v>
      </c>
      <c r="AP138" s="9">
        <v>511330</v>
      </c>
      <c r="AQ138" s="9">
        <v>521804</v>
      </c>
      <c r="AR138" s="9">
        <v>538342</v>
      </c>
      <c r="AS138" s="9">
        <v>552296</v>
      </c>
      <c r="AT138" s="9">
        <v>559345</v>
      </c>
      <c r="AU138" s="9">
        <v>543231</v>
      </c>
      <c r="AV138" s="9">
        <v>532578</v>
      </c>
      <c r="AW138" s="9">
        <v>531048</v>
      </c>
      <c r="AX138" s="9">
        <v>544841</v>
      </c>
      <c r="AY138" s="9">
        <v>560563</v>
      </c>
      <c r="AZ138" s="9">
        <v>575201</v>
      </c>
      <c r="BA138" s="9">
        <v>577872</v>
      </c>
      <c r="BB138" s="9">
        <v>592231</v>
      </c>
      <c r="BC138" s="9">
        <v>591175</v>
      </c>
      <c r="BD138" s="9">
        <v>592419</v>
      </c>
      <c r="BE138" s="9">
        <v>591040</v>
      </c>
      <c r="BF138" s="9">
        <v>588047</v>
      </c>
      <c r="BG138" s="9">
        <v>536920</v>
      </c>
      <c r="BH138" s="9">
        <v>519519</v>
      </c>
      <c r="BI138" s="9">
        <v>415933</v>
      </c>
    </row>
    <row r="139" spans="1:61" s="10" customFormat="1" x14ac:dyDescent="0.25">
      <c r="A139" s="352" t="s">
        <v>482</v>
      </c>
      <c r="B139" s="320">
        <v>0</v>
      </c>
      <c r="C139" s="320">
        <v>0</v>
      </c>
      <c r="D139" s="320">
        <v>0</v>
      </c>
      <c r="E139" s="320">
        <v>0</v>
      </c>
      <c r="F139" s="320">
        <v>0</v>
      </c>
      <c r="G139" s="320">
        <v>0</v>
      </c>
      <c r="H139" s="320">
        <v>0</v>
      </c>
      <c r="I139" s="320">
        <v>0</v>
      </c>
      <c r="J139" s="320">
        <v>0</v>
      </c>
      <c r="K139" s="320">
        <v>0</v>
      </c>
      <c r="L139" s="320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 t="s">
        <v>0</v>
      </c>
      <c r="S139" s="5"/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3879</v>
      </c>
      <c r="AW139" s="6">
        <v>15516</v>
      </c>
      <c r="AX139" s="6">
        <v>27091</v>
      </c>
      <c r="AY139" s="6">
        <v>38791</v>
      </c>
      <c r="AZ139" s="6">
        <v>50417</v>
      </c>
      <c r="BA139" s="6">
        <v>62094</v>
      </c>
      <c r="BB139" s="6">
        <v>73717</v>
      </c>
      <c r="BC139" s="6">
        <v>85335</v>
      </c>
      <c r="BD139" s="6">
        <v>97037</v>
      </c>
      <c r="BE139" s="6">
        <v>108709</v>
      </c>
      <c r="BF139" s="6">
        <v>120356</v>
      </c>
      <c r="BG139" s="6">
        <v>131971</v>
      </c>
      <c r="BH139" s="6">
        <v>143615</v>
      </c>
      <c r="BI139" s="6">
        <v>155299</v>
      </c>
    </row>
    <row r="140" spans="1:61" s="10" customFormat="1" x14ac:dyDescent="0.25">
      <c r="A140" s="353" t="s">
        <v>483</v>
      </c>
      <c r="B140" s="319">
        <v>0</v>
      </c>
      <c r="C140" s="319">
        <v>0</v>
      </c>
      <c r="D140" s="319">
        <v>0</v>
      </c>
      <c r="E140" s="319">
        <v>0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319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 t="s">
        <v>0</v>
      </c>
      <c r="S140" s="8"/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7</v>
      </c>
      <c r="BB140" s="9">
        <v>7</v>
      </c>
      <c r="BC140" s="9">
        <v>8</v>
      </c>
      <c r="BD140" s="9">
        <v>9</v>
      </c>
      <c r="BE140" s="9">
        <v>140800</v>
      </c>
      <c r="BF140" s="9">
        <v>137991</v>
      </c>
      <c r="BG140" s="9">
        <v>140841</v>
      </c>
      <c r="BH140" s="9">
        <v>136000</v>
      </c>
      <c r="BI140" s="9">
        <v>137182.11199999999</v>
      </c>
    </row>
    <row r="141" spans="1:61" s="10" customFormat="1" x14ac:dyDescent="0.25">
      <c r="A141" s="352" t="s">
        <v>484</v>
      </c>
      <c r="B141" s="320">
        <v>0</v>
      </c>
      <c r="C141" s="320">
        <v>0</v>
      </c>
      <c r="D141" s="320">
        <v>0</v>
      </c>
      <c r="E141" s="320">
        <v>0</v>
      </c>
      <c r="F141" s="320">
        <v>0</v>
      </c>
      <c r="G141" s="320">
        <v>0</v>
      </c>
      <c r="H141" s="320">
        <v>0</v>
      </c>
      <c r="I141" s="320">
        <v>0</v>
      </c>
      <c r="J141" s="320">
        <v>0</v>
      </c>
      <c r="K141" s="320">
        <v>0</v>
      </c>
      <c r="L141" s="320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 t="s">
        <v>0</v>
      </c>
      <c r="S141" s="5"/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12392.496959999999</v>
      </c>
      <c r="AB141" s="5">
        <v>24779.708299999995</v>
      </c>
      <c r="AC141" s="5">
        <v>37170.51989000001</v>
      </c>
      <c r="AD141" s="6">
        <v>49419.147629999992</v>
      </c>
      <c r="AE141" s="6">
        <v>61626.41055595332</v>
      </c>
      <c r="AF141" s="6">
        <v>73882.242557849473</v>
      </c>
      <c r="AG141" s="6">
        <v>86089.9</v>
      </c>
      <c r="AH141" s="6">
        <v>98212</v>
      </c>
      <c r="AI141" s="6">
        <v>110164</v>
      </c>
      <c r="AJ141" s="6">
        <v>122083</v>
      </c>
      <c r="AK141" s="6">
        <v>136416</v>
      </c>
      <c r="AL141" s="6">
        <v>145634</v>
      </c>
      <c r="AM141" s="6">
        <v>157277</v>
      </c>
      <c r="AN141" s="6">
        <v>168768</v>
      </c>
      <c r="AO141" s="6">
        <v>180219</v>
      </c>
      <c r="AP141" s="6">
        <v>191555</v>
      </c>
      <c r="AQ141" s="6">
        <v>202994</v>
      </c>
      <c r="AR141" s="6">
        <v>214677</v>
      </c>
      <c r="AS141" s="6">
        <v>226560</v>
      </c>
      <c r="AT141" s="6">
        <v>238485</v>
      </c>
      <c r="AU141" s="6">
        <v>250360</v>
      </c>
      <c r="AV141" s="6">
        <v>262230</v>
      </c>
      <c r="AW141" s="6">
        <v>274150</v>
      </c>
      <c r="AX141" s="6">
        <v>285510</v>
      </c>
      <c r="AY141" s="6">
        <v>297989</v>
      </c>
      <c r="AZ141" s="6">
        <v>309848</v>
      </c>
      <c r="BA141" s="6">
        <v>321955</v>
      </c>
      <c r="BB141" s="6">
        <v>333808</v>
      </c>
      <c r="BC141" s="6">
        <v>345658</v>
      </c>
      <c r="BD141" s="6">
        <v>357796</v>
      </c>
      <c r="BE141" s="6">
        <v>369804</v>
      </c>
      <c r="BF141" s="6">
        <v>381733</v>
      </c>
      <c r="BG141" s="6">
        <v>393575</v>
      </c>
      <c r="BH141" s="6">
        <v>405501</v>
      </c>
      <c r="BI141" s="6">
        <v>417521</v>
      </c>
    </row>
    <row r="142" spans="1:61" s="10" customFormat="1" x14ac:dyDescent="0.25">
      <c r="A142" s="353" t="s">
        <v>485</v>
      </c>
      <c r="B142" s="319">
        <v>0</v>
      </c>
      <c r="C142" s="319">
        <v>0</v>
      </c>
      <c r="D142" s="319">
        <v>0</v>
      </c>
      <c r="E142" s="319">
        <v>0</v>
      </c>
      <c r="F142" s="319">
        <v>0</v>
      </c>
      <c r="G142" s="319">
        <v>0</v>
      </c>
      <c r="H142" s="319">
        <v>0</v>
      </c>
      <c r="I142" s="319">
        <v>0</v>
      </c>
      <c r="J142" s="319">
        <v>0</v>
      </c>
      <c r="K142" s="319">
        <v>0</v>
      </c>
      <c r="L142" s="319">
        <v>0</v>
      </c>
      <c r="M142" s="8" t="s">
        <v>0</v>
      </c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>
        <v>0</v>
      </c>
      <c r="AB142" s="8">
        <v>0</v>
      </c>
      <c r="AC142" s="8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  <c r="BI142" s="9">
        <v>0</v>
      </c>
    </row>
    <row r="143" spans="1:61" s="10" customFormat="1" x14ac:dyDescent="0.25">
      <c r="A143" s="354" t="s">
        <v>486</v>
      </c>
      <c r="B143" s="320">
        <v>0</v>
      </c>
      <c r="C143" s="320">
        <v>0</v>
      </c>
      <c r="D143" s="320">
        <v>0</v>
      </c>
      <c r="E143" s="320">
        <v>0</v>
      </c>
      <c r="F143" s="320">
        <v>0</v>
      </c>
      <c r="G143" s="320">
        <v>0</v>
      </c>
      <c r="H143" s="320">
        <v>0</v>
      </c>
      <c r="I143" s="320">
        <v>0</v>
      </c>
      <c r="J143" s="320">
        <v>0</v>
      </c>
      <c r="K143" s="320">
        <v>0</v>
      </c>
      <c r="L143" s="320">
        <v>0</v>
      </c>
      <c r="M143" s="5" t="s">
        <v>0</v>
      </c>
      <c r="N143" s="5" t="s">
        <v>0</v>
      </c>
      <c r="O143" s="5"/>
      <c r="P143" s="5">
        <v>2218.7476799999999</v>
      </c>
      <c r="Q143" s="5">
        <v>8859</v>
      </c>
      <c r="R143" s="5">
        <v>15497</v>
      </c>
      <c r="S143" s="5">
        <v>22131.202339999996</v>
      </c>
      <c r="T143" s="5">
        <v>28767.499749999999</v>
      </c>
      <c r="U143" s="5">
        <v>45525.588329999999</v>
      </c>
      <c r="V143" s="5">
        <v>54065.26238</v>
      </c>
      <c r="W143" s="5">
        <v>59451.881909999996</v>
      </c>
      <c r="X143" s="5">
        <v>58508.358500000002</v>
      </c>
      <c r="Y143" s="5">
        <v>60041.538560000001</v>
      </c>
      <c r="Z143" s="5">
        <v>66480.64936000001</v>
      </c>
      <c r="AA143" s="5">
        <v>72916.393929999991</v>
      </c>
      <c r="AB143" s="5">
        <v>79333.888080000004</v>
      </c>
      <c r="AC143" s="5">
        <v>85764.466230000005</v>
      </c>
      <c r="AD143" s="6">
        <v>91943.177670000005</v>
      </c>
      <c r="AE143" s="6">
        <v>98081.404966757007</v>
      </c>
      <c r="AF143" s="6">
        <v>104379.41075917875</v>
      </c>
      <c r="AG143" s="6">
        <v>110634.5</v>
      </c>
      <c r="AH143" s="6">
        <v>116810</v>
      </c>
      <c r="AI143" s="6">
        <v>122867</v>
      </c>
      <c r="AJ143" s="6">
        <v>128892</v>
      </c>
      <c r="AK143" s="6">
        <v>134990</v>
      </c>
      <c r="AL143" s="6">
        <v>140736</v>
      </c>
      <c r="AM143" s="6">
        <v>146572</v>
      </c>
      <c r="AN143" s="6">
        <v>152275</v>
      </c>
      <c r="AO143" s="6">
        <v>158000</v>
      </c>
      <c r="AP143" s="6">
        <v>163657</v>
      </c>
      <c r="AQ143" s="6">
        <v>169431</v>
      </c>
      <c r="AR143" s="6">
        <v>175419</v>
      </c>
      <c r="AS143" s="6">
        <v>181575</v>
      </c>
      <c r="AT143" s="6">
        <v>187761</v>
      </c>
      <c r="AU143" s="6">
        <v>193917</v>
      </c>
      <c r="AV143" s="6">
        <v>303644</v>
      </c>
      <c r="AW143" s="6">
        <v>291332</v>
      </c>
      <c r="AX143" s="6">
        <v>278640</v>
      </c>
      <c r="AY143" s="6">
        <v>269193</v>
      </c>
      <c r="AZ143" s="6">
        <v>285152</v>
      </c>
      <c r="BA143" s="6">
        <v>275202</v>
      </c>
      <c r="BB143" s="6">
        <v>225472</v>
      </c>
      <c r="BC143" s="6">
        <v>253563</v>
      </c>
      <c r="BD143" s="6">
        <v>75964</v>
      </c>
      <c r="BE143" s="6">
        <v>226093</v>
      </c>
      <c r="BF143" s="6">
        <v>225605</v>
      </c>
      <c r="BG143" s="6">
        <v>186575</v>
      </c>
      <c r="BH143" s="6">
        <v>141046</v>
      </c>
      <c r="BI143" s="6">
        <v>98475</v>
      </c>
    </row>
    <row r="144" spans="1:61" s="10" customFormat="1" x14ac:dyDescent="0.25">
      <c r="A144" s="355" t="s">
        <v>487</v>
      </c>
      <c r="B144" s="319">
        <v>0</v>
      </c>
      <c r="C144" s="319">
        <v>0</v>
      </c>
      <c r="D144" s="319">
        <v>0</v>
      </c>
      <c r="E144" s="319">
        <v>0</v>
      </c>
      <c r="F144" s="319">
        <v>0</v>
      </c>
      <c r="G144" s="319">
        <v>0</v>
      </c>
      <c r="H144" s="319">
        <v>0</v>
      </c>
      <c r="I144" s="319">
        <v>0</v>
      </c>
      <c r="J144" s="319">
        <v>0</v>
      </c>
      <c r="K144" s="319">
        <v>0</v>
      </c>
      <c r="L144" s="319">
        <v>0</v>
      </c>
      <c r="M144" s="8" t="s">
        <v>0</v>
      </c>
      <c r="N144" s="8" t="s">
        <v>0</v>
      </c>
      <c r="O144" s="8"/>
      <c r="P144" s="8">
        <v>59640.331340000004</v>
      </c>
      <c r="Q144" s="8">
        <v>56584</v>
      </c>
      <c r="R144" s="8">
        <v>54147</v>
      </c>
      <c r="S144" s="8">
        <v>51246.234759999999</v>
      </c>
      <c r="T144" s="8">
        <v>106988.54069952352</v>
      </c>
      <c r="U144" s="8">
        <v>154066.53010999999</v>
      </c>
      <c r="V144" s="8">
        <v>147224.29147999999</v>
      </c>
      <c r="W144" s="8">
        <v>140682.91182000001</v>
      </c>
      <c r="X144" s="8">
        <v>135502.82782999999</v>
      </c>
      <c r="Y144" s="8">
        <v>134224.36416</v>
      </c>
      <c r="Z144" s="8">
        <v>129308.75570000001</v>
      </c>
      <c r="AA144" s="8">
        <v>125720.73585</v>
      </c>
      <c r="AB144" s="8">
        <v>178132.19516</v>
      </c>
      <c r="AC144" s="8">
        <v>171950.40976000001</v>
      </c>
      <c r="AD144" s="9">
        <v>166877.50952000002</v>
      </c>
      <c r="AE144" s="9">
        <v>162094.54255284421</v>
      </c>
      <c r="AF144" s="9">
        <v>212871.73959724023</v>
      </c>
      <c r="AG144" s="9">
        <v>206933.8</v>
      </c>
      <c r="AH144" s="9">
        <v>200527</v>
      </c>
      <c r="AI144" s="9">
        <v>194669</v>
      </c>
      <c r="AJ144" s="9">
        <v>248659</v>
      </c>
      <c r="AK144" s="9">
        <v>241869</v>
      </c>
      <c r="AL144" s="9">
        <v>234157</v>
      </c>
      <c r="AM144" s="9">
        <v>228090</v>
      </c>
      <c r="AN144" s="9">
        <v>279925</v>
      </c>
      <c r="AO144" s="9">
        <v>269129</v>
      </c>
      <c r="AP144" s="9">
        <v>255469</v>
      </c>
      <c r="AQ144" s="9">
        <v>244054</v>
      </c>
      <c r="AR144" s="9">
        <v>293976</v>
      </c>
      <c r="AS144" s="9">
        <v>279110</v>
      </c>
      <c r="AT144" s="9">
        <v>264654</v>
      </c>
      <c r="AU144" s="9">
        <v>254965</v>
      </c>
      <c r="AV144" s="9">
        <v>200070</v>
      </c>
      <c r="AW144" s="9">
        <v>206258</v>
      </c>
      <c r="AX144" s="9">
        <v>212071</v>
      </c>
      <c r="AY144" s="9">
        <v>218634</v>
      </c>
      <c r="AZ144" s="9">
        <v>225206</v>
      </c>
      <c r="BA144" s="9">
        <v>225167</v>
      </c>
      <c r="BB144" s="9">
        <v>263610</v>
      </c>
      <c r="BC144" s="9">
        <v>225429</v>
      </c>
      <c r="BD144" s="9">
        <v>225605</v>
      </c>
      <c r="BE144" s="9">
        <v>72982</v>
      </c>
      <c r="BF144" s="9">
        <v>37300</v>
      </c>
      <c r="BG144" s="9">
        <v>0</v>
      </c>
      <c r="BH144" s="9">
        <v>0</v>
      </c>
      <c r="BI144" s="9">
        <v>0</v>
      </c>
    </row>
    <row r="145" spans="1:62" s="10" customFormat="1" x14ac:dyDescent="0.25">
      <c r="A145" s="354" t="s">
        <v>488</v>
      </c>
      <c r="B145" s="320">
        <v>0</v>
      </c>
      <c r="C145" s="320">
        <v>0</v>
      </c>
      <c r="D145" s="320">
        <v>0</v>
      </c>
      <c r="E145" s="320">
        <v>0</v>
      </c>
      <c r="F145" s="320">
        <v>0</v>
      </c>
      <c r="G145" s="320">
        <v>0</v>
      </c>
      <c r="H145" s="320">
        <v>0</v>
      </c>
      <c r="I145" s="320">
        <v>0</v>
      </c>
      <c r="J145" s="320">
        <v>0</v>
      </c>
      <c r="K145" s="320">
        <v>0</v>
      </c>
      <c r="L145" s="320">
        <v>0</v>
      </c>
      <c r="M145" s="5" t="s">
        <v>0</v>
      </c>
      <c r="N145" s="5" t="s">
        <v>0</v>
      </c>
      <c r="O145" s="5"/>
      <c r="P145" s="5">
        <v>2937.62192</v>
      </c>
      <c r="Q145" s="5">
        <v>11730</v>
      </c>
      <c r="R145" s="5">
        <v>20519</v>
      </c>
      <c r="S145" s="5">
        <v>29301.711880000006</v>
      </c>
      <c r="T145" s="5">
        <v>38088.169650000003</v>
      </c>
      <c r="U145" s="5">
        <v>60275.878959999995</v>
      </c>
      <c r="V145" s="5">
        <v>71582.407390000008</v>
      </c>
      <c r="W145" s="5">
        <v>78714.291169999997</v>
      </c>
      <c r="X145" s="5">
        <v>77465.066749999998</v>
      </c>
      <c r="Y145" s="5">
        <v>79494.997260000004</v>
      </c>
      <c r="Z145" s="5">
        <v>88020.379939999999</v>
      </c>
      <c r="AA145" s="5">
        <v>96541.305720000004</v>
      </c>
      <c r="AB145" s="5">
        <v>105038.06822</v>
      </c>
      <c r="AC145" s="5">
        <v>113552.12913000002</v>
      </c>
      <c r="AD145" s="6">
        <v>121732.74305000002</v>
      </c>
      <c r="AE145" s="6">
        <v>129859.77958899451</v>
      </c>
      <c r="AF145" s="6">
        <v>138198.33924851299</v>
      </c>
      <c r="AG145" s="6">
        <v>146480</v>
      </c>
      <c r="AH145" s="6">
        <v>154656</v>
      </c>
      <c r="AI145" s="6">
        <v>162675</v>
      </c>
      <c r="AJ145" s="6">
        <v>170653</v>
      </c>
      <c r="AK145" s="6">
        <v>178727</v>
      </c>
      <c r="AL145" s="6">
        <v>186296</v>
      </c>
      <c r="AM145" s="6">
        <v>194022</v>
      </c>
      <c r="AN145" s="6">
        <v>201612</v>
      </c>
      <c r="AO145" s="6">
        <v>209192</v>
      </c>
      <c r="AP145" s="6">
        <v>216682</v>
      </c>
      <c r="AQ145" s="6">
        <v>224326</v>
      </c>
      <c r="AR145" s="6">
        <v>232254</v>
      </c>
      <c r="AS145" s="6">
        <v>240405</v>
      </c>
      <c r="AT145" s="6">
        <v>248596</v>
      </c>
      <c r="AU145" s="6">
        <v>230890</v>
      </c>
      <c r="AV145" s="6">
        <v>226880</v>
      </c>
      <c r="AW145" s="6">
        <v>233897</v>
      </c>
      <c r="AX145" s="6">
        <v>240490</v>
      </c>
      <c r="AY145" s="6">
        <v>100062</v>
      </c>
      <c r="AZ145" s="6">
        <v>103069</v>
      </c>
      <c r="BA145" s="6">
        <v>71228</v>
      </c>
      <c r="BB145" s="6">
        <v>71311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</row>
    <row r="146" spans="1:62" s="10" customFormat="1" x14ac:dyDescent="0.25">
      <c r="A146" s="353" t="s">
        <v>489</v>
      </c>
      <c r="B146" s="319">
        <v>101274.00254999999</v>
      </c>
      <c r="C146" s="319">
        <v>105675.95675</v>
      </c>
      <c r="D146" s="319">
        <v>109997.29282999999</v>
      </c>
      <c r="E146" s="319">
        <v>114291</v>
      </c>
      <c r="F146" s="319">
        <v>118736.77566</v>
      </c>
      <c r="G146" s="319">
        <v>123116.13441</v>
      </c>
      <c r="H146" s="319">
        <v>127430.78516</v>
      </c>
      <c r="I146" s="319">
        <v>131819.69419000001</v>
      </c>
      <c r="J146" s="319">
        <v>136247</v>
      </c>
      <c r="K146" s="319">
        <v>140712</v>
      </c>
      <c r="L146" s="319">
        <v>145191.53502000001</v>
      </c>
      <c r="M146" s="8">
        <v>149767.94221000001</v>
      </c>
      <c r="N146" s="8">
        <v>154145.90952000002</v>
      </c>
      <c r="O146" s="8">
        <v>158454.10663999998</v>
      </c>
      <c r="P146" s="8">
        <v>162805.10574999999</v>
      </c>
      <c r="Q146" s="8">
        <v>167180</v>
      </c>
      <c r="R146" s="8">
        <v>171559</v>
      </c>
      <c r="S146" s="8">
        <v>175754.77351</v>
      </c>
      <c r="T146" s="8">
        <v>180147.9179</v>
      </c>
      <c r="U146" s="8">
        <v>184667.32221000001</v>
      </c>
      <c r="V146" s="8">
        <v>188998.82834000001</v>
      </c>
      <c r="W146" s="8">
        <v>193327.35092999999</v>
      </c>
      <c r="X146" s="8">
        <v>197720.49533999999</v>
      </c>
      <c r="Y146" s="8">
        <v>202182.76947999999</v>
      </c>
      <c r="Z146" s="8">
        <v>206506.78416000001</v>
      </c>
      <c r="AA146" s="8">
        <v>210899.92864</v>
      </c>
      <c r="AB146" s="8">
        <v>215145.87368000002</v>
      </c>
      <c r="AC146" s="8">
        <v>219536.22837000003</v>
      </c>
      <c r="AD146" s="9">
        <v>224002.95933000001</v>
      </c>
      <c r="AE146" s="9">
        <v>228316.29586000004</v>
      </c>
      <c r="AF146" s="9">
        <v>232865.65059000003</v>
      </c>
      <c r="AG146" s="9">
        <v>237258.8</v>
      </c>
      <c r="AH146" s="9">
        <v>241569</v>
      </c>
      <c r="AI146" s="9">
        <v>245961</v>
      </c>
      <c r="AJ146" s="9">
        <v>250566</v>
      </c>
      <c r="AK146" s="9">
        <v>255481</v>
      </c>
      <c r="AL146" s="9">
        <v>259550</v>
      </c>
      <c r="AM146" s="9">
        <v>264013</v>
      </c>
      <c r="AN146" s="9">
        <v>268626</v>
      </c>
      <c r="AO146" s="9">
        <v>273062</v>
      </c>
      <c r="AP146" s="9">
        <v>277486</v>
      </c>
      <c r="AQ146" s="9">
        <v>281705</v>
      </c>
      <c r="AR146" s="9">
        <v>286077</v>
      </c>
      <c r="AS146" s="9">
        <v>290435</v>
      </c>
      <c r="AT146" s="9">
        <v>290367</v>
      </c>
      <c r="AU146" s="9">
        <v>290317</v>
      </c>
      <c r="AV146" s="9">
        <v>290006</v>
      </c>
      <c r="AW146" s="9">
        <v>289851</v>
      </c>
      <c r="AX146" s="9">
        <v>289477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288000</v>
      </c>
      <c r="BD146" s="9">
        <v>290175</v>
      </c>
      <c r="BE146" s="9">
        <v>290371</v>
      </c>
      <c r="BF146" s="9">
        <v>290335</v>
      </c>
      <c r="BG146" s="9">
        <v>0</v>
      </c>
      <c r="BH146" s="9">
        <v>0</v>
      </c>
      <c r="BI146" s="9">
        <v>0</v>
      </c>
    </row>
    <row r="147" spans="1:62" s="10" customFormat="1" x14ac:dyDescent="0.25">
      <c r="A147" s="352" t="s">
        <v>490</v>
      </c>
      <c r="B147" s="320">
        <v>0</v>
      </c>
      <c r="C147" s="320">
        <v>0</v>
      </c>
      <c r="D147" s="320">
        <v>0</v>
      </c>
      <c r="E147" s="320">
        <v>0</v>
      </c>
      <c r="F147" s="320">
        <v>0</v>
      </c>
      <c r="G147" s="320">
        <v>0</v>
      </c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5" t="s">
        <v>0</v>
      </c>
      <c r="N147" s="157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>
        <v>0</v>
      </c>
      <c r="AB147" s="5">
        <v>0</v>
      </c>
      <c r="AC147" s="5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</row>
    <row r="148" spans="1:62" s="10" customFormat="1" x14ac:dyDescent="0.25">
      <c r="A148" s="355" t="s">
        <v>491</v>
      </c>
      <c r="B148" s="319">
        <v>0</v>
      </c>
      <c r="C148" s="319">
        <v>0</v>
      </c>
      <c r="D148" s="319">
        <v>0</v>
      </c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319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 t="s">
        <v>0</v>
      </c>
      <c r="S148" s="8"/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0</v>
      </c>
      <c r="AL148" s="9">
        <v>28992</v>
      </c>
      <c r="AM148" s="9">
        <v>29053</v>
      </c>
      <c r="AN148" s="9">
        <v>58135</v>
      </c>
      <c r="AO148" s="9">
        <v>58135</v>
      </c>
      <c r="AP148" s="9">
        <v>87235</v>
      </c>
      <c r="AQ148" s="9">
        <v>87185</v>
      </c>
      <c r="AR148" s="9">
        <v>116176</v>
      </c>
      <c r="AS148" s="9">
        <v>115933</v>
      </c>
      <c r="AT148" s="9">
        <v>144912</v>
      </c>
      <c r="AU148" s="9">
        <v>144887</v>
      </c>
      <c r="AV148" s="9">
        <v>173797</v>
      </c>
      <c r="AW148" s="9">
        <v>173511</v>
      </c>
      <c r="AX148" s="9">
        <v>201936</v>
      </c>
      <c r="AY148" s="9">
        <v>202338</v>
      </c>
      <c r="AZ148" s="9">
        <v>202029</v>
      </c>
      <c r="BA148" s="9">
        <v>201776</v>
      </c>
      <c r="BB148" s="9">
        <v>201840</v>
      </c>
      <c r="BC148" s="9">
        <v>202026</v>
      </c>
      <c r="BD148" s="9">
        <v>202324</v>
      </c>
      <c r="BE148" s="9">
        <v>202476</v>
      </c>
      <c r="BF148" s="9">
        <v>0</v>
      </c>
      <c r="BG148" s="9">
        <v>0</v>
      </c>
      <c r="BH148" s="9">
        <v>0</v>
      </c>
      <c r="BI148" s="9">
        <v>0</v>
      </c>
    </row>
    <row r="149" spans="1:62" s="10" customFormat="1" x14ac:dyDescent="0.25">
      <c r="A149" s="354" t="s">
        <v>492</v>
      </c>
      <c r="B149" s="320">
        <v>0</v>
      </c>
      <c r="C149" s="320">
        <v>0</v>
      </c>
      <c r="D149" s="320">
        <v>0</v>
      </c>
      <c r="E149" s="320">
        <v>0</v>
      </c>
      <c r="F149" s="320">
        <v>0</v>
      </c>
      <c r="G149" s="320">
        <v>0</v>
      </c>
      <c r="H149" s="320">
        <v>0</v>
      </c>
      <c r="I149" s="320">
        <v>0</v>
      </c>
      <c r="J149" s="320">
        <v>0</v>
      </c>
      <c r="K149" s="320">
        <v>0</v>
      </c>
      <c r="L149" s="320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 t="s">
        <v>0</v>
      </c>
      <c r="S149" s="5"/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6">
        <v>51934.885919999993</v>
      </c>
      <c r="AE149" s="6">
        <v>50902.724033520266</v>
      </c>
      <c r="AF149" s="6">
        <v>49410.3321702307</v>
      </c>
      <c r="AG149" s="6">
        <v>48350.6</v>
      </c>
      <c r="AH149" s="6">
        <v>100086</v>
      </c>
      <c r="AI149" s="6">
        <v>97712</v>
      </c>
      <c r="AJ149" s="6">
        <v>96083</v>
      </c>
      <c r="AK149" s="6">
        <v>94117</v>
      </c>
      <c r="AL149" s="6">
        <v>146415</v>
      </c>
      <c r="AM149" s="6">
        <v>143641</v>
      </c>
      <c r="AN149" s="6">
        <v>139652</v>
      </c>
      <c r="AO149" s="6">
        <v>135150</v>
      </c>
      <c r="AP149" s="6">
        <v>182389</v>
      </c>
      <c r="AQ149" s="6">
        <v>175549</v>
      </c>
      <c r="AR149" s="6">
        <v>170133</v>
      </c>
      <c r="AS149" s="6">
        <v>163180</v>
      </c>
      <c r="AT149" s="6">
        <v>206476</v>
      </c>
      <c r="AU149" s="6">
        <v>200363</v>
      </c>
      <c r="AV149" s="6">
        <v>196021</v>
      </c>
      <c r="AW149" s="6">
        <v>189357</v>
      </c>
      <c r="AX149" s="6">
        <v>232322</v>
      </c>
      <c r="AY149" s="6">
        <v>225900</v>
      </c>
      <c r="AZ149" s="6">
        <v>221291</v>
      </c>
      <c r="BA149" s="6">
        <v>215075</v>
      </c>
      <c r="BB149" s="6">
        <v>219740</v>
      </c>
      <c r="BC149" s="6">
        <v>212832</v>
      </c>
      <c r="BD149" s="6">
        <v>207777</v>
      </c>
      <c r="BE149" s="6">
        <v>202351</v>
      </c>
      <c r="BF149" s="6">
        <v>0</v>
      </c>
      <c r="BG149" s="6">
        <v>0</v>
      </c>
      <c r="BH149" s="6">
        <v>0</v>
      </c>
      <c r="BI149" s="6">
        <v>0</v>
      </c>
    </row>
    <row r="150" spans="1:62" s="10" customFormat="1" x14ac:dyDescent="0.25">
      <c r="A150" s="353" t="s">
        <v>493</v>
      </c>
      <c r="B150" s="319">
        <v>0</v>
      </c>
      <c r="C150" s="319">
        <v>0</v>
      </c>
      <c r="D150" s="319"/>
      <c r="E150" s="319"/>
      <c r="F150" s="319"/>
      <c r="G150" s="319"/>
      <c r="H150" s="319"/>
      <c r="I150" s="319"/>
      <c r="J150" s="319"/>
      <c r="K150" s="319"/>
      <c r="L150" s="319"/>
      <c r="M150" s="8"/>
      <c r="N150" s="156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>
        <v>0</v>
      </c>
      <c r="AB150" s="8">
        <v>0</v>
      </c>
      <c r="AC150" s="8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  <c r="BI150" s="9">
        <v>0</v>
      </c>
    </row>
    <row r="151" spans="1:62" s="10" customFormat="1" x14ac:dyDescent="0.25">
      <c r="A151" s="354" t="s">
        <v>494</v>
      </c>
      <c r="B151" s="320">
        <v>0</v>
      </c>
      <c r="C151" s="320">
        <v>0</v>
      </c>
      <c r="D151" s="320">
        <v>0</v>
      </c>
      <c r="E151" s="320">
        <v>0</v>
      </c>
      <c r="F151" s="320">
        <v>0</v>
      </c>
      <c r="G151" s="320">
        <v>0</v>
      </c>
      <c r="H151" s="320">
        <v>0</v>
      </c>
      <c r="I151" s="320">
        <v>0</v>
      </c>
      <c r="J151" s="320">
        <v>0</v>
      </c>
      <c r="K151" s="320">
        <v>0</v>
      </c>
      <c r="L151" s="320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 t="s">
        <v>0</v>
      </c>
      <c r="S151" s="5"/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131782.94930000001</v>
      </c>
      <c r="AD151" s="6">
        <v>131818.15244000001</v>
      </c>
      <c r="AE151" s="6">
        <v>131845.76671</v>
      </c>
      <c r="AF151" s="6">
        <v>131810.69951999999</v>
      </c>
      <c r="AG151" s="6">
        <v>131860.4</v>
      </c>
      <c r="AH151" s="6">
        <v>132037</v>
      </c>
      <c r="AI151" s="6">
        <v>132574</v>
      </c>
      <c r="AJ151" s="6">
        <v>132933</v>
      </c>
      <c r="AK151" s="6">
        <v>133466</v>
      </c>
      <c r="AL151" s="6">
        <v>133649</v>
      </c>
      <c r="AM151" s="6">
        <v>134035</v>
      </c>
      <c r="AN151" s="6">
        <v>133883</v>
      </c>
      <c r="AO151" s="6">
        <v>133808</v>
      </c>
      <c r="AP151" s="6">
        <v>133961</v>
      </c>
      <c r="AQ151" s="6">
        <v>134008</v>
      </c>
      <c r="AR151" s="6">
        <v>133569</v>
      </c>
      <c r="AS151" s="6">
        <v>133317</v>
      </c>
      <c r="AT151" s="6">
        <v>133232</v>
      </c>
      <c r="AU151" s="6">
        <v>133192</v>
      </c>
      <c r="AV151" s="6">
        <v>132896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</row>
    <row r="152" spans="1:62" s="10" customFormat="1" x14ac:dyDescent="0.25">
      <c r="A152" s="355" t="s">
        <v>495</v>
      </c>
      <c r="B152" s="319">
        <v>0</v>
      </c>
      <c r="C152" s="319">
        <v>0</v>
      </c>
      <c r="D152" s="319">
        <v>0</v>
      </c>
      <c r="E152" s="319">
        <v>0</v>
      </c>
      <c r="F152" s="319">
        <v>0</v>
      </c>
      <c r="G152" s="319">
        <v>0</v>
      </c>
      <c r="H152" s="319">
        <v>0</v>
      </c>
      <c r="I152" s="319">
        <v>0</v>
      </c>
      <c r="J152" s="319">
        <v>0</v>
      </c>
      <c r="K152" s="319">
        <v>0</v>
      </c>
      <c r="L152" s="319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 t="s">
        <v>0</v>
      </c>
      <c r="S152" s="8"/>
      <c r="T152" s="8">
        <v>0</v>
      </c>
      <c r="U152" s="8">
        <v>37253.710500000001</v>
      </c>
      <c r="V152" s="8">
        <v>35735.724510000007</v>
      </c>
      <c r="W152" s="8">
        <v>34283.234039999996</v>
      </c>
      <c r="X152" s="8">
        <v>33375.417659999999</v>
      </c>
      <c r="Y152" s="8">
        <v>72889.44571</v>
      </c>
      <c r="Z152" s="8">
        <v>69988.654550000007</v>
      </c>
      <c r="AA152" s="8">
        <v>67804.001940000002</v>
      </c>
      <c r="AB152" s="8">
        <v>65756.350139999995</v>
      </c>
      <c r="AC152" s="8">
        <v>101640.29765000001</v>
      </c>
      <c r="AD152" s="9">
        <v>99007.736600000004</v>
      </c>
      <c r="AE152" s="9">
        <v>96582.951956374891</v>
      </c>
      <c r="AF152" s="9">
        <v>93441.764211126181</v>
      </c>
      <c r="AG152" s="9">
        <v>130304.5</v>
      </c>
      <c r="AH152" s="9">
        <v>126739</v>
      </c>
      <c r="AI152" s="9">
        <v>123515</v>
      </c>
      <c r="AJ152" s="9">
        <v>121063</v>
      </c>
      <c r="AK152" s="9">
        <v>158588</v>
      </c>
      <c r="AL152" s="9">
        <v>154136</v>
      </c>
      <c r="AM152" s="9">
        <v>150756</v>
      </c>
      <c r="AN152" s="9">
        <v>146087</v>
      </c>
      <c r="AO152" s="9">
        <v>151298</v>
      </c>
      <c r="AP152" s="9">
        <v>144151</v>
      </c>
      <c r="AQ152" s="9">
        <v>138302</v>
      </c>
      <c r="AR152" s="9">
        <v>133593</v>
      </c>
      <c r="AS152" s="9">
        <v>137178</v>
      </c>
      <c r="AT152" s="9">
        <v>130556</v>
      </c>
      <c r="AU152" s="9">
        <v>126274</v>
      </c>
      <c r="AV152" s="9">
        <v>123124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  <c r="BI152" s="9">
        <v>0</v>
      </c>
    </row>
    <row r="153" spans="1:62" s="10" customFormat="1" x14ac:dyDescent="0.25">
      <c r="A153" s="352" t="s">
        <v>496</v>
      </c>
      <c r="B153" s="320">
        <v>0</v>
      </c>
      <c r="C153" s="320">
        <v>0</v>
      </c>
      <c r="D153" s="320">
        <v>0</v>
      </c>
      <c r="E153" s="320">
        <v>0</v>
      </c>
      <c r="F153" s="320">
        <v>0</v>
      </c>
      <c r="G153" s="320">
        <v>0</v>
      </c>
      <c r="H153" s="320">
        <v>0</v>
      </c>
      <c r="I153" s="320">
        <v>0</v>
      </c>
      <c r="J153" s="320">
        <v>0</v>
      </c>
      <c r="K153" s="320">
        <v>0</v>
      </c>
      <c r="L153" s="320"/>
      <c r="M153" s="5"/>
      <c r="N153" s="157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>
        <v>0</v>
      </c>
      <c r="AB153" s="5">
        <v>0</v>
      </c>
      <c r="AC153" s="5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</row>
    <row r="154" spans="1:62" s="10" customFormat="1" x14ac:dyDescent="0.25">
      <c r="A154" s="355" t="s">
        <v>497</v>
      </c>
      <c r="B154" s="319">
        <v>24203.891589999999</v>
      </c>
      <c r="C154" s="319">
        <v>26425.352780000001</v>
      </c>
      <c r="D154" s="319">
        <v>28619.610639999999</v>
      </c>
      <c r="E154" s="319">
        <v>30812</v>
      </c>
      <c r="F154" s="319">
        <v>33037.22522</v>
      </c>
      <c r="G154" s="319">
        <v>35269.560239999999</v>
      </c>
      <c r="H154" s="319">
        <v>37530.66704</v>
      </c>
      <c r="I154" s="319">
        <v>39837.478840000003</v>
      </c>
      <c r="J154" s="319">
        <v>42128</v>
      </c>
      <c r="K154" s="319">
        <v>39452</v>
      </c>
      <c r="L154" s="319">
        <v>41429.107609999999</v>
      </c>
      <c r="M154" s="8">
        <v>43378.342650000006</v>
      </c>
      <c r="N154" s="8">
        <v>45298.237609999996</v>
      </c>
      <c r="O154" s="8">
        <v>47210.986380000031</v>
      </c>
      <c r="P154" s="8">
        <v>49145.317549999992</v>
      </c>
      <c r="Q154" s="8">
        <v>51105</v>
      </c>
      <c r="R154" s="8">
        <v>53125</v>
      </c>
      <c r="S154" s="8">
        <v>55148.324680000049</v>
      </c>
      <c r="T154" s="8">
        <v>57184.813340000059</v>
      </c>
      <c r="U154" s="8">
        <v>63094.979380000004</v>
      </c>
      <c r="V154" s="8">
        <v>65275.033230000008</v>
      </c>
      <c r="W154" s="8">
        <v>66380.198250000001</v>
      </c>
      <c r="X154" s="8">
        <v>65276.950799999999</v>
      </c>
      <c r="Y154" s="8">
        <v>65203.012769999994</v>
      </c>
      <c r="Z154" s="8">
        <v>67191.396310000011</v>
      </c>
      <c r="AA154" s="8">
        <v>61937.388229999997</v>
      </c>
      <c r="AB154" s="8">
        <v>63693.98863</v>
      </c>
      <c r="AC154" s="8">
        <v>65463.107100000001</v>
      </c>
      <c r="AD154" s="9">
        <v>67039.816030000002</v>
      </c>
      <c r="AE154" s="9">
        <v>68613.743383155786</v>
      </c>
      <c r="AF154" s="9">
        <v>70307.610039571256</v>
      </c>
      <c r="AG154" s="9">
        <v>71992.7</v>
      </c>
      <c r="AH154" s="9">
        <v>73618</v>
      </c>
      <c r="AI154" s="9">
        <v>75177</v>
      </c>
      <c r="AJ154" s="9">
        <v>64345</v>
      </c>
      <c r="AK154" s="9">
        <v>65684</v>
      </c>
      <c r="AL154" s="9">
        <v>66870</v>
      </c>
      <c r="AM154" s="9">
        <v>66641</v>
      </c>
      <c r="AN154" s="9">
        <v>66402</v>
      </c>
      <c r="AO154" s="9">
        <v>66144</v>
      </c>
      <c r="AP154" s="9">
        <v>37195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  <c r="BI154" s="9">
        <v>0</v>
      </c>
    </row>
    <row r="155" spans="1:62" s="10" customFormat="1" x14ac:dyDescent="0.25">
      <c r="A155" s="354" t="s">
        <v>498</v>
      </c>
      <c r="B155" s="320">
        <v>16497.349470000001</v>
      </c>
      <c r="C155" s="320">
        <v>18011.748780000002</v>
      </c>
      <c r="D155" s="320">
        <v>19557.199700000001</v>
      </c>
      <c r="E155" s="320">
        <v>20931</v>
      </c>
      <c r="F155" s="320">
        <v>22099.010799999996</v>
      </c>
      <c r="G155" s="320">
        <v>23351.465919999999</v>
      </c>
      <c r="H155" s="320">
        <v>24754.63998</v>
      </c>
      <c r="I155" s="320">
        <v>26040.608029999999</v>
      </c>
      <c r="J155" s="320">
        <v>27079</v>
      </c>
      <c r="K155" s="320">
        <v>24219</v>
      </c>
      <c r="L155" s="320">
        <v>25434.511450000002</v>
      </c>
      <c r="M155" s="5">
        <v>26304.911219999998</v>
      </c>
      <c r="N155" s="5">
        <v>27007.988570000023</v>
      </c>
      <c r="O155" s="5">
        <v>28040.862230000024</v>
      </c>
      <c r="P155" s="5">
        <v>29360.768189999981</v>
      </c>
      <c r="Q155" s="5">
        <v>29660</v>
      </c>
      <c r="R155" s="5">
        <v>30154</v>
      </c>
      <c r="S155" s="5">
        <v>30275.254830000024</v>
      </c>
      <c r="T155" s="5">
        <v>30667.275429632526</v>
      </c>
      <c r="U155" s="5">
        <v>33105.273740000004</v>
      </c>
      <c r="V155" s="5">
        <v>33408.566939999997</v>
      </c>
      <c r="W155" s="5">
        <v>33129.858649999995</v>
      </c>
      <c r="X155" s="5">
        <v>32187.134729999998</v>
      </c>
      <c r="Y155" s="5">
        <v>32315.548699999992</v>
      </c>
      <c r="Z155" s="5">
        <v>32755.052190000002</v>
      </c>
      <c r="AA155" s="5">
        <v>29594.4211</v>
      </c>
      <c r="AB155" s="5">
        <v>30327.572650000002</v>
      </c>
      <c r="AC155" s="5">
        <v>30836.977299999995</v>
      </c>
      <c r="AD155" s="6">
        <v>31374.807869999997</v>
      </c>
      <c r="AE155" s="6">
        <v>31928.827631331413</v>
      </c>
      <c r="AF155" s="6">
        <v>32296.786932663887</v>
      </c>
      <c r="AG155" s="6">
        <v>32868.400000000001</v>
      </c>
      <c r="AH155" s="6">
        <v>33307</v>
      </c>
      <c r="AI155" s="6">
        <v>33849</v>
      </c>
      <c r="AJ155" s="6">
        <v>29262</v>
      </c>
      <c r="AK155" s="6">
        <v>29727</v>
      </c>
      <c r="AL155" s="6">
        <v>30057</v>
      </c>
      <c r="AM155" s="6">
        <v>29909</v>
      </c>
      <c r="AN155" s="6">
        <v>29521</v>
      </c>
      <c r="AO155" s="6">
        <v>28989</v>
      </c>
      <c r="AP155" s="6">
        <v>15971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</row>
    <row r="156" spans="1:62" s="10" customFormat="1" x14ac:dyDescent="0.25">
      <c r="A156" s="353" t="s">
        <v>499</v>
      </c>
      <c r="B156" s="319">
        <v>0</v>
      </c>
      <c r="C156" s="319">
        <v>0</v>
      </c>
      <c r="D156" s="319">
        <v>0</v>
      </c>
      <c r="E156" s="319">
        <v>0</v>
      </c>
      <c r="F156" s="319">
        <v>0</v>
      </c>
      <c r="G156" s="319">
        <v>0</v>
      </c>
      <c r="H156" s="319">
        <v>0</v>
      </c>
      <c r="I156" s="319">
        <v>0</v>
      </c>
      <c r="J156" s="319">
        <v>0</v>
      </c>
      <c r="K156" s="319">
        <v>0</v>
      </c>
      <c r="L156" s="319">
        <v>0</v>
      </c>
      <c r="M156" s="8" t="s">
        <v>0</v>
      </c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>
        <v>0</v>
      </c>
      <c r="AB156" s="8">
        <v>0</v>
      </c>
      <c r="AC156" s="8">
        <v>0</v>
      </c>
      <c r="AD156" s="9">
        <v>0</v>
      </c>
      <c r="AE156" s="9"/>
      <c r="AF156" s="9">
        <v>0</v>
      </c>
      <c r="AG156" s="9"/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  <c r="BI156" s="9">
        <v>0</v>
      </c>
    </row>
    <row r="157" spans="1:62" s="10" customFormat="1" x14ac:dyDescent="0.25">
      <c r="A157" s="354" t="s">
        <v>500</v>
      </c>
      <c r="B157" s="320">
        <v>0</v>
      </c>
      <c r="C157" s="320">
        <v>0</v>
      </c>
      <c r="D157" s="320">
        <v>0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 t="s">
        <v>0</v>
      </c>
      <c r="S157" s="5"/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6">
        <v>0</v>
      </c>
      <c r="AE157" s="6">
        <v>0</v>
      </c>
      <c r="AF157" s="6">
        <v>251326.57103999998</v>
      </c>
      <c r="AG157" s="6">
        <v>279165.7</v>
      </c>
      <c r="AH157" s="6">
        <v>307300</v>
      </c>
      <c r="AI157" s="6">
        <v>336162</v>
      </c>
      <c r="AJ157" s="6">
        <v>337168</v>
      </c>
      <c r="AK157" s="6">
        <v>337430</v>
      </c>
      <c r="AL157" s="6">
        <v>338027</v>
      </c>
      <c r="AM157" s="6">
        <v>338821</v>
      </c>
      <c r="AN157" s="6">
        <v>338612</v>
      </c>
      <c r="AO157" s="6">
        <v>338404</v>
      </c>
      <c r="AP157" s="6">
        <v>338617</v>
      </c>
      <c r="AQ157" s="6">
        <v>336739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9"/>
    </row>
    <row r="158" spans="1:62" s="10" customFormat="1" x14ac:dyDescent="0.25">
      <c r="A158" s="355" t="s">
        <v>501</v>
      </c>
      <c r="B158" s="319">
        <v>0</v>
      </c>
      <c r="C158" s="319">
        <v>0</v>
      </c>
      <c r="D158" s="319">
        <v>0</v>
      </c>
      <c r="E158" s="319">
        <v>0</v>
      </c>
      <c r="F158" s="319">
        <v>0</v>
      </c>
      <c r="G158" s="319">
        <v>0</v>
      </c>
      <c r="H158" s="319">
        <v>0</v>
      </c>
      <c r="I158" s="319">
        <v>0</v>
      </c>
      <c r="J158" s="319">
        <v>0</v>
      </c>
      <c r="K158" s="319">
        <v>0</v>
      </c>
      <c r="L158" s="319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 t="s">
        <v>0</v>
      </c>
      <c r="S158" s="8"/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9">
        <v>0</v>
      </c>
      <c r="AE158" s="9">
        <v>0</v>
      </c>
      <c r="AF158" s="9">
        <v>20929.075459230804</v>
      </c>
      <c r="AG158" s="9">
        <v>20767.7</v>
      </c>
      <c r="AH158" s="9">
        <v>20551</v>
      </c>
      <c r="AI158" s="9">
        <v>20427</v>
      </c>
      <c r="AJ158" s="9">
        <v>20333</v>
      </c>
      <c r="AK158" s="9">
        <v>20160</v>
      </c>
      <c r="AL158" s="9">
        <v>19964</v>
      </c>
      <c r="AM158" s="9">
        <v>19874</v>
      </c>
      <c r="AN158" s="9">
        <v>19609</v>
      </c>
      <c r="AO158" s="9">
        <v>19257</v>
      </c>
      <c r="AP158" s="9">
        <v>18673</v>
      </c>
      <c r="AQ158" s="9">
        <v>18177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>
        <v>0</v>
      </c>
      <c r="BJ158" s="9"/>
    </row>
    <row r="159" spans="1:62" s="10" customFormat="1" x14ac:dyDescent="0.25">
      <c r="A159" s="352" t="s">
        <v>502</v>
      </c>
      <c r="B159" s="320">
        <v>0</v>
      </c>
      <c r="C159" s="320">
        <v>0</v>
      </c>
      <c r="D159" s="320">
        <v>0</v>
      </c>
      <c r="E159" s="320">
        <v>0</v>
      </c>
      <c r="F159" s="320">
        <v>0</v>
      </c>
      <c r="G159" s="320">
        <v>0</v>
      </c>
      <c r="H159" s="320">
        <v>0</v>
      </c>
      <c r="I159" s="320">
        <v>0</v>
      </c>
      <c r="J159" s="320">
        <v>0</v>
      </c>
      <c r="K159" s="320">
        <v>0</v>
      </c>
      <c r="L159" s="320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 t="s">
        <v>0</v>
      </c>
      <c r="S159" s="5"/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6">
        <v>0</v>
      </c>
      <c r="AE159" s="6">
        <v>0</v>
      </c>
      <c r="AF159" s="6">
        <v>102649.74781</v>
      </c>
      <c r="AG159" s="6">
        <v>100328.3</v>
      </c>
      <c r="AH159" s="6">
        <v>123428</v>
      </c>
      <c r="AI159" s="6">
        <v>120484</v>
      </c>
      <c r="AJ159" s="6">
        <v>156945</v>
      </c>
      <c r="AK159" s="6">
        <v>152174</v>
      </c>
      <c r="AL159" s="6">
        <v>146519</v>
      </c>
      <c r="AM159" s="6">
        <v>141082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9"/>
    </row>
    <row r="160" spans="1:62" s="10" customFormat="1" x14ac:dyDescent="0.25">
      <c r="A160" s="353" t="s">
        <v>503</v>
      </c>
      <c r="B160" s="319">
        <v>0</v>
      </c>
      <c r="C160" s="319">
        <v>0</v>
      </c>
      <c r="D160" s="319">
        <v>0</v>
      </c>
      <c r="E160" s="319">
        <v>0</v>
      </c>
      <c r="F160" s="319">
        <v>0</v>
      </c>
      <c r="G160" s="319">
        <v>0</v>
      </c>
      <c r="H160" s="319">
        <v>0</v>
      </c>
      <c r="I160" s="319">
        <v>0</v>
      </c>
      <c r="J160" s="319">
        <v>0</v>
      </c>
      <c r="K160" s="319">
        <v>0</v>
      </c>
      <c r="L160" s="319">
        <v>0</v>
      </c>
      <c r="M160" s="8">
        <v>0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>
        <v>0</v>
      </c>
      <c r="AB160" s="8">
        <v>0</v>
      </c>
      <c r="AC160" s="8">
        <v>0</v>
      </c>
      <c r="AD160" s="9">
        <v>0</v>
      </c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>
        <v>0</v>
      </c>
      <c r="BJ160" s="9"/>
    </row>
    <row r="161" spans="1:62" s="10" customFormat="1" x14ac:dyDescent="0.25">
      <c r="A161" s="354" t="s">
        <v>504</v>
      </c>
      <c r="B161" s="320">
        <v>75074.491880000001</v>
      </c>
      <c r="C161" s="320">
        <v>78176.656359999994</v>
      </c>
      <c r="D161" s="320">
        <v>81248.981939999998</v>
      </c>
      <c r="E161" s="320">
        <v>84360</v>
      </c>
      <c r="F161" s="320">
        <v>87592.595910000004</v>
      </c>
      <c r="G161" s="320">
        <v>90862.153970000014</v>
      </c>
      <c r="H161" s="320">
        <v>94220.560489999989</v>
      </c>
      <c r="I161" s="320">
        <v>97708.90453</v>
      </c>
      <c r="J161" s="320">
        <v>101156</v>
      </c>
      <c r="K161" s="320">
        <v>104562</v>
      </c>
      <c r="L161" s="320">
        <v>107868.25159999999</v>
      </c>
      <c r="M161" s="5">
        <v>111113.42549000001</v>
      </c>
      <c r="N161" s="5">
        <v>114291.88176999999</v>
      </c>
      <c r="O161" s="5">
        <v>101855.00644000003</v>
      </c>
      <c r="P161" s="5">
        <v>104658.68556000016</v>
      </c>
      <c r="Q161" s="5">
        <v>107524</v>
      </c>
      <c r="R161" s="5">
        <v>110517</v>
      </c>
      <c r="S161" s="5">
        <v>113515.47108000013</v>
      </c>
      <c r="T161" s="5">
        <v>116543.84145000015</v>
      </c>
      <c r="U161" s="5">
        <v>125430.37356000001</v>
      </c>
      <c r="V161" s="5">
        <v>128627.82341000003</v>
      </c>
      <c r="W161" s="5">
        <v>109419.08096000001</v>
      </c>
      <c r="X161" s="5">
        <v>107407.76434000001</v>
      </c>
      <c r="Y161" s="5">
        <v>106917.98431</v>
      </c>
      <c r="Z161" s="5">
        <v>109405.59457999999</v>
      </c>
      <c r="AA161" s="5">
        <v>111866.81205000002</v>
      </c>
      <c r="AB161" s="5">
        <v>114308.90935</v>
      </c>
      <c r="AC161" s="5">
        <v>74520.692220000012</v>
      </c>
      <c r="AD161" s="6">
        <v>76448.965560000011</v>
      </c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>
        <v>0</v>
      </c>
      <c r="BJ161" s="9"/>
    </row>
    <row r="162" spans="1:62" s="10" customFormat="1" x14ac:dyDescent="0.25">
      <c r="A162" s="355" t="s">
        <v>505</v>
      </c>
      <c r="B162" s="319">
        <v>45771.80818</v>
      </c>
      <c r="C162" s="319">
        <v>47664.739989999995</v>
      </c>
      <c r="D162" s="319">
        <v>49663.006139999998</v>
      </c>
      <c r="E162" s="319">
        <v>51261</v>
      </c>
      <c r="F162" s="319">
        <v>52409.628020000004</v>
      </c>
      <c r="G162" s="319">
        <v>53812.095150000008</v>
      </c>
      <c r="H162" s="319">
        <v>55589.978729999995</v>
      </c>
      <c r="I162" s="319">
        <v>57127.975700000003</v>
      </c>
      <c r="J162" s="319">
        <v>58159</v>
      </c>
      <c r="K162" s="319">
        <v>59765</v>
      </c>
      <c r="L162" s="319">
        <v>61659.575270000001</v>
      </c>
      <c r="M162" s="8">
        <v>62736.714869999996</v>
      </c>
      <c r="N162" s="8">
        <v>63446.407079999997</v>
      </c>
      <c r="O162" s="8">
        <v>57587.958789999946</v>
      </c>
      <c r="P162" s="8">
        <v>59518.392070000067</v>
      </c>
      <c r="Q162" s="8">
        <v>59404</v>
      </c>
      <c r="R162" s="8">
        <v>59714</v>
      </c>
      <c r="S162" s="8">
        <v>59321.27886000002</v>
      </c>
      <c r="T162" s="8">
        <v>59495.406940260989</v>
      </c>
      <c r="U162" s="8">
        <v>62647.91461</v>
      </c>
      <c r="V162" s="8">
        <v>62666.688739999998</v>
      </c>
      <c r="W162" s="8">
        <v>51826.639470000002</v>
      </c>
      <c r="X162" s="8">
        <v>50271.766799999998</v>
      </c>
      <c r="Y162" s="8">
        <v>50292.655080000004</v>
      </c>
      <c r="Z162" s="8">
        <v>50616.592270000008</v>
      </c>
      <c r="AA162" s="8">
        <v>51467.323199999999</v>
      </c>
      <c r="AB162" s="8">
        <v>52403.069739999999</v>
      </c>
      <c r="AC162" s="8">
        <v>34732.665489999999</v>
      </c>
      <c r="AD162" s="9">
        <v>35397.540689999994</v>
      </c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>
        <v>0</v>
      </c>
      <c r="BJ162" s="9"/>
    </row>
    <row r="163" spans="1:62" s="10" customFormat="1" x14ac:dyDescent="0.25">
      <c r="A163" s="352" t="s">
        <v>26</v>
      </c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>
        <v>0</v>
      </c>
      <c r="AB163" s="5">
        <v>0</v>
      </c>
      <c r="AC163" s="5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9"/>
    </row>
    <row r="164" spans="1:62" s="10" customFormat="1" x14ac:dyDescent="0.25">
      <c r="A164" s="355" t="s">
        <v>506</v>
      </c>
      <c r="B164" s="319">
        <v>0</v>
      </c>
      <c r="C164" s="319">
        <v>0</v>
      </c>
      <c r="D164" s="319">
        <v>0</v>
      </c>
      <c r="E164" s="319">
        <v>0</v>
      </c>
      <c r="F164" s="319">
        <v>0</v>
      </c>
      <c r="G164" s="319">
        <v>0</v>
      </c>
      <c r="H164" s="319">
        <v>0</v>
      </c>
      <c r="I164" s="319">
        <v>0</v>
      </c>
      <c r="J164" s="319">
        <v>43646</v>
      </c>
      <c r="K164" s="319">
        <v>42792</v>
      </c>
      <c r="L164" s="319">
        <v>86362.53373000001</v>
      </c>
      <c r="M164" s="8">
        <v>84027.33692999999</v>
      </c>
      <c r="N164" s="8">
        <v>125125.68537000001</v>
      </c>
      <c r="O164" s="8">
        <v>122743.19188</v>
      </c>
      <c r="P164" s="8">
        <v>166183.33904000002</v>
      </c>
      <c r="Q164" s="8">
        <v>159116</v>
      </c>
      <c r="R164" s="8">
        <v>196961</v>
      </c>
      <c r="S164" s="8">
        <v>188150.85846000002</v>
      </c>
      <c r="T164" s="8">
        <v>223101.94597999996</v>
      </c>
      <c r="U164" s="8">
        <v>215908.76020000002</v>
      </c>
      <c r="V164" s="8">
        <v>213433.34776</v>
      </c>
      <c r="W164" s="8">
        <v>205854.59113999997</v>
      </c>
      <c r="X164" s="8">
        <v>206468.69295</v>
      </c>
      <c r="Y164" s="8">
        <v>205285.72005999999</v>
      </c>
      <c r="Z164" s="8">
        <v>204692.30364000003</v>
      </c>
      <c r="AA164" s="8">
        <v>200993.7862</v>
      </c>
      <c r="AB164" s="8">
        <v>202581.23222999999</v>
      </c>
      <c r="AC164" s="8">
        <v>197260.79850999999</v>
      </c>
      <c r="AD164" s="9">
        <v>197964.02116999999</v>
      </c>
      <c r="AE164" s="9">
        <v>194182.35147858044</v>
      </c>
      <c r="AF164" s="9">
        <v>192918.74230999994</v>
      </c>
      <c r="AG164" s="9">
        <v>189204.80000000002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  <c r="BI164" s="9">
        <v>0</v>
      </c>
    </row>
    <row r="165" spans="1:62" s="10" customFormat="1" x14ac:dyDescent="0.25">
      <c r="A165" s="354" t="s">
        <v>507</v>
      </c>
      <c r="B165" s="320">
        <v>15457.140160000001</v>
      </c>
      <c r="C165" s="320">
        <v>15142.919760000001</v>
      </c>
      <c r="D165" s="320">
        <v>30520.935839999998</v>
      </c>
      <c r="E165" s="320">
        <v>29770</v>
      </c>
      <c r="F165" s="320">
        <v>44381.747719999999</v>
      </c>
      <c r="G165" s="320">
        <v>43211.816230000004</v>
      </c>
      <c r="H165" s="320">
        <v>57982.239219999996</v>
      </c>
      <c r="I165" s="320">
        <v>56673.570909999995</v>
      </c>
      <c r="J165" s="320">
        <v>70475</v>
      </c>
      <c r="K165" s="320">
        <v>69064</v>
      </c>
      <c r="L165" s="320">
        <v>83670.6976</v>
      </c>
      <c r="M165" s="5">
        <v>81369.041089999999</v>
      </c>
      <c r="N165" s="5">
        <v>94289.221640000003</v>
      </c>
      <c r="O165" s="5">
        <v>92448.558679999987</v>
      </c>
      <c r="P165" s="5">
        <v>107336.35467000002</v>
      </c>
      <c r="Q165" s="5">
        <v>102721</v>
      </c>
      <c r="R165" s="5">
        <v>101776</v>
      </c>
      <c r="S165" s="5">
        <v>97174.770410000012</v>
      </c>
      <c r="T165" s="5">
        <v>96066.579720000009</v>
      </c>
      <c r="U165" s="5">
        <v>92923.676569999996</v>
      </c>
      <c r="V165" s="5">
        <v>91906.23576000001</v>
      </c>
      <c r="W165" s="5">
        <v>88598.624120000008</v>
      </c>
      <c r="X165" s="5">
        <v>88904.384319999997</v>
      </c>
      <c r="Y165" s="5">
        <v>88352.388489999983</v>
      </c>
      <c r="Z165" s="5">
        <v>88143.660480000006</v>
      </c>
      <c r="AA165" s="5">
        <v>86507.245710000003</v>
      </c>
      <c r="AB165" s="5">
        <v>87230.494780000008</v>
      </c>
      <c r="AC165" s="5">
        <v>84897.851919999986</v>
      </c>
      <c r="AD165" s="6">
        <v>85243.60407999999</v>
      </c>
      <c r="AE165" s="6">
        <v>83574.297649185231</v>
      </c>
      <c r="AF165" s="6">
        <v>83058.681079999995</v>
      </c>
      <c r="AG165" s="6">
        <v>81419.100000000006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9"/>
    </row>
    <row r="166" spans="1:62" s="10" customFormat="1" x14ac:dyDescent="0.25">
      <c r="A166" s="353" t="s">
        <v>28</v>
      </c>
      <c r="B166" s="319">
        <v>0</v>
      </c>
      <c r="C166" s="319">
        <v>0</v>
      </c>
      <c r="D166" s="319">
        <v>0</v>
      </c>
      <c r="E166" s="319"/>
      <c r="F166" s="319"/>
      <c r="G166" s="319"/>
      <c r="H166" s="319"/>
      <c r="I166" s="319"/>
      <c r="J166" s="319"/>
      <c r="K166" s="319"/>
      <c r="L166" s="319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>
        <v>0</v>
      </c>
      <c r="AB166" s="8">
        <v>0</v>
      </c>
      <c r="AC166" s="8">
        <v>0</v>
      </c>
      <c r="AD166" s="9">
        <v>0</v>
      </c>
      <c r="AE166" s="9">
        <v>0</v>
      </c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>
        <v>0</v>
      </c>
    </row>
    <row r="167" spans="1:62" s="10" customFormat="1" x14ac:dyDescent="0.25">
      <c r="A167" s="354" t="s">
        <v>508</v>
      </c>
      <c r="B167" s="320">
        <v>0</v>
      </c>
      <c r="C167" s="320">
        <v>0</v>
      </c>
      <c r="D167" s="320">
        <v>0</v>
      </c>
      <c r="E167" s="320">
        <v>0</v>
      </c>
      <c r="F167" s="320">
        <v>0</v>
      </c>
      <c r="G167" s="320">
        <v>0</v>
      </c>
      <c r="H167" s="320">
        <v>0</v>
      </c>
      <c r="I167" s="320">
        <v>0</v>
      </c>
      <c r="J167" s="320">
        <v>0</v>
      </c>
      <c r="K167" s="320">
        <v>0</v>
      </c>
      <c r="L167" s="320">
        <v>0</v>
      </c>
      <c r="M167" s="5">
        <v>0</v>
      </c>
      <c r="N167" s="5" t="s">
        <v>0</v>
      </c>
      <c r="O167" s="5">
        <v>278192.32555000001</v>
      </c>
      <c r="P167" s="5" t="s">
        <v>0</v>
      </c>
      <c r="Q167" s="5" t="s">
        <v>0</v>
      </c>
      <c r="R167" s="5" t="s">
        <v>0</v>
      </c>
      <c r="S167" s="5">
        <v>0</v>
      </c>
      <c r="T167" s="5">
        <v>93781.671959999992</v>
      </c>
      <c r="U167" s="5">
        <v>93003.869310000009</v>
      </c>
      <c r="V167" s="5">
        <v>93484.633130000002</v>
      </c>
      <c r="W167" s="5">
        <v>93015.576690000002</v>
      </c>
      <c r="X167" s="5">
        <v>94174.227400000003</v>
      </c>
      <c r="Y167" s="5">
        <v>93434.253769999996</v>
      </c>
      <c r="Z167" s="5">
        <v>95105.905939999997</v>
      </c>
      <c r="AA167" s="5">
        <v>93857.997310000006</v>
      </c>
      <c r="AB167" s="5">
        <v>95394.960349999994</v>
      </c>
      <c r="AC167" s="5">
        <v>93851.156789999994</v>
      </c>
      <c r="AD167" s="6">
        <v>95242.709990000003</v>
      </c>
      <c r="AE167" s="6">
        <v>93701.407699999996</v>
      </c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>
        <v>0</v>
      </c>
      <c r="BJ167" s="9"/>
    </row>
    <row r="168" spans="1:62" s="10" customFormat="1" ht="15" customHeight="1" x14ac:dyDescent="0.25">
      <c r="A168" s="355" t="s">
        <v>509</v>
      </c>
      <c r="B168" s="319">
        <v>0</v>
      </c>
      <c r="C168" s="319">
        <v>0</v>
      </c>
      <c r="D168" s="319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143794.78531000001</v>
      </c>
      <c r="M168" s="8">
        <v>138978.31640000001</v>
      </c>
      <c r="N168" s="8">
        <v>287994.23501</v>
      </c>
      <c r="O168" s="8">
        <v>86419.225359999997</v>
      </c>
      <c r="P168" s="8">
        <v>427326.83720000001</v>
      </c>
      <c r="Q168" s="8">
        <v>414070</v>
      </c>
      <c r="R168" s="8">
        <v>557276</v>
      </c>
      <c r="S168" s="8">
        <v>546200.96295000007</v>
      </c>
      <c r="T168" s="8">
        <v>547092.08486000006</v>
      </c>
      <c r="U168" s="8">
        <v>542423.62520000001</v>
      </c>
      <c r="V168" s="8">
        <v>545309.09401999996</v>
      </c>
      <c r="W168" s="8">
        <v>542493.88626000006</v>
      </c>
      <c r="X168" s="8">
        <v>549448.67021000001</v>
      </c>
      <c r="Y168" s="8">
        <v>545006.69807000004</v>
      </c>
      <c r="Z168" s="8">
        <v>555042.84484000003</v>
      </c>
      <c r="AA168" s="8">
        <v>547550.24543999997</v>
      </c>
      <c r="AB168" s="8">
        <v>556778.76217999996</v>
      </c>
      <c r="AC168" s="8">
        <v>547509.18030000001</v>
      </c>
      <c r="AD168" s="9">
        <v>555864.39876000001</v>
      </c>
      <c r="AE168" s="9">
        <v>546610.26395000005</v>
      </c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>
        <v>0</v>
      </c>
      <c r="BJ168" s="9"/>
    </row>
    <row r="169" spans="1:62" s="10" customFormat="1" x14ac:dyDescent="0.25">
      <c r="A169" s="354" t="s">
        <v>510</v>
      </c>
      <c r="B169" s="320">
        <v>0</v>
      </c>
      <c r="C169" s="320">
        <v>0</v>
      </c>
      <c r="D169" s="320">
        <v>16670.508020000001</v>
      </c>
      <c r="E169" s="320">
        <v>16215</v>
      </c>
      <c r="F169" s="320">
        <v>32350.026010000001</v>
      </c>
      <c r="G169" s="320">
        <v>31406.121370000001</v>
      </c>
      <c r="H169" s="320">
        <v>47547.19728</v>
      </c>
      <c r="I169" s="320">
        <v>46339.5772</v>
      </c>
      <c r="J169" s="320">
        <v>61651</v>
      </c>
      <c r="K169" s="320">
        <v>60247</v>
      </c>
      <c r="L169" s="320">
        <v>76244.818310000002</v>
      </c>
      <c r="M169" s="5">
        <v>73939.693039999998</v>
      </c>
      <c r="N169" s="5">
        <v>88391.549949999986</v>
      </c>
      <c r="O169" s="5" t="s">
        <v>0</v>
      </c>
      <c r="P169" s="5">
        <v>88032.628079999995</v>
      </c>
      <c r="Q169" s="5">
        <v>84008</v>
      </c>
      <c r="R169" s="5">
        <v>83487</v>
      </c>
      <c r="S169" s="5">
        <v>79482.551560000022</v>
      </c>
      <c r="T169" s="5">
        <v>78789.646899999992</v>
      </c>
      <c r="U169" s="5">
        <v>75994.950369999991</v>
      </c>
      <c r="V169" s="5">
        <v>75391.382220000014</v>
      </c>
      <c r="W169" s="5">
        <v>72467.829690000013</v>
      </c>
      <c r="X169" s="5">
        <v>72915.524519999992</v>
      </c>
      <c r="Y169" s="5">
        <v>72259.777660000007</v>
      </c>
      <c r="Z169" s="5">
        <v>72311.56485000001</v>
      </c>
      <c r="AA169" s="5">
        <v>70760.475090000007</v>
      </c>
      <c r="AB169" s="5">
        <v>71655.028549999988</v>
      </c>
      <c r="AC169" s="5">
        <v>69541.991130000009</v>
      </c>
      <c r="AD169" s="6">
        <v>69892.523640000014</v>
      </c>
      <c r="AE169" s="6">
        <v>68326.289934979111</v>
      </c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>
        <v>0</v>
      </c>
      <c r="BJ169" s="9"/>
    </row>
    <row r="170" spans="1:62" s="10" customFormat="1" x14ac:dyDescent="0.25">
      <c r="A170" s="353" t="s">
        <v>511</v>
      </c>
      <c r="B170" s="319">
        <v>0</v>
      </c>
      <c r="C170" s="319">
        <v>0</v>
      </c>
      <c r="D170" s="319">
        <v>0</v>
      </c>
      <c r="E170" s="319"/>
      <c r="F170" s="319"/>
      <c r="G170" s="319"/>
      <c r="H170" s="319"/>
      <c r="I170" s="319"/>
      <c r="J170" s="319"/>
      <c r="K170" s="319"/>
      <c r="L170" s="31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>
        <v>0</v>
      </c>
    </row>
    <row r="171" spans="1:62" s="10" customFormat="1" ht="15" customHeight="1" x14ac:dyDescent="0.25">
      <c r="A171" s="354" t="s">
        <v>512</v>
      </c>
      <c r="B171" s="320">
        <v>0</v>
      </c>
      <c r="C171" s="320">
        <v>0</v>
      </c>
      <c r="D171" s="320">
        <v>0</v>
      </c>
      <c r="E171" s="320">
        <v>0</v>
      </c>
      <c r="F171" s="320">
        <v>0</v>
      </c>
      <c r="G171" s="320">
        <v>0</v>
      </c>
      <c r="H171" s="320">
        <v>0</v>
      </c>
      <c r="I171" s="320">
        <v>4934.7753999999995</v>
      </c>
      <c r="J171" s="320">
        <v>9645</v>
      </c>
      <c r="K171" s="320">
        <v>14367</v>
      </c>
      <c r="L171" s="320">
        <v>19096.892209999998</v>
      </c>
      <c r="M171" s="159">
        <v>23827.127060000003</v>
      </c>
      <c r="N171" s="159">
        <v>28531.689429999999</v>
      </c>
      <c r="O171" s="5">
        <v>33249.067049999998</v>
      </c>
      <c r="P171" s="5">
        <v>37938.222780000011</v>
      </c>
      <c r="Q171" s="5">
        <v>42665</v>
      </c>
      <c r="R171" s="5">
        <v>47330</v>
      </c>
      <c r="S171" s="5">
        <v>51941.548630000005</v>
      </c>
      <c r="T171" s="5">
        <v>56603.104230000012</v>
      </c>
      <c r="U171" s="5">
        <v>56569.503700000001</v>
      </c>
      <c r="V171" s="5">
        <v>56549.295700000002</v>
      </c>
      <c r="W171" s="5">
        <v>56549.295700000002</v>
      </c>
      <c r="X171" s="5">
        <v>56560.945</v>
      </c>
      <c r="Y171" s="5">
        <v>56597.371729999999</v>
      </c>
      <c r="Z171" s="5">
        <v>56602.571900000003</v>
      </c>
      <c r="AA171" s="5">
        <v>56628.691930000001</v>
      </c>
      <c r="AB171" s="5">
        <v>56500</v>
      </c>
      <c r="AC171" s="5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>
        <v>0</v>
      </c>
      <c r="BJ171" s="9"/>
    </row>
    <row r="172" spans="1:62" s="10" customFormat="1" ht="15" customHeight="1" x14ac:dyDescent="0.25">
      <c r="A172" s="355" t="s">
        <v>513</v>
      </c>
      <c r="B172" s="319">
        <v>25255.339800000002</v>
      </c>
      <c r="C172" s="319">
        <v>50672.912389999998</v>
      </c>
      <c r="D172" s="319">
        <v>49922.554530000001</v>
      </c>
      <c r="E172" s="319">
        <v>74726</v>
      </c>
      <c r="F172" s="319">
        <v>72517.741179999997</v>
      </c>
      <c r="G172" s="319">
        <v>96400.056159999993</v>
      </c>
      <c r="H172" s="319">
        <v>94801.798789999986</v>
      </c>
      <c r="I172" s="319">
        <v>118527.22604000001</v>
      </c>
      <c r="J172" s="319">
        <v>115228</v>
      </c>
      <c r="K172" s="319">
        <v>138721</v>
      </c>
      <c r="L172" s="319">
        <v>136876.48450999998</v>
      </c>
      <c r="M172" s="8">
        <v>158904.16284999999</v>
      </c>
      <c r="N172" s="8">
        <v>154152.90650000001</v>
      </c>
      <c r="O172" s="8">
        <v>176814.05874000001</v>
      </c>
      <c r="P172" s="8">
        <v>175561.65443</v>
      </c>
      <c r="Q172" s="8">
        <v>171980</v>
      </c>
      <c r="R172" s="8">
        <v>166386</v>
      </c>
      <c r="S172" s="8">
        <v>162648.76931000003</v>
      </c>
      <c r="T172" s="8">
        <v>157154.82107000001</v>
      </c>
      <c r="U172" s="8">
        <v>155524.61288</v>
      </c>
      <c r="V172" s="8">
        <v>150226.33598</v>
      </c>
      <c r="W172" s="8">
        <v>148294.22413000002</v>
      </c>
      <c r="X172" s="8">
        <v>145438.22268000001</v>
      </c>
      <c r="Y172" s="8">
        <v>147843.57914999998</v>
      </c>
      <c r="Z172" s="8">
        <v>143993.36451000001</v>
      </c>
      <c r="AA172" s="8">
        <v>144570.84548000002</v>
      </c>
      <c r="AB172" s="8">
        <v>142626.74135</v>
      </c>
      <c r="AC172" s="8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>
        <v>0</v>
      </c>
      <c r="BJ172" s="9"/>
    </row>
    <row r="173" spans="1:62" s="10" customFormat="1" ht="15" customHeight="1" x14ac:dyDescent="0.25">
      <c r="A173" s="352" t="s">
        <v>56</v>
      </c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320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>
        <v>0</v>
      </c>
      <c r="BJ173" s="9"/>
    </row>
    <row r="174" spans="1:62" s="10" customFormat="1" ht="15" customHeight="1" x14ac:dyDescent="0.25">
      <c r="A174" s="355" t="s">
        <v>514</v>
      </c>
      <c r="B174" s="319">
        <v>0</v>
      </c>
      <c r="C174" s="319">
        <v>38700.780110000007</v>
      </c>
      <c r="D174" s="319">
        <v>77351.578099999999</v>
      </c>
      <c r="E174" s="319">
        <v>116060</v>
      </c>
      <c r="F174" s="319">
        <v>154654.29524000001</v>
      </c>
      <c r="G174" s="319">
        <v>193209.39724000002</v>
      </c>
      <c r="H174" s="319">
        <v>231729.84255999996</v>
      </c>
      <c r="I174" s="319">
        <v>270261</v>
      </c>
      <c r="J174" s="319">
        <v>308941</v>
      </c>
      <c r="K174" s="319">
        <v>347864</v>
      </c>
      <c r="L174" s="319">
        <v>386839.67604000005</v>
      </c>
      <c r="M174" s="8">
        <v>425769.02671999997</v>
      </c>
      <c r="N174" s="8">
        <v>464207.39603999996</v>
      </c>
      <c r="O174" s="8">
        <v>502891.30379999994</v>
      </c>
      <c r="P174" s="8">
        <v>502522.28389999992</v>
      </c>
      <c r="Q174" s="8">
        <v>502774</v>
      </c>
      <c r="R174" s="8">
        <v>502295</v>
      </c>
      <c r="S174" s="8">
        <v>501436.56367999996</v>
      </c>
      <c r="T174" s="8">
        <v>501137.95766999992</v>
      </c>
      <c r="U174" s="8">
        <v>500921.23084999999</v>
      </c>
      <c r="V174" s="8">
        <v>500574.46296999999</v>
      </c>
      <c r="W174" s="8">
        <v>0</v>
      </c>
      <c r="X174" s="8"/>
      <c r="Y174" s="8"/>
      <c r="Z174" s="8"/>
      <c r="AA174" s="8"/>
      <c r="AB174" s="8"/>
      <c r="AC174" s="8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>
        <v>0</v>
      </c>
      <c r="BJ174" s="9"/>
    </row>
    <row r="175" spans="1:62" s="10" customFormat="1" ht="15" customHeight="1" x14ac:dyDescent="0.25">
      <c r="A175" s="352" t="s">
        <v>62</v>
      </c>
      <c r="B175" s="321"/>
      <c r="C175" s="321"/>
      <c r="D175" s="321"/>
      <c r="E175" s="321"/>
      <c r="F175" s="321"/>
      <c r="G175" s="321"/>
      <c r="H175" s="321"/>
      <c r="I175" s="321"/>
      <c r="J175" s="321"/>
      <c r="K175" s="321"/>
      <c r="L175" s="321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  <c r="BB175" s="161"/>
      <c r="BC175" s="161"/>
      <c r="BD175" s="161"/>
      <c r="BE175" s="161"/>
      <c r="BF175" s="161"/>
      <c r="BG175" s="161"/>
      <c r="BH175" s="161"/>
      <c r="BI175" s="161"/>
      <c r="BJ175" s="9"/>
    </row>
    <row r="176" spans="1:62" s="10" customFormat="1" ht="15" customHeight="1" x14ac:dyDescent="0.25">
      <c r="A176" s="356" t="s">
        <v>515</v>
      </c>
      <c r="B176" s="319">
        <v>231857</v>
      </c>
      <c r="C176" s="319">
        <v>227167.63855999999</v>
      </c>
      <c r="D176" s="319">
        <v>274012.30833000003</v>
      </c>
      <c r="E176" s="319">
        <v>267297</v>
      </c>
      <c r="F176" s="319">
        <v>258841.78041000001</v>
      </c>
      <c r="G176" s="319">
        <v>252044.34518999999</v>
      </c>
      <c r="H176" s="319">
        <v>297339.09647000005</v>
      </c>
      <c r="I176" s="319">
        <v>290657.86024000001</v>
      </c>
      <c r="J176" s="319">
        <v>281960</v>
      </c>
      <c r="K176" s="319">
        <v>276340</v>
      </c>
      <c r="L176" s="319">
        <v>286222.29944999999</v>
      </c>
      <c r="M176" s="8">
        <v>278376.34174</v>
      </c>
      <c r="N176" s="8">
        <v>269453.81179000001</v>
      </c>
      <c r="O176" s="8">
        <v>264220.29929999996</v>
      </c>
      <c r="P176" s="8">
        <v>274882.69117000001</v>
      </c>
      <c r="Q176" s="8">
        <v>263090</v>
      </c>
      <c r="R176" s="8">
        <v>253977</v>
      </c>
      <c r="S176" s="8">
        <v>243856.33136000001</v>
      </c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</row>
    <row r="177" spans="1:62" s="10" customFormat="1" ht="15" customHeight="1" x14ac:dyDescent="0.25">
      <c r="A177" s="357" t="s">
        <v>516</v>
      </c>
      <c r="B177" s="321">
        <v>117590</v>
      </c>
      <c r="C177" s="321">
        <v>156787.28527000002</v>
      </c>
      <c r="D177" s="321">
        <v>195743.04582</v>
      </c>
      <c r="E177" s="321">
        <v>234954</v>
      </c>
      <c r="F177" s="321">
        <v>273949.09789999999</v>
      </c>
      <c r="G177" s="321">
        <v>312909.01033000002</v>
      </c>
      <c r="H177" s="321">
        <v>351844.26603</v>
      </c>
      <c r="I177" s="321">
        <v>390997.63647000003</v>
      </c>
      <c r="J177" s="321">
        <v>430205</v>
      </c>
      <c r="K177" s="321">
        <v>469743</v>
      </c>
      <c r="L177" s="321">
        <v>509315.20536999998</v>
      </c>
      <c r="M177" s="160">
        <v>509599.99537000002</v>
      </c>
      <c r="N177" s="160">
        <v>509315.20536999998</v>
      </c>
      <c r="O177" s="160">
        <v>509315.20536999998</v>
      </c>
      <c r="P177" s="160">
        <v>508932.57438000001</v>
      </c>
      <c r="Q177" s="160">
        <v>509133</v>
      </c>
      <c r="R177" s="160">
        <v>508621</v>
      </c>
      <c r="S177" s="160">
        <v>506338.85125000001</v>
      </c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161"/>
      <c r="BJ177" s="9"/>
    </row>
    <row r="178" spans="1:62" s="10" customFormat="1" ht="15" customHeight="1" x14ac:dyDescent="0.25">
      <c r="A178" s="353" t="s">
        <v>111</v>
      </c>
      <c r="B178" s="319"/>
      <c r="C178" s="319"/>
      <c r="D178" s="319"/>
      <c r="E178" s="319"/>
      <c r="F178" s="319"/>
      <c r="G178" s="319"/>
      <c r="H178" s="319"/>
      <c r="I178" s="319"/>
      <c r="J178" s="319"/>
      <c r="K178" s="319"/>
      <c r="L178" s="319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</row>
    <row r="179" spans="1:62" s="209" customFormat="1" ht="15" customHeight="1" x14ac:dyDescent="0.25">
      <c r="A179" s="357" t="s">
        <v>517</v>
      </c>
      <c r="B179" s="321">
        <v>710147</v>
      </c>
      <c r="C179" s="321">
        <v>754531.73810000008</v>
      </c>
      <c r="D179" s="321">
        <v>754057.78134999995</v>
      </c>
      <c r="E179" s="321">
        <v>754257</v>
      </c>
      <c r="F179" s="321">
        <v>753806.75036000006</v>
      </c>
      <c r="G179" s="321">
        <v>753383.78682000004</v>
      </c>
      <c r="H179" s="321">
        <v>753002.14008000004</v>
      </c>
      <c r="I179" s="321">
        <v>752762.42776999995</v>
      </c>
      <c r="J179" s="321">
        <v>752937</v>
      </c>
      <c r="K179" s="321">
        <v>753585</v>
      </c>
      <c r="L179" s="321">
        <v>754204.28748000006</v>
      </c>
      <c r="M179" s="160">
        <v>754626.01029999997</v>
      </c>
      <c r="N179" s="160">
        <v>753361.54874999984</v>
      </c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161"/>
      <c r="BJ179" s="208"/>
    </row>
    <row r="180" spans="1:62" s="10" customFormat="1" ht="14.25" customHeight="1" x14ac:dyDescent="0.25">
      <c r="A180" s="353" t="s">
        <v>518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319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</row>
    <row r="181" spans="1:62" s="209" customFormat="1" ht="15" customHeight="1" x14ac:dyDescent="0.25">
      <c r="A181" s="357" t="s">
        <v>519</v>
      </c>
      <c r="B181" s="321">
        <v>114377</v>
      </c>
      <c r="C181" s="321">
        <v>114376.51747000002</v>
      </c>
      <c r="D181" s="321">
        <v>114236.72968999999</v>
      </c>
      <c r="E181" s="321">
        <v>114266</v>
      </c>
      <c r="F181" s="321">
        <v>114198.25195000001</v>
      </c>
      <c r="G181" s="321">
        <v>114134.1749</v>
      </c>
      <c r="H181" s="321">
        <v>114076.80428</v>
      </c>
      <c r="I181" s="321">
        <v>114094.18497</v>
      </c>
      <c r="J181" s="321">
        <v>114123</v>
      </c>
      <c r="K181" s="321">
        <v>113685.10270999999</v>
      </c>
      <c r="L181" s="321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161"/>
      <c r="BJ181" s="208"/>
    </row>
    <row r="182" spans="1:62" s="10" customFormat="1" ht="14.25" customHeight="1" x14ac:dyDescent="0.25">
      <c r="A182" s="356" t="s">
        <v>520</v>
      </c>
      <c r="B182" s="319">
        <v>869814</v>
      </c>
      <c r="C182" s="319">
        <v>863326.85717999993</v>
      </c>
      <c r="D182" s="319">
        <v>859505.20094999997</v>
      </c>
      <c r="E182" s="319">
        <v>849082</v>
      </c>
      <c r="F182" s="319">
        <v>832435.49549999996</v>
      </c>
      <c r="G182" s="319">
        <v>820972.63633000001</v>
      </c>
      <c r="H182" s="319">
        <v>816090.84921000001</v>
      </c>
      <c r="I182" s="319">
        <v>807986.44416999992</v>
      </c>
      <c r="J182" s="319">
        <v>793540</v>
      </c>
      <c r="K182" s="319">
        <v>786802.15027999994</v>
      </c>
      <c r="L182" s="319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</row>
    <row r="183" spans="1:62" s="209" customFormat="1" ht="15" customHeight="1" x14ac:dyDescent="0.25">
      <c r="A183" s="352" t="s">
        <v>521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  <c r="BB183" s="161"/>
      <c r="BC183" s="161"/>
      <c r="BD183" s="161"/>
      <c r="BE183" s="161"/>
      <c r="BF183" s="161"/>
      <c r="BG183" s="161"/>
      <c r="BH183" s="161"/>
      <c r="BI183" s="161"/>
      <c r="BJ183" s="208"/>
    </row>
    <row r="184" spans="1:62" s="10" customFormat="1" ht="15" customHeight="1" x14ac:dyDescent="0.25">
      <c r="A184" s="356" t="s">
        <v>522</v>
      </c>
      <c r="B184" s="319">
        <v>497224</v>
      </c>
      <c r="C184" s="319">
        <v>497807.44373</v>
      </c>
      <c r="D184" s="319">
        <v>496040.03901999997</v>
      </c>
      <c r="E184" s="319">
        <v>495029</v>
      </c>
      <c r="F184" s="319">
        <v>493601.53079000005</v>
      </c>
      <c r="G184" s="319">
        <v>493094.15230000002</v>
      </c>
      <c r="H184" s="319"/>
      <c r="I184" s="319"/>
      <c r="J184" s="319"/>
      <c r="K184" s="319"/>
      <c r="L184" s="319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</row>
    <row r="185" spans="1:62" s="209" customFormat="1" ht="15" customHeight="1" x14ac:dyDescent="0.25">
      <c r="A185" s="357" t="s">
        <v>523</v>
      </c>
      <c r="B185" s="321">
        <v>882192</v>
      </c>
      <c r="C185" s="321">
        <v>876101.05</v>
      </c>
      <c r="D185" s="321">
        <v>871482.90752999997</v>
      </c>
      <c r="E185" s="321">
        <v>860920</v>
      </c>
      <c r="F185" s="321">
        <v>844276.58843000012</v>
      </c>
      <c r="G185" s="321">
        <v>832882.69715999998</v>
      </c>
      <c r="H185" s="321"/>
      <c r="I185" s="321"/>
      <c r="J185" s="321"/>
      <c r="K185" s="321"/>
      <c r="L185" s="321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161"/>
      <c r="BJ185" s="208"/>
    </row>
    <row r="186" spans="1:62" s="10" customFormat="1" ht="15" customHeight="1" x14ac:dyDescent="0.25">
      <c r="A186" s="353" t="s">
        <v>524</v>
      </c>
      <c r="B186" s="319"/>
      <c r="C186" s="319"/>
      <c r="D186" s="319"/>
      <c r="E186" s="319"/>
      <c r="F186" s="319"/>
      <c r="G186" s="319"/>
      <c r="H186" s="319"/>
      <c r="I186" s="319"/>
      <c r="J186" s="319"/>
      <c r="K186" s="319"/>
      <c r="L186" s="319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</row>
    <row r="187" spans="1:62" s="209" customFormat="1" ht="15" customHeight="1" x14ac:dyDescent="0.25">
      <c r="A187" s="357" t="s">
        <v>525</v>
      </c>
      <c r="B187" s="321">
        <v>419167</v>
      </c>
      <c r="C187" s="321">
        <v>419649.59133999998</v>
      </c>
      <c r="D187" s="321">
        <v>417895.56195999996</v>
      </c>
      <c r="E187" s="321">
        <v>0</v>
      </c>
      <c r="F187" s="321"/>
      <c r="G187" s="321"/>
      <c r="H187" s="321"/>
      <c r="I187" s="321"/>
      <c r="J187" s="321"/>
      <c r="K187" s="321"/>
      <c r="L187" s="321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  <c r="BB187" s="161"/>
      <c r="BC187" s="161"/>
      <c r="BD187" s="161"/>
      <c r="BE187" s="161"/>
      <c r="BF187" s="161"/>
      <c r="BG187" s="161"/>
      <c r="BH187" s="161"/>
      <c r="BI187" s="161"/>
      <c r="BJ187" s="208"/>
    </row>
    <row r="188" spans="1:62" s="10" customFormat="1" ht="15" customHeight="1" x14ac:dyDescent="0.25">
      <c r="A188" s="356" t="s">
        <v>526</v>
      </c>
      <c r="B188" s="319">
        <v>499184</v>
      </c>
      <c r="C188" s="319">
        <v>495771.70932999998</v>
      </c>
      <c r="D188" s="319">
        <v>492764.65617000003</v>
      </c>
      <c r="E188" s="319">
        <v>0</v>
      </c>
      <c r="F188" s="319"/>
      <c r="G188" s="319"/>
      <c r="H188" s="319"/>
      <c r="I188" s="319"/>
      <c r="J188" s="319"/>
      <c r="K188" s="319"/>
      <c r="L188" s="319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</row>
    <row r="189" spans="1:62" s="209" customFormat="1" ht="15" customHeight="1" x14ac:dyDescent="0.25">
      <c r="A189" s="352" t="s">
        <v>553</v>
      </c>
      <c r="B189" s="321"/>
      <c r="C189" s="321"/>
      <c r="D189" s="321"/>
      <c r="E189" s="321"/>
      <c r="F189" s="321"/>
      <c r="G189" s="321"/>
      <c r="H189" s="321"/>
      <c r="I189" s="321"/>
      <c r="J189" s="321"/>
      <c r="K189" s="321"/>
      <c r="L189" s="321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  <c r="AN189" s="161"/>
      <c r="AO189" s="161"/>
      <c r="AP189" s="161"/>
      <c r="AQ189" s="161"/>
      <c r="AR189" s="161"/>
      <c r="AS189" s="161"/>
      <c r="AT189" s="161"/>
      <c r="AU189" s="161"/>
      <c r="AV189" s="161"/>
      <c r="AW189" s="161"/>
      <c r="AX189" s="161"/>
      <c r="AY189" s="161"/>
      <c r="AZ189" s="161"/>
      <c r="BA189" s="161"/>
      <c r="BB189" s="161"/>
      <c r="BC189" s="161"/>
      <c r="BD189" s="161"/>
      <c r="BE189" s="161"/>
      <c r="BF189" s="161"/>
      <c r="BG189" s="161"/>
      <c r="BH189" s="161"/>
      <c r="BI189" s="161"/>
      <c r="BJ189" s="208"/>
    </row>
    <row r="190" spans="1:62" s="10" customFormat="1" ht="15" customHeight="1" x14ac:dyDescent="0.25">
      <c r="A190" s="356" t="s">
        <v>554</v>
      </c>
      <c r="B190" s="319">
        <v>307467</v>
      </c>
      <c r="C190" s="319"/>
      <c r="D190" s="319"/>
      <c r="E190" s="319"/>
      <c r="F190" s="319"/>
      <c r="G190" s="319"/>
      <c r="H190" s="319"/>
      <c r="I190" s="319"/>
      <c r="J190" s="319"/>
      <c r="K190" s="319"/>
      <c r="L190" s="319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</row>
    <row r="191" spans="1:62" s="209" customFormat="1" ht="15" customHeight="1" x14ac:dyDescent="0.25">
      <c r="A191" s="357" t="s">
        <v>555</v>
      </c>
      <c r="B191" s="321">
        <v>304816</v>
      </c>
      <c r="C191" s="321"/>
      <c r="D191" s="321"/>
      <c r="E191" s="321"/>
      <c r="F191" s="321"/>
      <c r="G191" s="321"/>
      <c r="H191" s="321"/>
      <c r="I191" s="321"/>
      <c r="J191" s="321"/>
      <c r="K191" s="321"/>
      <c r="L191" s="321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  <c r="AN191" s="161"/>
      <c r="AO191" s="161"/>
      <c r="AP191" s="161"/>
      <c r="AQ191" s="161"/>
      <c r="AR191" s="161"/>
      <c r="AS191" s="161"/>
      <c r="AT191" s="161"/>
      <c r="AU191" s="161"/>
      <c r="AV191" s="161"/>
      <c r="AW191" s="161"/>
      <c r="AX191" s="161"/>
      <c r="AY191" s="161"/>
      <c r="AZ191" s="161"/>
      <c r="BA191" s="161"/>
      <c r="BB191" s="161"/>
      <c r="BC191" s="161"/>
      <c r="BD191" s="161"/>
      <c r="BE191" s="161"/>
      <c r="BF191" s="161"/>
      <c r="BG191" s="161"/>
      <c r="BH191" s="161"/>
      <c r="BI191" s="161"/>
      <c r="BJ191" s="208"/>
    </row>
    <row r="192" spans="1:62" s="209" customFormat="1" ht="15" customHeight="1" x14ac:dyDescent="0.25">
      <c r="A192" s="359" t="s">
        <v>67</v>
      </c>
      <c r="B192" s="319">
        <v>0</v>
      </c>
      <c r="C192" s="319">
        <v>0</v>
      </c>
      <c r="D192" s="319">
        <v>0</v>
      </c>
      <c r="E192" s="319">
        <v>0</v>
      </c>
      <c r="F192" s="319">
        <v>0</v>
      </c>
      <c r="G192" s="319">
        <v>0</v>
      </c>
      <c r="H192" s="319">
        <v>0</v>
      </c>
      <c r="I192" s="319">
        <v>0</v>
      </c>
      <c r="J192" s="319">
        <v>0</v>
      </c>
      <c r="K192" s="319">
        <v>0</v>
      </c>
      <c r="L192" s="319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 t="s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9">
        <v>0</v>
      </c>
      <c r="AE192" s="9">
        <v>4412.60671</v>
      </c>
      <c r="AF192" s="9">
        <v>4652.9327099999991</v>
      </c>
      <c r="AG192" s="9">
        <v>4928.3999999999996</v>
      </c>
      <c r="AH192" s="9">
        <v>4718</v>
      </c>
      <c r="AI192" s="9">
        <v>2981</v>
      </c>
      <c r="AJ192" s="9">
        <v>2482</v>
      </c>
      <c r="AK192" s="9">
        <v>2237</v>
      </c>
      <c r="AL192" s="9">
        <v>1116</v>
      </c>
      <c r="AM192" s="9">
        <v>0</v>
      </c>
      <c r="AN192" s="9">
        <v>0</v>
      </c>
      <c r="AO192" s="9">
        <v>0</v>
      </c>
      <c r="AP192" s="9">
        <v>0</v>
      </c>
      <c r="AQ192" s="9">
        <v>0</v>
      </c>
      <c r="AR192" s="9">
        <v>0</v>
      </c>
      <c r="AS192" s="9">
        <v>0</v>
      </c>
      <c r="AT192" s="9">
        <v>0</v>
      </c>
      <c r="AU192" s="9">
        <v>0</v>
      </c>
      <c r="AV192" s="9">
        <v>0</v>
      </c>
      <c r="AW192" s="9">
        <v>0</v>
      </c>
      <c r="AX192" s="9">
        <v>0</v>
      </c>
      <c r="AY192" s="9">
        <v>0</v>
      </c>
      <c r="AZ192" s="9">
        <v>0</v>
      </c>
      <c r="BA192" s="9">
        <v>0</v>
      </c>
      <c r="BB192" s="9">
        <v>0</v>
      </c>
      <c r="BC192" s="9">
        <v>0</v>
      </c>
      <c r="BD192" s="9">
        <v>0</v>
      </c>
      <c r="BE192" s="9">
        <v>0</v>
      </c>
      <c r="BF192" s="9">
        <v>0</v>
      </c>
      <c r="BG192" s="9">
        <v>0</v>
      </c>
      <c r="BH192" s="9">
        <v>0</v>
      </c>
      <c r="BI192" s="9">
        <v>0</v>
      </c>
      <c r="BJ192" s="208"/>
    </row>
    <row r="193" spans="1:62" s="209" customFormat="1" ht="15" customHeight="1" x14ac:dyDescent="0.25">
      <c r="A193" s="352" t="s">
        <v>527</v>
      </c>
      <c r="B193" s="321">
        <v>0</v>
      </c>
      <c r="C193" s="321">
        <v>0</v>
      </c>
      <c r="D193" s="321">
        <v>0</v>
      </c>
      <c r="E193" s="321">
        <v>0</v>
      </c>
      <c r="F193" s="321">
        <v>0</v>
      </c>
      <c r="G193" s="321">
        <v>0</v>
      </c>
      <c r="H193" s="321">
        <v>0</v>
      </c>
      <c r="I193" s="321">
        <v>0</v>
      </c>
      <c r="J193" s="321">
        <v>0</v>
      </c>
      <c r="K193" s="321">
        <v>0</v>
      </c>
      <c r="L193" s="321">
        <v>0</v>
      </c>
      <c r="M193" s="160" t="s">
        <v>0</v>
      </c>
      <c r="N193" s="160" t="s">
        <v>0</v>
      </c>
      <c r="O193" s="160" t="s">
        <v>0</v>
      </c>
      <c r="P193" s="160" t="s">
        <v>0</v>
      </c>
      <c r="Q193" s="160" t="s">
        <v>0</v>
      </c>
      <c r="R193" s="160" t="s">
        <v>0</v>
      </c>
      <c r="S193" s="160">
        <v>0</v>
      </c>
      <c r="T193" s="160">
        <v>0</v>
      </c>
      <c r="U193" s="160">
        <v>0</v>
      </c>
      <c r="V193" s="160">
        <v>0</v>
      </c>
      <c r="W193" s="160">
        <v>0</v>
      </c>
      <c r="X193" s="160">
        <v>0</v>
      </c>
      <c r="Y193" s="160">
        <v>0</v>
      </c>
      <c r="Z193" s="160">
        <v>0</v>
      </c>
      <c r="AA193" s="160">
        <v>0</v>
      </c>
      <c r="AB193" s="160">
        <v>0</v>
      </c>
      <c r="AC193" s="160">
        <v>0</v>
      </c>
      <c r="AD193" s="161">
        <v>0</v>
      </c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>
        <v>0</v>
      </c>
      <c r="BJ193" s="208"/>
    </row>
    <row r="194" spans="1:62" s="209" customFormat="1" ht="15" customHeight="1" x14ac:dyDescent="0.25">
      <c r="A194" s="359" t="s">
        <v>65</v>
      </c>
      <c r="B194" s="319">
        <v>0</v>
      </c>
      <c r="C194" s="319">
        <v>0</v>
      </c>
      <c r="D194" s="319">
        <v>0</v>
      </c>
      <c r="E194" s="319">
        <v>0</v>
      </c>
      <c r="F194" s="319">
        <v>0</v>
      </c>
      <c r="G194" s="319">
        <v>0</v>
      </c>
      <c r="H194" s="319">
        <v>0</v>
      </c>
      <c r="I194" s="319">
        <v>0</v>
      </c>
      <c r="J194" s="319">
        <v>0</v>
      </c>
      <c r="K194" s="319">
        <v>0</v>
      </c>
      <c r="L194" s="319">
        <v>0</v>
      </c>
      <c r="M194" s="8" t="s">
        <v>0</v>
      </c>
      <c r="N194" s="8" t="s">
        <v>0</v>
      </c>
      <c r="O194" s="8" t="s">
        <v>0</v>
      </c>
      <c r="P194" s="8" t="s">
        <v>0</v>
      </c>
      <c r="Q194" s="8" t="s">
        <v>0</v>
      </c>
      <c r="R194" s="8" t="s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9">
        <v>0</v>
      </c>
      <c r="AE194" s="9">
        <v>0</v>
      </c>
      <c r="AF194" s="9">
        <v>0</v>
      </c>
      <c r="AG194" s="9">
        <v>0</v>
      </c>
      <c r="AH194" s="9">
        <v>0</v>
      </c>
      <c r="AI194" s="9">
        <v>0</v>
      </c>
      <c r="AJ194" s="9">
        <v>0</v>
      </c>
      <c r="AK194" s="9">
        <v>0</v>
      </c>
      <c r="AL194" s="9">
        <v>0</v>
      </c>
      <c r="AM194" s="9">
        <v>0</v>
      </c>
      <c r="AN194" s="9">
        <v>0</v>
      </c>
      <c r="AO194" s="9">
        <v>0</v>
      </c>
      <c r="AP194" s="9">
        <v>0</v>
      </c>
      <c r="AQ194" s="9">
        <v>0</v>
      </c>
      <c r="AR194" s="9">
        <v>0</v>
      </c>
      <c r="AS194" s="9">
        <v>0</v>
      </c>
      <c r="AT194" s="9">
        <v>0</v>
      </c>
      <c r="AU194" s="9">
        <v>0</v>
      </c>
      <c r="AV194" s="9">
        <v>0</v>
      </c>
      <c r="AW194" s="9">
        <v>0</v>
      </c>
      <c r="AX194" s="9">
        <v>0</v>
      </c>
      <c r="AY194" s="9">
        <v>0</v>
      </c>
      <c r="AZ194" s="9">
        <v>0</v>
      </c>
      <c r="BA194" s="9">
        <v>0</v>
      </c>
      <c r="BB194" s="9">
        <v>0</v>
      </c>
      <c r="BC194" s="9">
        <v>0</v>
      </c>
      <c r="BD194" s="9">
        <v>6817</v>
      </c>
      <c r="BE194" s="9">
        <v>13094</v>
      </c>
      <c r="BF194" s="9">
        <v>19228</v>
      </c>
      <c r="BG194" s="9">
        <v>25020</v>
      </c>
      <c r="BH194" s="9">
        <v>30504</v>
      </c>
      <c r="BI194" s="9">
        <v>35805</v>
      </c>
      <c r="BJ194" s="208"/>
    </row>
    <row r="195" spans="1:62" s="209" customFormat="1" ht="15" customHeight="1" x14ac:dyDescent="0.25">
      <c r="A195" s="352" t="s">
        <v>528</v>
      </c>
      <c r="B195" s="321">
        <v>0</v>
      </c>
      <c r="C195" s="321">
        <v>0</v>
      </c>
      <c r="D195" s="321">
        <v>0</v>
      </c>
      <c r="E195" s="321">
        <v>0</v>
      </c>
      <c r="F195" s="321">
        <v>0</v>
      </c>
      <c r="G195" s="321">
        <v>0</v>
      </c>
      <c r="H195" s="321">
        <v>0</v>
      </c>
      <c r="I195" s="321">
        <v>0</v>
      </c>
      <c r="J195" s="321">
        <v>0</v>
      </c>
      <c r="K195" s="321">
        <v>0</v>
      </c>
      <c r="L195" s="321">
        <v>0</v>
      </c>
      <c r="M195" s="160" t="s">
        <v>0</v>
      </c>
      <c r="N195" s="160" t="s">
        <v>0</v>
      </c>
      <c r="O195" s="160" t="s">
        <v>0</v>
      </c>
      <c r="P195" s="160" t="s">
        <v>0</v>
      </c>
      <c r="Q195" s="160" t="s">
        <v>0</v>
      </c>
      <c r="R195" s="160" t="s">
        <v>0</v>
      </c>
      <c r="S195" s="160">
        <v>913.12828000000002</v>
      </c>
      <c r="T195" s="160">
        <v>2224.9320100000004</v>
      </c>
      <c r="U195" s="160">
        <v>3487.5745999999999</v>
      </c>
      <c r="V195" s="160">
        <v>4669.3251600000003</v>
      </c>
      <c r="W195" s="160">
        <v>11229.58064</v>
      </c>
      <c r="X195" s="160">
        <v>17657.421329999997</v>
      </c>
      <c r="Y195" s="160">
        <v>24134.156590000002</v>
      </c>
      <c r="Z195" s="160">
        <v>30001.46515</v>
      </c>
      <c r="AA195" s="160">
        <v>36055.266239999997</v>
      </c>
      <c r="AB195" s="160">
        <v>42056.30227</v>
      </c>
      <c r="AC195" s="160">
        <v>47300.313559999995</v>
      </c>
      <c r="AD195" s="161">
        <v>52713.069349999998</v>
      </c>
      <c r="AE195" s="161">
        <v>58149.130349999992</v>
      </c>
      <c r="AF195" s="161">
        <v>62666.091249999998</v>
      </c>
      <c r="AG195" s="161">
        <v>67705.600000000006</v>
      </c>
      <c r="AH195" s="161">
        <v>72599</v>
      </c>
      <c r="AI195" s="161">
        <v>77512</v>
      </c>
      <c r="AJ195" s="161">
        <v>82766</v>
      </c>
      <c r="AK195" s="161">
        <v>87271</v>
      </c>
      <c r="AL195" s="161">
        <v>91593</v>
      </c>
      <c r="AM195" s="161">
        <v>96214</v>
      </c>
      <c r="AN195" s="161">
        <v>99515</v>
      </c>
      <c r="AO195" s="161">
        <v>102155</v>
      </c>
      <c r="AP195" s="161">
        <v>103213</v>
      </c>
      <c r="AQ195" s="161">
        <v>105296</v>
      </c>
      <c r="AR195" s="161">
        <v>107633</v>
      </c>
      <c r="AS195" s="161">
        <v>108216</v>
      </c>
      <c r="AT195" s="161">
        <v>108763</v>
      </c>
      <c r="AU195" s="161">
        <v>111093</v>
      </c>
      <c r="AV195" s="161">
        <v>114036</v>
      </c>
      <c r="AW195" s="161">
        <v>115118</v>
      </c>
      <c r="AX195" s="161">
        <v>116159</v>
      </c>
      <c r="AY195" s="161">
        <v>118188</v>
      </c>
      <c r="AZ195" s="161">
        <v>121094</v>
      </c>
      <c r="BA195" s="161">
        <v>122809</v>
      </c>
      <c r="BB195" s="161">
        <v>122941</v>
      </c>
      <c r="BC195" s="161">
        <v>123730</v>
      </c>
      <c r="BD195" s="161">
        <v>125281</v>
      </c>
      <c r="BE195" s="161">
        <v>126537</v>
      </c>
      <c r="BF195" s="161">
        <v>127566</v>
      </c>
      <c r="BG195" s="161">
        <v>132203</v>
      </c>
      <c r="BH195" s="161">
        <v>134118</v>
      </c>
      <c r="BI195" s="161">
        <v>133858</v>
      </c>
      <c r="BJ195" s="208"/>
    </row>
    <row r="196" spans="1:62" s="10" customFormat="1" ht="15" customHeight="1" x14ac:dyDescent="0.25">
      <c r="A196" s="355"/>
      <c r="B196" s="319"/>
      <c r="C196" s="319"/>
      <c r="D196" s="319"/>
      <c r="E196" s="319"/>
      <c r="F196" s="319"/>
      <c r="G196" s="319"/>
      <c r="H196" s="319"/>
      <c r="I196" s="319"/>
      <c r="J196" s="319"/>
      <c r="K196" s="319"/>
      <c r="L196" s="319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</row>
    <row r="197" spans="1:62" s="12" customFormat="1" x14ac:dyDescent="0.25">
      <c r="A197" s="150" t="s">
        <v>529</v>
      </c>
      <c r="B197" s="315">
        <f>SUM(B132:B196)</f>
        <v>5962466.8739100005</v>
      </c>
      <c r="C197" s="315">
        <f>SUM(C132:C196)</f>
        <v>5498202.6587899998</v>
      </c>
      <c r="D197" s="315">
        <f>SUM(D132:D196)</f>
        <v>5657331.8386300001</v>
      </c>
      <c r="E197" s="315">
        <f t="shared" ref="E197:J197" si="0">SUM(E132:E196)</f>
        <v>4838808</v>
      </c>
      <c r="F197" s="315">
        <f t="shared" si="0"/>
        <v>4917490.2217100011</v>
      </c>
      <c r="G197" s="315">
        <f t="shared" si="0"/>
        <v>5011165.4695300004</v>
      </c>
      <c r="H197" s="315">
        <f t="shared" si="0"/>
        <v>3851722.72199</v>
      </c>
      <c r="I197" s="315">
        <f t="shared" si="0"/>
        <v>3957432.38735</v>
      </c>
      <c r="J197" s="315">
        <f t="shared" si="0"/>
        <v>4097339</v>
      </c>
      <c r="K197" s="315">
        <v>4194532.1106899995</v>
      </c>
      <c r="L197" s="315">
        <v>3615287.5193700003</v>
      </c>
      <c r="M197" s="151">
        <f>SUM(M132:M196)</f>
        <v>3689852.2371899998</v>
      </c>
      <c r="N197" s="151">
        <v>3959290.7195700002</v>
      </c>
      <c r="O197" s="151">
        <v>3245749.2829800001</v>
      </c>
      <c r="P197" s="151">
        <v>3562587.9894999997</v>
      </c>
      <c r="Q197" s="151">
        <v>3562265</v>
      </c>
      <c r="R197" s="151">
        <v>3767373</v>
      </c>
      <c r="S197" s="151">
        <v>3770992.0737700001</v>
      </c>
      <c r="T197" s="151">
        <v>3251300.0975194173</v>
      </c>
      <c r="U197" s="151">
        <v>3409396.3807799993</v>
      </c>
      <c r="V197" s="151">
        <v>3452074.3195400001</v>
      </c>
      <c r="W197" s="151">
        <v>2943449.6107799998</v>
      </c>
      <c r="X197" s="151">
        <v>2941702.2770500001</v>
      </c>
      <c r="Y197" s="151">
        <v>2990257.3462799992</v>
      </c>
      <c r="Z197" s="151">
        <v>3043865.1902600005</v>
      </c>
      <c r="AA197" s="151">
        <v>3075071.6530800005</v>
      </c>
      <c r="AB197" s="151">
        <v>3200121.042559999</v>
      </c>
      <c r="AC197" s="151">
        <v>3140463.30455</v>
      </c>
      <c r="AD197" s="168">
        <v>3257359.4401099999</v>
      </c>
      <c r="AE197" s="168">
        <v>3171131.2634316767</v>
      </c>
      <c r="AF197" s="168">
        <v>2917417.5121256043</v>
      </c>
      <c r="AG197" s="168">
        <v>3018084.1</v>
      </c>
      <c r="AH197" s="168">
        <v>2889417</v>
      </c>
      <c r="AI197" s="168">
        <v>2941071</v>
      </c>
      <c r="AJ197" s="168">
        <v>3053352</v>
      </c>
      <c r="AK197" s="168">
        <v>3114919</v>
      </c>
      <c r="AL197" s="168">
        <v>3214725</v>
      </c>
      <c r="AM197" s="168">
        <v>3228484</v>
      </c>
      <c r="AN197" s="168">
        <v>3190220</v>
      </c>
      <c r="AO197" s="168">
        <v>3221731</v>
      </c>
      <c r="AP197" s="168">
        <v>3283561</v>
      </c>
      <c r="AQ197" s="168">
        <v>3403662</v>
      </c>
      <c r="AR197" s="168">
        <v>3163012</v>
      </c>
      <c r="AS197" s="168">
        <v>3193397</v>
      </c>
      <c r="AT197" s="168">
        <v>3256671</v>
      </c>
      <c r="AU197" s="168">
        <v>3069808</v>
      </c>
      <c r="AV197" s="168">
        <v>3154480</v>
      </c>
      <c r="AW197" s="168">
        <v>3035311</v>
      </c>
      <c r="AX197" s="168">
        <v>3145092</v>
      </c>
      <c r="AY197" s="168">
        <v>3030016</v>
      </c>
      <c r="AZ197" s="168">
        <v>3097112</v>
      </c>
      <c r="BA197" s="168">
        <v>3069264</v>
      </c>
      <c r="BB197" s="168">
        <v>3119930</v>
      </c>
      <c r="BC197" s="168">
        <v>3066760</v>
      </c>
      <c r="BD197" s="168">
        <v>3107795</v>
      </c>
      <c r="BE197" s="168">
        <v>3290895</v>
      </c>
      <c r="BF197" s="168">
        <v>2897149</v>
      </c>
      <c r="BG197" s="168">
        <v>2536174</v>
      </c>
      <c r="BH197" s="168">
        <v>2369404</v>
      </c>
      <c r="BI197" s="168">
        <v>2264065.1119999997</v>
      </c>
    </row>
    <row r="198" spans="1:62" s="10" customFormat="1" x14ac:dyDescent="0.25">
      <c r="A198" s="243"/>
      <c r="B198" s="319"/>
      <c r="C198" s="319"/>
      <c r="D198" s="319"/>
      <c r="E198" s="319"/>
      <c r="F198" s="319"/>
      <c r="G198" s="319"/>
      <c r="H198" s="319"/>
      <c r="I198" s="319"/>
      <c r="J198" s="319"/>
      <c r="K198" s="319"/>
      <c r="L198" s="319"/>
      <c r="M198" s="8"/>
      <c r="N198" s="8"/>
      <c r="O198" s="8"/>
      <c r="P198" s="8"/>
      <c r="Q198" s="8"/>
      <c r="Z198" s="8"/>
      <c r="AA198" s="8"/>
      <c r="AB198" s="8"/>
      <c r="AC198" s="8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</row>
    <row r="199" spans="1:62" s="12" customFormat="1" x14ac:dyDescent="0.25">
      <c r="A199" s="150" t="s">
        <v>530</v>
      </c>
      <c r="B199" s="315">
        <f t="shared" ref="B199:J199" si="1">SUM(B201:B204)</f>
        <v>1669235</v>
      </c>
      <c r="C199" s="315">
        <f t="shared" si="1"/>
        <v>1177902.15016</v>
      </c>
      <c r="D199" s="315">
        <f t="shared" si="1"/>
        <v>1213448.7290999999</v>
      </c>
      <c r="E199" s="315">
        <f t="shared" si="1"/>
        <v>1197601</v>
      </c>
      <c r="F199" s="315">
        <f t="shared" si="1"/>
        <v>1245262.97799</v>
      </c>
      <c r="G199" s="315">
        <f t="shared" si="1"/>
        <v>1200645.5593000001</v>
      </c>
      <c r="H199" s="315">
        <f t="shared" si="1"/>
        <v>1179145.9047099999</v>
      </c>
      <c r="I199" s="315">
        <f t="shared" si="1"/>
        <v>682931.96496999997</v>
      </c>
      <c r="J199" s="315">
        <f t="shared" si="1"/>
        <v>681353</v>
      </c>
      <c r="K199" s="315">
        <v>431720</v>
      </c>
      <c r="L199" s="315">
        <v>391302.45824000001</v>
      </c>
      <c r="M199" s="151">
        <f>SUM(M202:M203)</f>
        <v>391113.11098</v>
      </c>
      <c r="N199" s="151">
        <v>199411.59195</v>
      </c>
      <c r="O199" s="151">
        <v>206011.66188999999</v>
      </c>
      <c r="P199" s="151">
        <v>175510.77165000001</v>
      </c>
      <c r="Q199" s="151">
        <v>198081</v>
      </c>
      <c r="R199" s="151">
        <v>237370</v>
      </c>
      <c r="S199" s="151">
        <v>238966.38353999998</v>
      </c>
      <c r="T199" s="151">
        <v>224049.44029999999</v>
      </c>
      <c r="U199" s="151">
        <v>224363.31056999997</v>
      </c>
      <c r="V199" s="151">
        <v>344316.62433999998</v>
      </c>
      <c r="W199" s="151">
        <v>403614.79621</v>
      </c>
      <c r="X199" s="151">
        <v>377514.31662999996</v>
      </c>
      <c r="Y199" s="151">
        <v>389642.79183</v>
      </c>
      <c r="Z199" s="151">
        <v>303688.82725999999</v>
      </c>
      <c r="AA199" s="151">
        <v>335207.61069</v>
      </c>
      <c r="AB199" s="151">
        <v>315195.53474000003</v>
      </c>
      <c r="AC199" s="151">
        <v>344548.8578</v>
      </c>
      <c r="AD199" s="151">
        <v>344735.42579000001</v>
      </c>
      <c r="AE199" s="151">
        <v>389278.10339</v>
      </c>
      <c r="AF199" s="151">
        <v>373038.96109</v>
      </c>
      <c r="AG199" s="151">
        <v>328817.5</v>
      </c>
      <c r="AH199" s="151">
        <v>319282.15263000003</v>
      </c>
      <c r="AI199" s="151">
        <v>321130.81355999998</v>
      </c>
      <c r="AJ199" s="151">
        <v>314156.92950000003</v>
      </c>
      <c r="AK199" s="151">
        <v>307034.82757999998</v>
      </c>
      <c r="AL199" s="151">
        <v>307302.82946000004</v>
      </c>
      <c r="AM199" s="151">
        <v>342677.79284999997</v>
      </c>
      <c r="AN199" s="151">
        <v>328789.60674999998</v>
      </c>
      <c r="AO199" s="151">
        <v>389518.49130999995</v>
      </c>
      <c r="AP199" s="151">
        <v>409566.25683999993</v>
      </c>
      <c r="AQ199" s="151">
        <v>440852.97411000001</v>
      </c>
      <c r="AR199" s="151">
        <v>334993.11374000006</v>
      </c>
      <c r="AS199" s="151">
        <v>346235.43879480485</v>
      </c>
      <c r="AT199" s="151">
        <v>286919</v>
      </c>
      <c r="AU199" s="151">
        <v>202181</v>
      </c>
      <c r="AV199" s="151">
        <v>180184.38</v>
      </c>
      <c r="AW199" s="151">
        <v>171774</v>
      </c>
      <c r="AX199" s="151">
        <v>127332</v>
      </c>
      <c r="AY199" s="151">
        <v>113111</v>
      </c>
      <c r="AZ199" s="151">
        <v>94367</v>
      </c>
      <c r="BA199" s="151">
        <v>80597</v>
      </c>
      <c r="BB199" s="151">
        <v>62388</v>
      </c>
      <c r="BC199" s="151">
        <v>60888</v>
      </c>
      <c r="BD199" s="151">
        <v>57476</v>
      </c>
      <c r="BE199" s="151">
        <v>54429</v>
      </c>
      <c r="BF199" s="151">
        <v>55750</v>
      </c>
      <c r="BG199" s="151">
        <v>58193</v>
      </c>
      <c r="BH199" s="151">
        <v>48945</v>
      </c>
      <c r="BI199" s="151">
        <v>53496</v>
      </c>
    </row>
    <row r="200" spans="1:62" s="10" customFormat="1" x14ac:dyDescent="0.25">
      <c r="A200" s="351"/>
      <c r="B200" s="319"/>
      <c r="C200" s="319"/>
      <c r="D200" s="319"/>
      <c r="E200" s="319"/>
      <c r="F200" s="319"/>
      <c r="G200" s="319"/>
      <c r="H200" s="319"/>
      <c r="I200" s="319"/>
      <c r="J200" s="319"/>
      <c r="K200" s="319"/>
      <c r="L200" s="319"/>
      <c r="M200" s="8"/>
      <c r="N200" s="8"/>
      <c r="O200" s="8"/>
      <c r="P200" s="8"/>
      <c r="Q200" s="8"/>
      <c r="R200" s="158"/>
      <c r="S200" s="158"/>
      <c r="T200" s="158"/>
      <c r="U200" s="158"/>
      <c r="V200" s="158"/>
      <c r="W200" s="158"/>
      <c r="X200" s="158"/>
      <c r="Y200" s="158"/>
      <c r="Z200" s="8"/>
      <c r="AA200" s="8"/>
      <c r="AB200" s="8"/>
      <c r="AC200" s="8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</row>
    <row r="201" spans="1:62" s="10" customFormat="1" x14ac:dyDescent="0.25">
      <c r="A201" s="358" t="s">
        <v>532</v>
      </c>
      <c r="B201" s="320"/>
      <c r="C201" s="320"/>
      <c r="D201" s="320"/>
      <c r="E201" s="320"/>
      <c r="F201" s="320">
        <v>0</v>
      </c>
      <c r="G201" s="320">
        <v>0</v>
      </c>
      <c r="H201" s="320">
        <v>0</v>
      </c>
      <c r="I201" s="320">
        <v>0</v>
      </c>
      <c r="J201" s="320">
        <v>0</v>
      </c>
      <c r="K201" s="320">
        <v>0</v>
      </c>
      <c r="L201" s="320">
        <v>0</v>
      </c>
      <c r="M201" s="5" t="s">
        <v>0</v>
      </c>
      <c r="N201" s="5" t="s">
        <v>0</v>
      </c>
      <c r="O201" s="5" t="s">
        <v>0</v>
      </c>
      <c r="P201" s="5" t="s">
        <v>0</v>
      </c>
      <c r="Q201" s="5" t="s">
        <v>0</v>
      </c>
      <c r="R201" s="5" t="s">
        <v>0</v>
      </c>
      <c r="S201" s="5"/>
      <c r="T201" s="5">
        <v>0</v>
      </c>
      <c r="U201" s="5">
        <v>0</v>
      </c>
      <c r="V201" s="5">
        <v>131568.14278999998</v>
      </c>
      <c r="W201" s="5">
        <v>144920.5294</v>
      </c>
      <c r="X201" s="5">
        <v>138025.45680999997</v>
      </c>
      <c r="Y201" s="5">
        <v>133637.59889999998</v>
      </c>
      <c r="Z201" s="5">
        <v>102189.79568000001</v>
      </c>
      <c r="AA201" s="5">
        <v>106745.30673</v>
      </c>
      <c r="AB201" s="5">
        <v>97105.244949999993</v>
      </c>
      <c r="AC201" s="5">
        <v>100006.31703000001</v>
      </c>
      <c r="AD201" s="6">
        <v>97948.591780000002</v>
      </c>
      <c r="AE201" s="6">
        <v>103165.71157999999</v>
      </c>
      <c r="AF201" s="6">
        <v>97651.216889999996</v>
      </c>
      <c r="AG201" s="6">
        <v>85122.3</v>
      </c>
      <c r="AH201" s="6">
        <v>83767.879660000006</v>
      </c>
      <c r="AI201" s="6">
        <v>81218.079359999989</v>
      </c>
      <c r="AJ201" s="6">
        <v>83609.076650000017</v>
      </c>
      <c r="AK201" s="6">
        <v>80157.088289999985</v>
      </c>
      <c r="AL201" s="6">
        <v>82490.421679999999</v>
      </c>
      <c r="AM201" s="6">
        <v>82796.021649999995</v>
      </c>
      <c r="AN201" s="6">
        <v>81614.693619999991</v>
      </c>
      <c r="AO201" s="6">
        <v>91573.572039999999</v>
      </c>
      <c r="AP201" s="6">
        <v>98786.670769999997</v>
      </c>
      <c r="AQ201" s="6">
        <v>101752.76516</v>
      </c>
      <c r="AR201" s="6">
        <v>78255.021370000002</v>
      </c>
      <c r="AS201" s="6">
        <v>82464.478420000014</v>
      </c>
      <c r="AT201" s="6">
        <v>67194</v>
      </c>
      <c r="AU201" s="6">
        <v>62690</v>
      </c>
      <c r="AV201" s="6">
        <v>55642.400000000001</v>
      </c>
      <c r="AW201" s="6">
        <v>59605</v>
      </c>
      <c r="AX201" s="6">
        <v>61658</v>
      </c>
      <c r="AY201" s="6">
        <v>60170</v>
      </c>
      <c r="AZ201" s="6">
        <v>59346</v>
      </c>
      <c r="BA201" s="6">
        <v>55545</v>
      </c>
      <c r="BB201" s="6">
        <v>56163</v>
      </c>
      <c r="BC201" s="6">
        <v>57697</v>
      </c>
      <c r="BD201" s="6">
        <v>57476</v>
      </c>
      <c r="BE201" s="6">
        <v>54429</v>
      </c>
      <c r="BF201" s="6">
        <v>55750</v>
      </c>
      <c r="BG201" s="6">
        <v>58193</v>
      </c>
      <c r="BH201" s="6">
        <v>48945</v>
      </c>
      <c r="BI201" s="6">
        <v>53496</v>
      </c>
    </row>
    <row r="202" spans="1:62" s="10" customFormat="1" x14ac:dyDescent="0.25">
      <c r="A202" s="351" t="s">
        <v>534</v>
      </c>
      <c r="B202" s="319">
        <v>337629</v>
      </c>
      <c r="C202" s="319">
        <v>204109.34149000002</v>
      </c>
      <c r="D202" s="319">
        <v>209167.53388</v>
      </c>
      <c r="E202" s="319">
        <v>226474</v>
      </c>
      <c r="F202" s="319">
        <v>234163.10687000002</v>
      </c>
      <c r="G202" s="319">
        <v>245104.66188</v>
      </c>
      <c r="H202" s="319">
        <v>239376.62360999998</v>
      </c>
      <c r="I202" s="319">
        <v>187631.19093000001</v>
      </c>
      <c r="J202" s="319">
        <v>185218</v>
      </c>
      <c r="K202" s="319">
        <v>194099</v>
      </c>
      <c r="L202" s="319">
        <v>152963.86275</v>
      </c>
      <c r="M202" s="8">
        <v>143477.76418999999</v>
      </c>
      <c r="N202" s="8">
        <v>143694.23756000001</v>
      </c>
      <c r="O202" s="8">
        <v>153105.48689999999</v>
      </c>
      <c r="P202" s="8">
        <v>120646</v>
      </c>
      <c r="Q202" s="8">
        <v>145518</v>
      </c>
      <c r="R202" s="8">
        <v>174155</v>
      </c>
      <c r="S202" s="158">
        <v>175982.89359999998</v>
      </c>
      <c r="T202" s="158">
        <v>164772.88102999999</v>
      </c>
      <c r="U202" s="158">
        <v>224363.31056999997</v>
      </c>
      <c r="V202" s="158">
        <v>212748.48154999997</v>
      </c>
      <c r="W202" s="158">
        <v>258694.26681</v>
      </c>
      <c r="X202" s="158">
        <v>239488.85981999998</v>
      </c>
      <c r="Y202" s="158">
        <v>256005.19292999999</v>
      </c>
      <c r="Z202" s="8">
        <v>201499.03157999998</v>
      </c>
      <c r="AA202" s="8">
        <v>228462.30395999999</v>
      </c>
      <c r="AB202" s="8">
        <v>218090.28979000001</v>
      </c>
      <c r="AC202" s="8">
        <v>244542.54076999999</v>
      </c>
      <c r="AD202" s="9">
        <v>246786.83400999999</v>
      </c>
      <c r="AE202" s="9">
        <v>286112.39181</v>
      </c>
      <c r="AF202" s="9">
        <v>275387.74420000002</v>
      </c>
      <c r="AG202" s="9">
        <v>243695.2</v>
      </c>
      <c r="AH202" s="9">
        <v>235514.27296999999</v>
      </c>
      <c r="AI202" s="9">
        <v>239912.73420000001</v>
      </c>
      <c r="AJ202" s="9">
        <v>230547.85285</v>
      </c>
      <c r="AK202" s="9">
        <v>226877.73929</v>
      </c>
      <c r="AL202" s="9">
        <v>224812.40778000001</v>
      </c>
      <c r="AM202" s="9">
        <v>259881.77119999999</v>
      </c>
      <c r="AN202" s="9">
        <v>247174.91312999997</v>
      </c>
      <c r="AO202" s="9">
        <v>297944.91926999995</v>
      </c>
      <c r="AP202" s="9">
        <v>310779.58606999996</v>
      </c>
      <c r="AQ202" s="9">
        <v>339100.20895</v>
      </c>
      <c r="AR202" s="9">
        <v>256738.09237000003</v>
      </c>
      <c r="AS202" s="9">
        <v>263770.96037480485</v>
      </c>
      <c r="AT202" s="9">
        <v>219725</v>
      </c>
      <c r="AU202" s="9">
        <v>139491</v>
      </c>
      <c r="AV202" s="9">
        <v>124541.98000000001</v>
      </c>
      <c r="AW202" s="9">
        <v>112169</v>
      </c>
      <c r="AX202" s="9">
        <v>65674</v>
      </c>
      <c r="AY202" s="9">
        <v>52941</v>
      </c>
      <c r="AZ202" s="9">
        <v>35021</v>
      </c>
      <c r="BA202" s="9">
        <v>25052</v>
      </c>
      <c r="BB202" s="9">
        <v>6225</v>
      </c>
      <c r="BC202" s="9">
        <v>3191</v>
      </c>
      <c r="BD202" s="9">
        <v>0</v>
      </c>
      <c r="BE202" s="9">
        <v>0</v>
      </c>
      <c r="BF202" s="9">
        <v>0</v>
      </c>
      <c r="BG202" s="9">
        <v>0</v>
      </c>
      <c r="BH202" s="9">
        <v>0</v>
      </c>
      <c r="BI202" s="9">
        <v>0</v>
      </c>
    </row>
    <row r="203" spans="1:62" s="10" customFormat="1" x14ac:dyDescent="0.25">
      <c r="A203" s="358" t="s">
        <v>533</v>
      </c>
      <c r="B203" s="320">
        <v>586511</v>
      </c>
      <c r="C203" s="320">
        <v>562056.54460000002</v>
      </c>
      <c r="D203" s="320">
        <v>586176.27779999992</v>
      </c>
      <c r="E203" s="320">
        <v>561546</v>
      </c>
      <c r="F203" s="320">
        <v>591991.11777999997</v>
      </c>
      <c r="G203" s="320">
        <v>553146.79938999994</v>
      </c>
      <c r="H203" s="320">
        <v>551971.46980999992</v>
      </c>
      <c r="I203" s="320">
        <v>494603.54522000003</v>
      </c>
      <c r="J203" s="320">
        <v>496120</v>
      </c>
      <c r="K203" s="320">
        <v>237621</v>
      </c>
      <c r="L203" s="320">
        <v>238338.59549000001</v>
      </c>
      <c r="M203" s="5">
        <v>247635.34679000001</v>
      </c>
      <c r="N203" s="5">
        <v>55717.35439</v>
      </c>
      <c r="O203" s="5">
        <v>52906.174989999992</v>
      </c>
      <c r="P203" s="5">
        <v>54864.771649999995</v>
      </c>
      <c r="Q203" s="5">
        <v>52563</v>
      </c>
      <c r="R203" s="5">
        <v>63215</v>
      </c>
      <c r="S203" s="5">
        <v>62983.489940000007</v>
      </c>
      <c r="T203" s="5">
        <v>59276.559270000005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0</v>
      </c>
      <c r="AS203" s="5">
        <v>0</v>
      </c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</row>
    <row r="204" spans="1:62" s="10" customFormat="1" x14ac:dyDescent="0.25">
      <c r="A204" s="351" t="s">
        <v>535</v>
      </c>
      <c r="B204" s="319">
        <v>745095</v>
      </c>
      <c r="C204" s="319">
        <v>411736.26406999998</v>
      </c>
      <c r="D204" s="319">
        <v>418104.91742000001</v>
      </c>
      <c r="E204" s="319">
        <v>409581</v>
      </c>
      <c r="F204" s="319">
        <v>419108.75334</v>
      </c>
      <c r="G204" s="319">
        <v>402394.09803000005</v>
      </c>
      <c r="H204" s="319">
        <v>387797.81129000004</v>
      </c>
      <c r="I204" s="319">
        <v>697.22882000000004</v>
      </c>
      <c r="J204" s="319">
        <v>15</v>
      </c>
      <c r="K204" s="319"/>
      <c r="L204" s="319"/>
      <c r="M204" s="8"/>
      <c r="N204" s="8"/>
      <c r="O204" s="8"/>
      <c r="P204" s="8"/>
      <c r="Q204" s="8"/>
      <c r="R204" s="8"/>
      <c r="S204" s="158"/>
      <c r="T204" s="158"/>
      <c r="U204" s="158"/>
      <c r="V204" s="158"/>
      <c r="W204" s="158"/>
      <c r="X204" s="158"/>
      <c r="Y204" s="158"/>
      <c r="Z204" s="8"/>
      <c r="AA204" s="8"/>
      <c r="AB204" s="8"/>
      <c r="AC204" s="8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</row>
    <row r="205" spans="1:62" s="10" customFormat="1" x14ac:dyDescent="0.25">
      <c r="A205" s="351"/>
      <c r="B205" s="319"/>
      <c r="C205" s="319"/>
      <c r="D205" s="319"/>
      <c r="E205" s="319"/>
      <c r="F205" s="319"/>
      <c r="G205" s="319"/>
      <c r="H205" s="319"/>
      <c r="I205" s="319"/>
      <c r="J205" s="319"/>
      <c r="K205" s="319"/>
      <c r="L205" s="319"/>
      <c r="M205" s="8"/>
      <c r="N205" s="8"/>
      <c r="O205" s="8"/>
      <c r="P205" s="8"/>
      <c r="Q205" s="8"/>
      <c r="R205" s="8"/>
      <c r="S205" s="158"/>
      <c r="T205" s="158"/>
      <c r="U205" s="158"/>
      <c r="V205" s="158"/>
      <c r="W205" s="158"/>
      <c r="X205" s="158"/>
      <c r="Y205" s="158"/>
      <c r="Z205" s="8"/>
      <c r="AA205" s="8"/>
      <c r="AB205" s="8"/>
      <c r="AC205" s="8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</row>
    <row r="206" spans="1:62" s="12" customFormat="1" x14ac:dyDescent="0.25">
      <c r="A206" s="150" t="s">
        <v>101</v>
      </c>
      <c r="B206" s="315">
        <v>-49667</v>
      </c>
      <c r="C206" s="315">
        <v>-48619</v>
      </c>
      <c r="D206" s="315">
        <v>-50938</v>
      </c>
      <c r="E206" s="315">
        <v>-47499</v>
      </c>
      <c r="F206" s="315">
        <v>-49584</v>
      </c>
      <c r="G206" s="315">
        <v>-51707</v>
      </c>
      <c r="H206" s="315">
        <v>-38511</v>
      </c>
      <c r="I206" s="315">
        <v>-40272</v>
      </c>
      <c r="J206" s="315">
        <v>-35176</v>
      </c>
      <c r="K206" s="315">
        <v>-29704</v>
      </c>
      <c r="L206" s="315">
        <v>-16732</v>
      </c>
      <c r="M206" s="150">
        <v>-17909</v>
      </c>
      <c r="N206" s="151">
        <v>-18783</v>
      </c>
      <c r="O206" s="151">
        <v>-16230</v>
      </c>
      <c r="P206" s="151">
        <v>-17286</v>
      </c>
      <c r="Q206" s="151">
        <v>-18343</v>
      </c>
      <c r="R206" s="151">
        <v>-19399</v>
      </c>
      <c r="S206" s="151">
        <v>-20072</v>
      </c>
      <c r="T206" s="151">
        <v>-9576</v>
      </c>
      <c r="U206" s="151">
        <v>-10176</v>
      </c>
      <c r="V206" s="151">
        <v>-10600</v>
      </c>
      <c r="W206" s="151">
        <v>-9300</v>
      </c>
      <c r="X206" s="151">
        <v>-9800</v>
      </c>
      <c r="Y206" s="151">
        <v>-10300</v>
      </c>
      <c r="Z206" s="151">
        <v>-7300</v>
      </c>
      <c r="AA206" s="151">
        <v>-7800</v>
      </c>
      <c r="AB206" s="151">
        <v>-8100</v>
      </c>
      <c r="AC206" s="151">
        <v>-7000</v>
      </c>
      <c r="AD206" s="151">
        <v>-7300</v>
      </c>
      <c r="AE206" s="151">
        <v>-7700</v>
      </c>
      <c r="AF206" s="151">
        <v>-5500</v>
      </c>
      <c r="AG206" s="151">
        <v>-5900</v>
      </c>
      <c r="AH206" s="151"/>
      <c r="AI206" s="151"/>
      <c r="AJ206" s="151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</row>
    <row r="207" spans="1:62" s="10" customFormat="1" x14ac:dyDescent="0.25">
      <c r="A207" s="351"/>
      <c r="B207" s="319"/>
      <c r="C207" s="319"/>
      <c r="D207" s="319"/>
      <c r="E207" s="319"/>
      <c r="F207" s="319"/>
      <c r="G207" s="319"/>
      <c r="H207" s="319"/>
      <c r="I207" s="319"/>
      <c r="J207" s="319"/>
      <c r="K207" s="319"/>
      <c r="L207" s="319"/>
      <c r="M207" s="8"/>
      <c r="N207" s="8"/>
      <c r="O207" s="8"/>
      <c r="P207" s="8"/>
      <c r="Q207" s="8"/>
      <c r="R207" s="158"/>
      <c r="S207" s="158"/>
      <c r="T207" s="158"/>
      <c r="U207" s="158"/>
      <c r="V207" s="158"/>
      <c r="W207" s="158"/>
      <c r="X207" s="158"/>
      <c r="Y207" s="158"/>
      <c r="Z207" s="8"/>
      <c r="AA207" s="8"/>
      <c r="AB207" s="8"/>
      <c r="AC207" s="8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</row>
    <row r="208" spans="1:62" s="12" customFormat="1" x14ac:dyDescent="0.25">
      <c r="A208" s="150" t="s">
        <v>102</v>
      </c>
      <c r="B208" s="315">
        <f>B197+B199+B206</f>
        <v>7582034.8739100005</v>
      </c>
      <c r="C208" s="315">
        <f>C197+C199+C206</f>
        <v>6627485.8089499995</v>
      </c>
      <c r="D208" s="315">
        <f>D197+D199+D206</f>
        <v>6819842.5677300002</v>
      </c>
      <c r="E208" s="315">
        <f t="shared" ref="E208:K208" si="2">E197+E199+E206</f>
        <v>5988910</v>
      </c>
      <c r="F208" s="315">
        <f t="shared" si="2"/>
        <v>6113169.1997000016</v>
      </c>
      <c r="G208" s="315">
        <f t="shared" si="2"/>
        <v>6160104.0288300002</v>
      </c>
      <c r="H208" s="315">
        <f t="shared" si="2"/>
        <v>4992357.6266999999</v>
      </c>
      <c r="I208" s="315">
        <f t="shared" si="2"/>
        <v>4600092.3523199996</v>
      </c>
      <c r="J208" s="315">
        <f t="shared" si="2"/>
        <v>4743516</v>
      </c>
      <c r="K208" s="315">
        <f t="shared" si="2"/>
        <v>4596548.1106899995</v>
      </c>
      <c r="L208" s="315">
        <f t="shared" ref="L208:BI208" si="3">L197+L199+L206</f>
        <v>3989857.9776100004</v>
      </c>
      <c r="M208" s="150">
        <f t="shared" si="3"/>
        <v>4063056.3481699997</v>
      </c>
      <c r="N208" s="150">
        <f t="shared" si="3"/>
        <v>4139919.31152</v>
      </c>
      <c r="O208" s="150">
        <f t="shared" si="3"/>
        <v>3435530.9448700002</v>
      </c>
      <c r="P208" s="150">
        <f t="shared" si="3"/>
        <v>3720812.7611499997</v>
      </c>
      <c r="Q208" s="150">
        <f t="shared" si="3"/>
        <v>3742003</v>
      </c>
      <c r="R208" s="150">
        <f t="shared" si="3"/>
        <v>3985344</v>
      </c>
      <c r="S208" s="150">
        <f t="shared" si="3"/>
        <v>3989886.45731</v>
      </c>
      <c r="T208" s="150">
        <f t="shared" si="3"/>
        <v>3465773.5378194172</v>
      </c>
      <c r="U208" s="150">
        <f t="shared" si="3"/>
        <v>3623583.691349999</v>
      </c>
      <c r="V208" s="150">
        <f t="shared" si="3"/>
        <v>3785790.9438800002</v>
      </c>
      <c r="W208" s="150">
        <f t="shared" si="3"/>
        <v>3337764.4069899996</v>
      </c>
      <c r="X208" s="150">
        <f t="shared" si="3"/>
        <v>3309416.5936799999</v>
      </c>
      <c r="Y208" s="150">
        <f t="shared" si="3"/>
        <v>3369600.1381099992</v>
      </c>
      <c r="Z208" s="150">
        <f t="shared" si="3"/>
        <v>3340254.0175200007</v>
      </c>
      <c r="AA208" s="150">
        <f t="shared" si="3"/>
        <v>3402479.2637700005</v>
      </c>
      <c r="AB208" s="150">
        <f t="shared" si="3"/>
        <v>3507216.5772999991</v>
      </c>
      <c r="AC208" s="150">
        <f t="shared" si="3"/>
        <v>3478012.1623499999</v>
      </c>
      <c r="AD208" s="150">
        <f t="shared" si="3"/>
        <v>3594794.8658999996</v>
      </c>
      <c r="AE208" s="150">
        <f t="shared" si="3"/>
        <v>3552709.3668216765</v>
      </c>
      <c r="AF208" s="150">
        <f t="shared" si="3"/>
        <v>3284956.4732156042</v>
      </c>
      <c r="AG208" s="150">
        <f t="shared" si="3"/>
        <v>3341001.6</v>
      </c>
      <c r="AH208" s="150">
        <f t="shared" si="3"/>
        <v>3208699.1526299999</v>
      </c>
      <c r="AI208" s="150">
        <f t="shared" si="3"/>
        <v>3262201.8135600002</v>
      </c>
      <c r="AJ208" s="150">
        <f t="shared" si="3"/>
        <v>3367508.9295000001</v>
      </c>
      <c r="AK208" s="150">
        <f t="shared" si="3"/>
        <v>3421953.8275799998</v>
      </c>
      <c r="AL208" s="150">
        <f t="shared" si="3"/>
        <v>3522027.8294600002</v>
      </c>
      <c r="AM208" s="150">
        <f t="shared" si="3"/>
        <v>3571161.7928499999</v>
      </c>
      <c r="AN208" s="150">
        <f t="shared" si="3"/>
        <v>3519009.6067499998</v>
      </c>
      <c r="AO208" s="150">
        <f t="shared" si="3"/>
        <v>3611249.49131</v>
      </c>
      <c r="AP208" s="150">
        <f t="shared" si="3"/>
        <v>3693127.2568399999</v>
      </c>
      <c r="AQ208" s="150">
        <f t="shared" si="3"/>
        <v>3844514.9741099998</v>
      </c>
      <c r="AR208" s="150">
        <f t="shared" si="3"/>
        <v>3498005.1137399999</v>
      </c>
      <c r="AS208" s="150">
        <f t="shared" si="3"/>
        <v>3539632.4387948047</v>
      </c>
      <c r="AT208" s="150">
        <f t="shared" si="3"/>
        <v>3543590</v>
      </c>
      <c r="AU208" s="150">
        <f t="shared" si="3"/>
        <v>3271989</v>
      </c>
      <c r="AV208" s="150">
        <f t="shared" si="3"/>
        <v>3334664.38</v>
      </c>
      <c r="AW208" s="150">
        <f t="shared" si="3"/>
        <v>3207085</v>
      </c>
      <c r="AX208" s="150">
        <f t="shared" si="3"/>
        <v>3272424</v>
      </c>
      <c r="AY208" s="150">
        <f t="shared" si="3"/>
        <v>3143127</v>
      </c>
      <c r="AZ208" s="150">
        <f t="shared" si="3"/>
        <v>3191479</v>
      </c>
      <c r="BA208" s="150">
        <f t="shared" si="3"/>
        <v>3149861</v>
      </c>
      <c r="BB208" s="150">
        <f t="shared" si="3"/>
        <v>3182318</v>
      </c>
      <c r="BC208" s="150">
        <f t="shared" si="3"/>
        <v>3127648</v>
      </c>
      <c r="BD208" s="150">
        <f t="shared" si="3"/>
        <v>3165271</v>
      </c>
      <c r="BE208" s="150">
        <f t="shared" si="3"/>
        <v>3345324</v>
      </c>
      <c r="BF208" s="150">
        <f t="shared" si="3"/>
        <v>2952899</v>
      </c>
      <c r="BG208" s="150">
        <f t="shared" si="3"/>
        <v>2594367</v>
      </c>
      <c r="BH208" s="150">
        <f t="shared" si="3"/>
        <v>2418349</v>
      </c>
      <c r="BI208" s="150">
        <f t="shared" si="3"/>
        <v>2317561.1119999997</v>
      </c>
    </row>
    <row r="209" spans="1:61" s="162" customFormat="1" ht="15.75" x14ac:dyDescent="0.25">
      <c r="A209" s="243"/>
      <c r="B209" s="322"/>
      <c r="C209" s="322"/>
      <c r="D209" s="322"/>
      <c r="E209" s="322"/>
      <c r="F209" s="322"/>
      <c r="G209" s="322"/>
      <c r="H209" s="322"/>
      <c r="I209" s="322"/>
      <c r="J209" s="322"/>
      <c r="K209" s="322"/>
      <c r="L209" s="319"/>
      <c r="M209" s="8"/>
      <c r="N209" s="8"/>
      <c r="O209" s="163"/>
      <c r="P209" s="163"/>
      <c r="Q209" s="163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  <c r="BA209" s="164"/>
      <c r="BB209" s="164"/>
      <c r="BC209" s="164"/>
      <c r="BD209" s="164"/>
      <c r="BE209" s="164"/>
      <c r="BF209" s="164"/>
      <c r="BG209" s="164"/>
      <c r="BH209" s="164"/>
      <c r="BI209" s="164"/>
    </row>
    <row r="210" spans="1:61" s="12" customFormat="1" x14ac:dyDescent="0.25">
      <c r="A210" s="150" t="s">
        <v>103</v>
      </c>
      <c r="B210" s="315">
        <v>96992</v>
      </c>
      <c r="C210" s="315">
        <v>49041</v>
      </c>
      <c r="D210" s="315">
        <v>61838</v>
      </c>
      <c r="E210" s="315">
        <v>82592</v>
      </c>
      <c r="F210" s="315">
        <v>79354</v>
      </c>
      <c r="G210" s="315">
        <v>79927</v>
      </c>
      <c r="H210" s="315">
        <v>87256</v>
      </c>
      <c r="I210" s="315">
        <v>90641</v>
      </c>
      <c r="J210" s="315">
        <v>92279</v>
      </c>
      <c r="K210" s="315">
        <v>97373</v>
      </c>
      <c r="L210" s="315">
        <v>106825</v>
      </c>
      <c r="M210" s="150">
        <v>115011</v>
      </c>
      <c r="N210" s="151">
        <v>105916</v>
      </c>
      <c r="O210" s="151">
        <v>105936</v>
      </c>
      <c r="P210" s="151">
        <v>97947</v>
      </c>
      <c r="Q210" s="151">
        <v>99262</v>
      </c>
      <c r="R210" s="151">
        <v>75639</v>
      </c>
      <c r="S210" s="151">
        <v>77899</v>
      </c>
      <c r="T210" s="151">
        <v>78735</v>
      </c>
      <c r="U210" s="151">
        <v>83797</v>
      </c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</row>
    <row r="211" spans="1:61" s="12" customFormat="1" x14ac:dyDescent="0.25">
      <c r="A211" s="150" t="s">
        <v>460</v>
      </c>
      <c r="B211" s="315">
        <v>3880</v>
      </c>
      <c r="C211" s="315">
        <v>12831</v>
      </c>
      <c r="D211" s="315"/>
      <c r="E211" s="315"/>
      <c r="F211" s="315"/>
      <c r="G211" s="315"/>
      <c r="H211" s="315"/>
      <c r="I211" s="315"/>
      <c r="J211" s="315"/>
      <c r="K211" s="315"/>
      <c r="L211" s="315"/>
      <c r="M211" s="150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</row>
    <row r="212" spans="1:61" s="162" customFormat="1" ht="15.75" x14ac:dyDescent="0.25">
      <c r="A212" s="243"/>
      <c r="B212" s="322"/>
      <c r="C212" s="322"/>
      <c r="D212" s="322"/>
      <c r="E212" s="322"/>
      <c r="F212" s="322"/>
      <c r="G212" s="322"/>
      <c r="H212" s="322"/>
      <c r="I212" s="322"/>
      <c r="J212" s="322"/>
      <c r="K212" s="322"/>
      <c r="L212" s="322"/>
      <c r="M212" s="163"/>
      <c r="N212" s="163"/>
      <c r="O212" s="163"/>
      <c r="P212" s="163"/>
      <c r="Q212" s="163"/>
      <c r="AB212" s="164"/>
      <c r="AC212" s="164"/>
      <c r="AD212" s="164"/>
      <c r="AE212" s="164"/>
      <c r="AF212" s="164"/>
      <c r="AG212" s="164"/>
      <c r="AH212" s="164"/>
      <c r="AI212" s="164"/>
      <c r="AJ212" s="164"/>
      <c r="AK212" s="164"/>
      <c r="AL212" s="164"/>
      <c r="AM212" s="164"/>
      <c r="AN212" s="164"/>
      <c r="AO212" s="164"/>
      <c r="AP212" s="164"/>
      <c r="AQ212" s="164"/>
      <c r="AR212" s="164"/>
      <c r="AS212" s="164"/>
      <c r="AT212" s="164"/>
      <c r="AU212" s="164"/>
      <c r="AV212" s="164"/>
      <c r="AW212" s="164"/>
      <c r="AX212" s="164"/>
      <c r="AY212" s="164"/>
      <c r="AZ212" s="164"/>
      <c r="BA212" s="164"/>
      <c r="BB212" s="164"/>
      <c r="BC212" s="164"/>
      <c r="BD212" s="164"/>
      <c r="BE212" s="164"/>
      <c r="BF212" s="164"/>
      <c r="BG212" s="164"/>
      <c r="BH212" s="164"/>
      <c r="BI212" s="164"/>
    </row>
    <row r="213" spans="1:61" s="12" customFormat="1" x14ac:dyDescent="0.25">
      <c r="A213" s="150" t="s">
        <v>191</v>
      </c>
      <c r="B213" s="315">
        <f>B208+B210+B211</f>
        <v>7682906.8739100005</v>
      </c>
      <c r="C213" s="315">
        <f>C208+C210+C211</f>
        <v>6689357.8089499995</v>
      </c>
      <c r="D213" s="315">
        <f t="shared" ref="D213:U213" si="4">D208+D210+D211</f>
        <v>6881680.5677300002</v>
      </c>
      <c r="E213" s="315">
        <f t="shared" si="4"/>
        <v>6071502</v>
      </c>
      <c r="F213" s="315">
        <f t="shared" si="4"/>
        <v>6192523.1997000016</v>
      </c>
      <c r="G213" s="315">
        <f t="shared" si="4"/>
        <v>6240031.0288300002</v>
      </c>
      <c r="H213" s="315">
        <f t="shared" si="4"/>
        <v>5079613.6266999999</v>
      </c>
      <c r="I213" s="315">
        <f t="shared" si="4"/>
        <v>4690733.3523199996</v>
      </c>
      <c r="J213" s="315">
        <f t="shared" si="4"/>
        <v>4835795</v>
      </c>
      <c r="K213" s="315">
        <f t="shared" si="4"/>
        <v>4693921.1106899995</v>
      </c>
      <c r="L213" s="315">
        <f t="shared" si="4"/>
        <v>4096682.9776100004</v>
      </c>
      <c r="M213" s="315">
        <f t="shared" si="4"/>
        <v>4178067.3481699997</v>
      </c>
      <c r="N213" s="315">
        <f t="shared" si="4"/>
        <v>4245835.31152</v>
      </c>
      <c r="O213" s="315">
        <f t="shared" si="4"/>
        <v>3541466.9448700002</v>
      </c>
      <c r="P213" s="315">
        <f t="shared" si="4"/>
        <v>3818759.7611499997</v>
      </c>
      <c r="Q213" s="315">
        <f t="shared" si="4"/>
        <v>3841265</v>
      </c>
      <c r="R213" s="315">
        <f t="shared" si="4"/>
        <v>4060983</v>
      </c>
      <c r="S213" s="315">
        <f t="shared" si="4"/>
        <v>4067785.45731</v>
      </c>
      <c r="T213" s="315">
        <f t="shared" si="4"/>
        <v>3544508.5378194172</v>
      </c>
      <c r="U213" s="315">
        <f t="shared" si="4"/>
        <v>3707380.691349999</v>
      </c>
      <c r="V213" s="150"/>
      <c r="W213" s="15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</row>
    <row r="214" spans="1:61" ht="15" customHeight="1" x14ac:dyDescent="0.25">
      <c r="A214" s="245" t="s">
        <v>193</v>
      </c>
    </row>
    <row r="215" spans="1:61" ht="15" customHeight="1" x14ac:dyDescent="0.25">
      <c r="A215" s="245" t="s">
        <v>420</v>
      </c>
    </row>
    <row r="216" spans="1:61" ht="15" customHeight="1" x14ac:dyDescent="0.25"/>
    <row r="217" spans="1:61" ht="15" customHeight="1" x14ac:dyDescent="0.25"/>
    <row r="218" spans="1:61" ht="15" customHeight="1" x14ac:dyDescent="0.25"/>
    <row r="219" spans="1:61" ht="15" customHeight="1" x14ac:dyDescent="0.25"/>
    <row r="220" spans="1:61" ht="15" customHeight="1" x14ac:dyDescent="0.25"/>
    <row r="221" spans="1:61" ht="15" customHeight="1" x14ac:dyDescent="0.25"/>
    <row r="222" spans="1:61" ht="15" customHeight="1" x14ac:dyDescent="0.25"/>
    <row r="223" spans="1:61" ht="15" customHeight="1" x14ac:dyDescent="0.25"/>
    <row r="224" spans="1:61" ht="15" customHeight="1" x14ac:dyDescent="0.25"/>
    <row r="225" ht="15" customHeight="1" x14ac:dyDescent="0.25"/>
  </sheetData>
  <mergeCells count="1">
    <mergeCell ref="L1: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A19" sqref="A19"/>
    </sheetView>
  </sheetViews>
  <sheetFormatPr defaultColWidth="0" defaultRowHeight="15" x14ac:dyDescent="0.25"/>
  <cols>
    <col min="1" max="1" width="45.85546875" style="28" customWidth="1"/>
    <col min="2" max="5" width="7.7109375" style="182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4"/>
      <c r="B1" s="184"/>
      <c r="C1" s="184"/>
      <c r="D1" s="184"/>
      <c r="E1" s="184"/>
      <c r="F1" s="184"/>
      <c r="G1" s="184"/>
      <c r="H1" s="384" t="s">
        <v>449</v>
      </c>
      <c r="I1" s="384"/>
      <c r="J1" s="384"/>
      <c r="K1" s="384"/>
      <c r="L1" s="384"/>
      <c r="M1" s="384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36"/>
      <c r="B2" s="237">
        <v>2025</v>
      </c>
      <c r="C2" s="237">
        <v>2024</v>
      </c>
      <c r="D2" s="237">
        <v>2023</v>
      </c>
      <c r="E2" s="237">
        <v>2022</v>
      </c>
      <c r="F2" s="237">
        <v>2021</v>
      </c>
      <c r="G2" s="237">
        <v>2020</v>
      </c>
      <c r="H2" s="237">
        <v>2019</v>
      </c>
      <c r="I2" s="237">
        <v>2018</v>
      </c>
      <c r="J2" s="237">
        <v>2017</v>
      </c>
      <c r="K2" s="237">
        <v>2016</v>
      </c>
      <c r="L2" s="237">
        <v>2015</v>
      </c>
      <c r="M2" s="237">
        <v>2014</v>
      </c>
      <c r="N2" s="237">
        <v>2013</v>
      </c>
      <c r="O2" s="237">
        <v>2012</v>
      </c>
      <c r="P2" s="237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406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546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1410.6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906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109</v>
      </c>
      <c r="B8" s="40">
        <v>134.6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195</v>
      </c>
      <c r="B9" s="44">
        <v>418.9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 t="s">
        <v>0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138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2" customFormat="1" ht="16.5" customHeight="1" x14ac:dyDescent="0.25">
      <c r="A11" s="45" t="s">
        <v>6</v>
      </c>
      <c r="B11" s="46">
        <f>SUM(B6:B10)</f>
        <v>2870.1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424</v>
      </c>
      <c r="B13" s="332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ht="17.25" x14ac:dyDescent="0.25">
      <c r="A15" s="45" t="s">
        <v>476</v>
      </c>
      <c r="B15" s="46">
        <v>53.5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475</v>
      </c>
      <c r="B17" s="46">
        <f>B11+B15+B13</f>
        <v>2923.6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83" t="s">
        <v>198</v>
      </c>
      <c r="B18" s="383"/>
      <c r="C18" s="383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5.75" customHeight="1" x14ac:dyDescent="0.25">
      <c r="A19" s="29" t="s">
        <v>477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I90"/>
  <sheetViews>
    <sheetView tabSelected="1" zoomScaleNormal="100" workbookViewId="0">
      <selection activeCell="B1" sqref="B1:B1048576"/>
    </sheetView>
  </sheetViews>
  <sheetFormatPr defaultRowHeight="15" x14ac:dyDescent="0.25"/>
  <cols>
    <col min="1" max="1" width="55.85546875" customWidth="1"/>
    <col min="2" max="4" width="8.28515625" style="262" customWidth="1"/>
    <col min="5" max="15" width="7.7109375" style="262" bestFit="1" customWidth="1"/>
    <col min="16" max="17" width="7.7109375" bestFit="1" customWidth="1"/>
    <col min="18" max="61" width="9.7109375" customWidth="1"/>
  </cols>
  <sheetData>
    <row r="1" spans="1:61" s="183" customFormat="1" ht="83.45" customHeight="1" x14ac:dyDescent="0.25">
      <c r="A1" s="85"/>
      <c r="B1" s="95"/>
      <c r="C1" s="95"/>
      <c r="D1" s="95"/>
      <c r="E1" s="95"/>
      <c r="F1" s="95"/>
      <c r="G1" s="95"/>
      <c r="H1" s="95"/>
      <c r="I1" s="96"/>
      <c r="J1" s="74"/>
      <c r="K1" s="74"/>
      <c r="L1" s="74"/>
      <c r="M1" s="385" t="s">
        <v>112</v>
      </c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135"/>
      <c r="AP1" s="135"/>
      <c r="AQ1" s="135"/>
      <c r="AR1" s="135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</row>
    <row r="2" spans="1:61" x14ac:dyDescent="0.25">
      <c r="A2" s="238" t="s">
        <v>112</v>
      </c>
      <c r="B2" s="256" t="s">
        <v>552</v>
      </c>
      <c r="C2" s="256" t="s">
        <v>455</v>
      </c>
      <c r="D2" s="256" t="s">
        <v>448</v>
      </c>
      <c r="E2" s="256" t="s">
        <v>444</v>
      </c>
      <c r="F2" s="256" t="s">
        <v>437</v>
      </c>
      <c r="G2" s="256" t="s">
        <v>419</v>
      </c>
      <c r="H2" s="256" t="s">
        <v>414</v>
      </c>
      <c r="I2" s="256" t="s">
        <v>405</v>
      </c>
      <c r="J2" s="256" t="s">
        <v>369</v>
      </c>
      <c r="K2" s="256" t="s">
        <v>339</v>
      </c>
      <c r="L2" s="256" t="s">
        <v>336</v>
      </c>
      <c r="M2" s="256" t="s">
        <v>113</v>
      </c>
      <c r="N2" s="256" t="s">
        <v>110</v>
      </c>
      <c r="O2" s="256" t="s">
        <v>107</v>
      </c>
      <c r="P2" s="237" t="s">
        <v>64</v>
      </c>
      <c r="Q2" s="237" t="s">
        <v>63</v>
      </c>
      <c r="R2" s="237" t="s">
        <v>60</v>
      </c>
      <c r="S2" s="237" t="s">
        <v>61</v>
      </c>
      <c r="T2" s="237" t="s">
        <v>58</v>
      </c>
      <c r="U2" s="237" t="s">
        <v>57</v>
      </c>
      <c r="V2" s="237" t="s">
        <v>55</v>
      </c>
      <c r="W2" s="237" t="s">
        <v>53</v>
      </c>
      <c r="X2" s="237" t="s">
        <v>52</v>
      </c>
      <c r="Y2" s="237" t="s">
        <v>51</v>
      </c>
      <c r="Z2" s="237" t="s">
        <v>50</v>
      </c>
      <c r="AA2" s="237" t="s">
        <v>49</v>
      </c>
      <c r="AB2" s="237" t="s">
        <v>48</v>
      </c>
      <c r="AC2" s="237" t="s">
        <v>47</v>
      </c>
      <c r="AD2" s="237" t="s">
        <v>29</v>
      </c>
      <c r="AE2" s="237" t="s">
        <v>27</v>
      </c>
      <c r="AF2" s="237" t="s">
        <v>20</v>
      </c>
      <c r="AG2" s="237" t="s">
        <v>11</v>
      </c>
      <c r="AH2" s="237" t="s">
        <v>12</v>
      </c>
      <c r="AI2" s="237" t="s">
        <v>13</v>
      </c>
      <c r="AJ2" s="237" t="s">
        <v>14</v>
      </c>
      <c r="AK2" s="237" t="s">
        <v>9</v>
      </c>
      <c r="AL2" s="237" t="s">
        <v>15</v>
      </c>
      <c r="AM2" s="237" t="s">
        <v>16</v>
      </c>
      <c r="AN2" s="237" t="s">
        <v>17</v>
      </c>
      <c r="AO2" s="237" t="s">
        <v>3</v>
      </c>
      <c r="AP2" s="237" t="s">
        <v>81</v>
      </c>
      <c r="AQ2" s="237" t="s">
        <v>82</v>
      </c>
      <c r="AR2" s="237" t="s">
        <v>83</v>
      </c>
      <c r="AS2" s="237" t="s">
        <v>84</v>
      </c>
      <c r="AT2" s="237" t="s">
        <v>85</v>
      </c>
      <c r="AU2" s="237" t="s">
        <v>86</v>
      </c>
      <c r="AV2" s="237" t="s">
        <v>87</v>
      </c>
      <c r="AW2" s="237" t="s">
        <v>88</v>
      </c>
      <c r="AX2" s="237" t="s">
        <v>89</v>
      </c>
      <c r="AY2" s="237" t="s">
        <v>90</v>
      </c>
      <c r="AZ2" s="237" t="s">
        <v>91</v>
      </c>
      <c r="BA2" s="237" t="s">
        <v>92</v>
      </c>
      <c r="BB2" s="237" t="s">
        <v>93</v>
      </c>
      <c r="BC2" s="237" t="s">
        <v>94</v>
      </c>
      <c r="BD2" s="237" t="s">
        <v>95</v>
      </c>
      <c r="BE2" s="237" t="s">
        <v>96</v>
      </c>
      <c r="BF2" s="237" t="s">
        <v>97</v>
      </c>
      <c r="BG2" s="237" t="s">
        <v>98</v>
      </c>
      <c r="BH2" s="237" t="s">
        <v>99</v>
      </c>
      <c r="BI2" s="237" t="s">
        <v>100</v>
      </c>
    </row>
    <row r="3" spans="1:61" x14ac:dyDescent="0.25">
      <c r="A3" s="324" t="s">
        <v>376</v>
      </c>
      <c r="B3" s="257">
        <v>4806</v>
      </c>
      <c r="C3" s="257">
        <v>4776.4270000000006</v>
      </c>
      <c r="D3" s="257">
        <v>4754.4340000000002</v>
      </c>
      <c r="E3" s="257">
        <v>4737</v>
      </c>
      <c r="F3" s="257">
        <v>4724.1330000000007</v>
      </c>
      <c r="G3" s="257">
        <v>4706.1130000000003</v>
      </c>
      <c r="H3" s="257">
        <v>4677.585</v>
      </c>
      <c r="I3" s="257">
        <v>4678.5879999999997</v>
      </c>
      <c r="J3" s="257">
        <v>4680.6610000000001</v>
      </c>
      <c r="K3" s="257">
        <v>4677.1189999999997</v>
      </c>
      <c r="L3" s="257">
        <v>4656.4040000000005</v>
      </c>
      <c r="M3" s="257">
        <v>4645.9480000000003</v>
      </c>
      <c r="N3" s="257">
        <v>4635.9780000000001</v>
      </c>
      <c r="O3" s="257">
        <v>4618.7619999999997</v>
      </c>
      <c r="P3" s="68">
        <v>4606.2759999999998</v>
      </c>
      <c r="Q3" s="68">
        <v>4601.0429999999997</v>
      </c>
      <c r="R3" s="68">
        <v>4591.4759999999997</v>
      </c>
      <c r="S3" s="68">
        <v>4573.2920000000004</v>
      </c>
      <c r="T3" s="68">
        <v>4553.6509999999998</v>
      </c>
      <c r="U3" s="68">
        <v>4545.424</v>
      </c>
      <c r="V3" s="68">
        <v>4528.6840000000002</v>
      </c>
      <c r="W3" s="68">
        <v>4489.4719999999998</v>
      </c>
      <c r="X3" s="68">
        <v>4444.1549999999997</v>
      </c>
      <c r="Y3" s="68">
        <v>4415.9110000000001</v>
      </c>
      <c r="Z3" s="68">
        <v>4400.7110000000002</v>
      </c>
      <c r="AA3" s="68">
        <v>4380.2759999999998</v>
      </c>
      <c r="AB3" s="68">
        <v>4365.2269999999999</v>
      </c>
      <c r="AC3" s="68">
        <v>4346.107</v>
      </c>
      <c r="AD3" s="65">
        <v>4329.4759999999997</v>
      </c>
      <c r="AE3" s="65">
        <v>4314.3599999999997</v>
      </c>
      <c r="AF3" s="65">
        <v>4310.7719999999999</v>
      </c>
      <c r="AG3" s="65">
        <v>4294.5469999999996</v>
      </c>
      <c r="AH3" s="65">
        <v>4273.2340000000004</v>
      </c>
      <c r="AI3" s="65">
        <v>4259.7449999999999</v>
      </c>
      <c r="AJ3" s="65">
        <v>4238.76</v>
      </c>
      <c r="AK3" s="65">
        <v>4226.8029999999999</v>
      </c>
      <c r="AL3" s="65">
        <v>4207.7749999999996</v>
      </c>
      <c r="AM3" s="65">
        <v>4185.1490000000003</v>
      </c>
      <c r="AN3" s="65">
        <v>4164.6710000000003</v>
      </c>
      <c r="AO3" s="65">
        <v>4150.0389999999998</v>
      </c>
      <c r="AP3" s="65">
        <v>4133.9799999999996</v>
      </c>
      <c r="AQ3" s="65">
        <v>4106.6040000000003</v>
      </c>
      <c r="AR3" s="65">
        <v>4071.0740000000001</v>
      </c>
      <c r="AS3" s="65">
        <v>4075.2240000000002</v>
      </c>
      <c r="AT3" s="65">
        <v>4042.34</v>
      </c>
      <c r="AU3" s="65">
        <v>4009.7820000000002</v>
      </c>
      <c r="AV3" s="65">
        <v>3972.0929999999998</v>
      </c>
      <c r="AW3" s="65">
        <v>3954.8090000000002</v>
      </c>
      <c r="AX3" s="65">
        <v>3915.098</v>
      </c>
      <c r="AY3" s="65">
        <v>3878.64</v>
      </c>
      <c r="AZ3" s="65">
        <v>3837.2849999999999</v>
      </c>
      <c r="BA3" s="65">
        <v>3807.55</v>
      </c>
      <c r="BB3" s="65">
        <v>3779.192</v>
      </c>
      <c r="BC3" s="65">
        <v>3741.915</v>
      </c>
      <c r="BD3" s="65">
        <v>3703.192</v>
      </c>
      <c r="BE3" s="65">
        <v>3661.4630000000002</v>
      </c>
      <c r="BF3" s="65">
        <v>3634.6889999999999</v>
      </c>
      <c r="BG3" s="65">
        <v>3597.4740000000002</v>
      </c>
      <c r="BH3" s="65">
        <v>3564.71</v>
      </c>
      <c r="BI3" s="65">
        <v>3535.3589999999999</v>
      </c>
    </row>
    <row r="4" spans="1:61" x14ac:dyDescent="0.25">
      <c r="A4" s="325" t="s">
        <v>377</v>
      </c>
      <c r="B4" s="258">
        <v>3329</v>
      </c>
      <c r="C4" s="258">
        <v>3312.2460000000001</v>
      </c>
      <c r="D4" s="258">
        <v>3285.0250000000001</v>
      </c>
      <c r="E4" s="258">
        <v>3270</v>
      </c>
      <c r="F4" s="258">
        <v>3247.1260000000002</v>
      </c>
      <c r="G4" s="258">
        <v>3232.145</v>
      </c>
      <c r="H4" s="258">
        <v>3207.902</v>
      </c>
      <c r="I4" s="258">
        <v>3203.8029999999999</v>
      </c>
      <c r="J4" s="258">
        <v>3194.239</v>
      </c>
      <c r="K4" s="258">
        <v>3174.578</v>
      </c>
      <c r="L4" s="258">
        <v>3155.7959999999998</v>
      </c>
      <c r="M4" s="258">
        <v>3141.8409999999999</v>
      </c>
      <c r="N4" s="258">
        <v>3121.9479999999999</v>
      </c>
      <c r="O4" s="258">
        <v>3109.5710000000004</v>
      </c>
      <c r="P4" s="69">
        <v>3092.875</v>
      </c>
      <c r="Q4" s="69">
        <v>3077.1800000000003</v>
      </c>
      <c r="R4" s="69">
        <v>3063.8050000000003</v>
      </c>
      <c r="S4" s="69">
        <v>3048.1060000000002</v>
      </c>
      <c r="T4" s="69">
        <v>3029.8319999999999</v>
      </c>
      <c r="U4" s="69">
        <v>3011.7370000000001</v>
      </c>
      <c r="V4" s="69">
        <v>2992.4049999999997</v>
      </c>
      <c r="W4" s="69">
        <v>2971.6589999999997</v>
      </c>
      <c r="X4" s="69">
        <v>2949.884</v>
      </c>
      <c r="Y4" s="69">
        <v>2932.2689999999998</v>
      </c>
      <c r="Z4" s="69">
        <v>2921.125</v>
      </c>
      <c r="AA4" s="69">
        <v>2908.9859999999999</v>
      </c>
      <c r="AB4" s="69">
        <v>2892.614</v>
      </c>
      <c r="AC4" s="69">
        <v>2879.1869999999999</v>
      </c>
      <c r="AD4" s="64">
        <v>2867.6080000000002</v>
      </c>
      <c r="AE4" s="64">
        <v>2803.511</v>
      </c>
      <c r="AF4" s="64">
        <v>2787.6329999999998</v>
      </c>
      <c r="AG4" s="64">
        <v>2775.5990000000002</v>
      </c>
      <c r="AH4" s="64">
        <v>2755.9520000000002</v>
      </c>
      <c r="AI4" s="64">
        <v>2735.3989999999999</v>
      </c>
      <c r="AJ4" s="64">
        <v>2716.9929999999999</v>
      </c>
      <c r="AK4" s="64">
        <v>2698.6880000000001</v>
      </c>
      <c r="AL4" s="64">
        <v>2672.7089999999998</v>
      </c>
      <c r="AM4" s="64">
        <v>2650.9520000000002</v>
      </c>
      <c r="AN4" s="64">
        <v>2631.4989999999998</v>
      </c>
      <c r="AO4" s="64">
        <v>2614.6970000000001</v>
      </c>
      <c r="AP4" s="64">
        <v>2592.569</v>
      </c>
      <c r="AQ4" s="64">
        <v>2570.8069999999998</v>
      </c>
      <c r="AR4" s="64">
        <v>2545.7710000000002</v>
      </c>
      <c r="AS4" s="64">
        <v>2553.355</v>
      </c>
      <c r="AT4" s="64">
        <v>2529.1080000000002</v>
      </c>
      <c r="AU4" s="64">
        <v>2482.66</v>
      </c>
      <c r="AV4" s="64">
        <v>2457.4299999999998</v>
      </c>
      <c r="AW4" s="64">
        <v>2433.7310000000002</v>
      </c>
      <c r="AX4" s="64">
        <v>2404.1410000000001</v>
      </c>
      <c r="AY4" s="64">
        <v>2381.5479999999998</v>
      </c>
      <c r="AZ4" s="64">
        <v>2306.489</v>
      </c>
      <c r="BA4" s="64">
        <v>2279.1689999999999</v>
      </c>
      <c r="BB4" s="64">
        <v>2258.6039999999998</v>
      </c>
      <c r="BC4" s="64">
        <v>2208.2040000000002</v>
      </c>
      <c r="BD4" s="64">
        <v>2177.576</v>
      </c>
      <c r="BE4" s="64">
        <v>2140.3539999999998</v>
      </c>
      <c r="BF4" s="64">
        <v>2111.36</v>
      </c>
      <c r="BG4" s="64">
        <v>2042.818</v>
      </c>
      <c r="BH4" s="64">
        <v>2012.24</v>
      </c>
      <c r="BI4" s="64">
        <v>1984.4549999999999</v>
      </c>
    </row>
    <row r="5" spans="1:61" x14ac:dyDescent="0.25">
      <c r="A5" s="324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66"/>
      <c r="AC5" s="68"/>
      <c r="AD5" s="66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</row>
    <row r="6" spans="1:61" x14ac:dyDescent="0.25">
      <c r="A6" s="325" t="s">
        <v>378</v>
      </c>
      <c r="B6" s="258">
        <v>5792</v>
      </c>
      <c r="C6" s="258">
        <v>5759.241</v>
      </c>
      <c r="D6" s="258">
        <v>5735.7960000000003</v>
      </c>
      <c r="E6" s="258">
        <v>5714</v>
      </c>
      <c r="F6" s="258">
        <v>5698.4920000000002</v>
      </c>
      <c r="G6" s="258">
        <v>5677.3110000000006</v>
      </c>
      <c r="H6" s="258">
        <v>5644.5559999999996</v>
      </c>
      <c r="I6" s="258">
        <v>5643.07</v>
      </c>
      <c r="J6" s="258">
        <v>5643.7440000000006</v>
      </c>
      <c r="K6" s="258">
        <v>5638.4979999999996</v>
      </c>
      <c r="L6" s="258">
        <v>5615.4040000000005</v>
      </c>
      <c r="M6" s="258">
        <v>5601.9690000000001</v>
      </c>
      <c r="N6" s="258">
        <v>5589.0160000000005</v>
      </c>
      <c r="O6" s="258">
        <v>5569.259</v>
      </c>
      <c r="P6" s="72">
        <v>5552.47</v>
      </c>
      <c r="Q6" s="72">
        <v>5544.1469999999999</v>
      </c>
      <c r="R6" s="72">
        <v>5531.6320000000005</v>
      </c>
      <c r="S6" s="72">
        <v>5511.3860000000004</v>
      </c>
      <c r="T6" s="72">
        <v>5487.9290000000001</v>
      </c>
      <c r="U6" s="72">
        <v>5477.7390000000005</v>
      </c>
      <c r="V6" s="72">
        <v>5457.9960000000001</v>
      </c>
      <c r="W6" s="72">
        <v>5412.5419999999995</v>
      </c>
      <c r="X6" s="72">
        <v>5359.7970000000005</v>
      </c>
      <c r="Y6" s="72">
        <v>5329.7039999999997</v>
      </c>
      <c r="Z6" s="72">
        <v>5310.4989999999998</v>
      </c>
      <c r="AA6" s="72">
        <v>5289.0969999999998</v>
      </c>
      <c r="AB6" s="72">
        <v>5270.027</v>
      </c>
      <c r="AC6" s="69">
        <v>5248.902</v>
      </c>
      <c r="AD6" s="69">
        <v>5229.2280000000001</v>
      </c>
      <c r="AE6" s="64">
        <v>5210.4160000000002</v>
      </c>
      <c r="AF6" s="64">
        <v>5205.4930000000004</v>
      </c>
      <c r="AG6" s="64">
        <v>5186.9000000000005</v>
      </c>
      <c r="AH6" s="64">
        <v>5162.1970000000001</v>
      </c>
      <c r="AI6" s="64">
        <v>5143.7560000000003</v>
      </c>
      <c r="AJ6" s="64">
        <v>5121.1379999999999</v>
      </c>
      <c r="AK6" s="64">
        <v>5106.241</v>
      </c>
      <c r="AL6" s="64">
        <v>5082.8710000000001</v>
      </c>
      <c r="AM6" s="64">
        <v>5055.87</v>
      </c>
      <c r="AN6" s="64">
        <v>5032.6890000000003</v>
      </c>
      <c r="AO6" s="64">
        <v>5012.7889999999998</v>
      </c>
      <c r="AP6" s="64">
        <v>4991.1360000000004</v>
      </c>
      <c r="AQ6" s="64">
        <v>4957.1090000000004</v>
      </c>
      <c r="AR6" s="64">
        <v>4916.9580000000005</v>
      </c>
      <c r="AS6" s="64">
        <v>4918.143</v>
      </c>
      <c r="AT6" s="64">
        <v>4880.2420000000002</v>
      </c>
      <c r="AU6" s="72">
        <v>4841.1220000000003</v>
      </c>
      <c r="AV6" s="72">
        <v>4799.37</v>
      </c>
      <c r="AW6" s="72">
        <v>4778.085</v>
      </c>
      <c r="AX6" s="69">
        <v>4731.4490000000005</v>
      </c>
      <c r="AY6" s="69">
        <v>4689.415</v>
      </c>
      <c r="AZ6" s="64">
        <v>4641.5969999999998</v>
      </c>
      <c r="BA6" s="64">
        <v>4605.335</v>
      </c>
      <c r="BB6" s="64">
        <v>4571.9549999999999</v>
      </c>
      <c r="BC6" s="64">
        <v>4528.71</v>
      </c>
      <c r="BD6" s="64">
        <v>4481.46</v>
      </c>
      <c r="BE6" s="64">
        <v>4433.2359999999999</v>
      </c>
      <c r="BF6" s="64">
        <v>4402.0569999999998</v>
      </c>
      <c r="BG6" s="64">
        <v>4361.01</v>
      </c>
      <c r="BH6" s="64">
        <v>4324.835</v>
      </c>
      <c r="BI6" s="64">
        <v>4291.2880000000005</v>
      </c>
    </row>
    <row r="7" spans="1:61" x14ac:dyDescent="0.25">
      <c r="A7" s="324" t="s">
        <v>379</v>
      </c>
      <c r="B7" s="257">
        <v>4275</v>
      </c>
      <c r="C7" s="257">
        <v>4240.7190000000001</v>
      </c>
      <c r="D7" s="257">
        <v>4203.0770000000002</v>
      </c>
      <c r="E7" s="257">
        <v>4185</v>
      </c>
      <c r="F7" s="257">
        <v>4144.2829999999994</v>
      </c>
      <c r="G7" s="257">
        <v>4124.8149999999996</v>
      </c>
      <c r="H7" s="257">
        <v>4089.8310000000001</v>
      </c>
      <c r="I7" s="257">
        <v>4072.0349999999999</v>
      </c>
      <c r="J7" s="257">
        <v>4051.5920000000001</v>
      </c>
      <c r="K7" s="257">
        <v>4028.0030000000002</v>
      </c>
      <c r="L7" s="257">
        <v>4006.0040000000004</v>
      </c>
      <c r="M7" s="257">
        <v>3988.8469999999998</v>
      </c>
      <c r="N7" s="257">
        <v>3963.4090000000001</v>
      </c>
      <c r="O7" s="257">
        <v>3946.75</v>
      </c>
      <c r="P7" s="68">
        <v>3925.9549999999999</v>
      </c>
      <c r="Q7" s="68">
        <v>3908.23</v>
      </c>
      <c r="R7" s="68">
        <v>3888.0239999999999</v>
      </c>
      <c r="S7" s="68">
        <v>3871.0809999999997</v>
      </c>
      <c r="T7" s="68">
        <v>3807.8530000000001</v>
      </c>
      <c r="U7" s="68">
        <v>3786.165</v>
      </c>
      <c r="V7" s="68">
        <v>3763.6559999999999</v>
      </c>
      <c r="W7" s="68">
        <v>3737.1779999999999</v>
      </c>
      <c r="X7" s="68">
        <v>3710.6410000000001</v>
      </c>
      <c r="Y7" s="68">
        <v>3690.5529999999999</v>
      </c>
      <c r="Z7" s="68">
        <v>3676.3340000000003</v>
      </c>
      <c r="AA7" s="68">
        <v>3662.8329999999996</v>
      </c>
      <c r="AB7" s="68">
        <v>3642.25</v>
      </c>
      <c r="AC7" s="68">
        <v>3626.7559999999999</v>
      </c>
      <c r="AD7" s="68">
        <v>3611.6870000000004</v>
      </c>
      <c r="AE7" s="68">
        <v>3538.5540000000001</v>
      </c>
      <c r="AF7" s="68">
        <v>3520.7190000000001</v>
      </c>
      <c r="AG7" s="68">
        <v>3506.5129999999999</v>
      </c>
      <c r="AH7" s="68">
        <v>3482.558</v>
      </c>
      <c r="AI7" s="68">
        <v>3459.5529999999999</v>
      </c>
      <c r="AJ7" s="68">
        <v>3438.413</v>
      </c>
      <c r="AK7" s="68">
        <v>3415.7220000000002</v>
      </c>
      <c r="AL7" s="68">
        <v>3385.7280000000001</v>
      </c>
      <c r="AM7" s="68">
        <v>3358.2060000000001</v>
      </c>
      <c r="AN7" s="68">
        <v>3336.9270000000001</v>
      </c>
      <c r="AO7" s="68">
        <v>3314.4369999999999</v>
      </c>
      <c r="AP7" s="68">
        <v>3289.2060000000001</v>
      </c>
      <c r="AQ7" s="68">
        <v>3262.0940000000001</v>
      </c>
      <c r="AR7" s="68">
        <v>3236.605</v>
      </c>
      <c r="AS7" s="68">
        <v>3240.6440000000002</v>
      </c>
      <c r="AT7" s="68">
        <v>3213.07</v>
      </c>
      <c r="AU7" s="68">
        <v>3156.748</v>
      </c>
      <c r="AV7" s="68">
        <v>3128.5039999999999</v>
      </c>
      <c r="AW7" s="68">
        <v>3098.3450000000003</v>
      </c>
      <c r="AX7" s="68">
        <v>3065.0709999999999</v>
      </c>
      <c r="AY7" s="68">
        <v>3038.3940000000002</v>
      </c>
      <c r="AZ7" s="68">
        <v>2951.0349999999999</v>
      </c>
      <c r="BA7" s="68">
        <v>2918.355</v>
      </c>
      <c r="BB7" s="68">
        <v>2893.7710000000002</v>
      </c>
      <c r="BC7" s="68">
        <v>2836.3090000000002</v>
      </c>
      <c r="BD7" s="68">
        <v>2799.5720000000001</v>
      </c>
      <c r="BE7" s="68">
        <v>2757.0450000000001</v>
      </c>
      <c r="BF7" s="68">
        <v>2708.87</v>
      </c>
      <c r="BG7" s="68">
        <v>2630.07</v>
      </c>
      <c r="BH7" s="68">
        <v>2596.33</v>
      </c>
      <c r="BI7" s="68">
        <v>2564.96</v>
      </c>
    </row>
    <row r="8" spans="1:61" x14ac:dyDescent="0.25">
      <c r="A8" s="325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7"/>
      <c r="AC8" s="69"/>
      <c r="AD8" s="67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</row>
    <row r="9" spans="1:61" x14ac:dyDescent="0.25">
      <c r="A9" s="324" t="s">
        <v>442</v>
      </c>
      <c r="B9" s="257">
        <v>182794</v>
      </c>
      <c r="C9" s="257">
        <v>172572.7335</v>
      </c>
      <c r="D9" s="257">
        <v>171336.04307000001</v>
      </c>
      <c r="E9" s="257">
        <v>170907</v>
      </c>
      <c r="F9" s="257">
        <v>176984.98986</v>
      </c>
      <c r="G9" s="257">
        <v>175580.97245</v>
      </c>
      <c r="H9" s="257">
        <v>175180.55294999998</v>
      </c>
      <c r="I9" s="257">
        <v>164227.37084000002</v>
      </c>
      <c r="J9" s="257">
        <v>181144.47544000001</v>
      </c>
      <c r="K9" s="257">
        <v>169592.27499999999</v>
      </c>
      <c r="L9" s="257">
        <v>163330.10042</v>
      </c>
      <c r="M9" s="257">
        <v>162060.23895</v>
      </c>
      <c r="N9" s="257">
        <v>166859.91810000004</v>
      </c>
      <c r="O9" s="257">
        <v>163949</v>
      </c>
      <c r="P9" s="68">
        <v>158565.32310000001</v>
      </c>
      <c r="Q9" s="68">
        <v>153298.82654000001</v>
      </c>
      <c r="R9" s="68">
        <v>158286.00543000002</v>
      </c>
      <c r="S9" s="68">
        <v>155415</v>
      </c>
      <c r="T9" s="68">
        <v>154436.6024</v>
      </c>
      <c r="U9" s="68">
        <v>155673.16675999999</v>
      </c>
      <c r="V9" s="68">
        <v>158601.11887000001</v>
      </c>
      <c r="W9" s="68">
        <v>153815.26057999997</v>
      </c>
      <c r="X9" s="68">
        <v>148645.46255000003</v>
      </c>
      <c r="Y9" s="68">
        <v>150055.66081</v>
      </c>
      <c r="Z9" s="68">
        <v>155265.73659000001</v>
      </c>
      <c r="AA9" s="68">
        <v>149853.61050999997</v>
      </c>
      <c r="AB9" s="68">
        <v>146487.12555</v>
      </c>
      <c r="AC9" s="68">
        <v>152634.12494000001</v>
      </c>
      <c r="AD9" s="65">
        <v>148154.42562000002</v>
      </c>
      <c r="AE9" s="65">
        <v>141659.5</v>
      </c>
      <c r="AF9" s="65">
        <v>146942.82648000002</v>
      </c>
      <c r="AG9" s="65">
        <v>148704</v>
      </c>
      <c r="AH9" s="65">
        <v>151349</v>
      </c>
      <c r="AI9" s="65">
        <v>146308</v>
      </c>
      <c r="AJ9" s="65">
        <v>146321</v>
      </c>
      <c r="AK9" s="65">
        <v>148163</v>
      </c>
      <c r="AL9" s="65">
        <v>151302</v>
      </c>
      <c r="AM9" s="65">
        <v>145041</v>
      </c>
      <c r="AN9" s="65">
        <v>148809</v>
      </c>
      <c r="AO9" s="65">
        <v>148492</v>
      </c>
      <c r="AP9" s="65">
        <v>151859</v>
      </c>
      <c r="AQ9" s="65">
        <v>144216</v>
      </c>
      <c r="AR9" s="65">
        <v>138577</v>
      </c>
      <c r="AS9" s="65">
        <v>151620</v>
      </c>
      <c r="AT9" s="65">
        <v>158063</v>
      </c>
      <c r="AU9" s="65">
        <v>155860</v>
      </c>
      <c r="AV9" s="65">
        <v>160327</v>
      </c>
      <c r="AW9" s="65">
        <v>164405</v>
      </c>
      <c r="AX9" s="65">
        <v>164932</v>
      </c>
      <c r="AY9" s="65">
        <v>157260</v>
      </c>
      <c r="AZ9" s="65">
        <v>158111</v>
      </c>
      <c r="BA9" s="65">
        <v>160900</v>
      </c>
      <c r="BB9" s="65">
        <v>164453</v>
      </c>
      <c r="BC9" s="65">
        <v>157717</v>
      </c>
      <c r="BD9" s="65">
        <v>153470</v>
      </c>
      <c r="BE9" s="65">
        <v>154816</v>
      </c>
      <c r="BF9" s="65">
        <v>155194</v>
      </c>
      <c r="BG9" s="65">
        <v>157750</v>
      </c>
      <c r="BH9" s="65">
        <v>149752</v>
      </c>
      <c r="BI9" s="65">
        <v>151344</v>
      </c>
    </row>
    <row r="10" spans="1:61" x14ac:dyDescent="0.25">
      <c r="A10" s="326" t="s">
        <v>443</v>
      </c>
      <c r="B10" s="258">
        <v>126867</v>
      </c>
      <c r="C10" s="258">
        <v>119549.1352</v>
      </c>
      <c r="D10" s="258">
        <v>119227.50044999999</v>
      </c>
      <c r="E10" s="258">
        <v>117893</v>
      </c>
      <c r="F10" s="258">
        <v>121989.58553</v>
      </c>
      <c r="G10" s="258">
        <v>120519.01301999998</v>
      </c>
      <c r="H10" s="258">
        <v>121132.89094000003</v>
      </c>
      <c r="I10" s="258">
        <v>112871.57158999999</v>
      </c>
      <c r="J10" s="258">
        <v>123857.49034</v>
      </c>
      <c r="K10" s="258">
        <v>116362.55799999999</v>
      </c>
      <c r="L10" s="258">
        <v>112475.36129</v>
      </c>
      <c r="M10" s="258">
        <v>111112.71798999999</v>
      </c>
      <c r="N10" s="258">
        <v>114269.92266</v>
      </c>
      <c r="O10" s="258">
        <v>112059</v>
      </c>
      <c r="P10" s="72">
        <v>109450.21829</v>
      </c>
      <c r="Q10" s="72">
        <v>105604.18820999999</v>
      </c>
      <c r="R10" s="72">
        <v>108885.97919</v>
      </c>
      <c r="S10" s="72">
        <v>106043</v>
      </c>
      <c r="T10" s="72">
        <v>105585.64558</v>
      </c>
      <c r="U10" s="72">
        <v>106072.08284</v>
      </c>
      <c r="V10" s="72">
        <v>107107.09796000001</v>
      </c>
      <c r="W10" s="72">
        <v>103847.33430999998</v>
      </c>
      <c r="X10" s="72">
        <v>101306.07664</v>
      </c>
      <c r="Y10" s="72">
        <v>102065.15188999999</v>
      </c>
      <c r="Z10" s="72">
        <v>105517.50599000001</v>
      </c>
      <c r="AA10" s="72">
        <v>101617.12397</v>
      </c>
      <c r="AB10" s="69">
        <v>100160.00966</v>
      </c>
      <c r="AC10" s="69">
        <v>102927.29</v>
      </c>
      <c r="AD10" s="64">
        <v>100350.14483</v>
      </c>
      <c r="AE10" s="64">
        <v>94826.099999999991</v>
      </c>
      <c r="AF10" s="64">
        <v>98527.520929999999</v>
      </c>
      <c r="AG10" s="64">
        <v>98806</v>
      </c>
      <c r="AH10" s="64">
        <v>100609</v>
      </c>
      <c r="AI10" s="64">
        <v>97375</v>
      </c>
      <c r="AJ10" s="64">
        <v>97901</v>
      </c>
      <c r="AK10" s="64">
        <v>97883</v>
      </c>
      <c r="AL10" s="64">
        <v>100304</v>
      </c>
      <c r="AM10" s="64">
        <v>95884</v>
      </c>
      <c r="AN10" s="64">
        <v>98580</v>
      </c>
      <c r="AO10" s="64">
        <v>97213</v>
      </c>
      <c r="AP10" s="64">
        <v>98572</v>
      </c>
      <c r="AQ10" s="64">
        <v>93460</v>
      </c>
      <c r="AR10" s="64">
        <v>90305</v>
      </c>
      <c r="AS10" s="64">
        <v>96923</v>
      </c>
      <c r="AT10" s="64">
        <v>102891</v>
      </c>
      <c r="AU10" s="64">
        <v>100896</v>
      </c>
      <c r="AV10" s="64">
        <v>103892</v>
      </c>
      <c r="AW10" s="64">
        <v>105375</v>
      </c>
      <c r="AX10" s="64">
        <v>106526</v>
      </c>
      <c r="AY10" s="64">
        <v>101842</v>
      </c>
      <c r="AZ10" s="64">
        <v>102309</v>
      </c>
      <c r="BA10" s="64">
        <v>102064</v>
      </c>
      <c r="BB10" s="64">
        <v>104912</v>
      </c>
      <c r="BC10" s="64">
        <v>99512</v>
      </c>
      <c r="BD10" s="64">
        <v>97655</v>
      </c>
      <c r="BE10" s="64">
        <v>96353</v>
      </c>
      <c r="BF10" s="64">
        <v>95972</v>
      </c>
      <c r="BG10" s="64">
        <v>95715</v>
      </c>
      <c r="BH10" s="64">
        <v>91347</v>
      </c>
      <c r="BI10" s="64">
        <v>90532</v>
      </c>
    </row>
    <row r="11" spans="1:61" x14ac:dyDescent="0.25">
      <c r="A11" s="324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66"/>
      <c r="AC11" s="68"/>
      <c r="AD11" s="66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</row>
    <row r="12" spans="1:61" x14ac:dyDescent="0.25">
      <c r="A12" s="325" t="s">
        <v>440</v>
      </c>
      <c r="B12" s="258">
        <v>88505</v>
      </c>
      <c r="C12" s="258">
        <v>85941.492480000001</v>
      </c>
      <c r="D12" s="258">
        <v>88794.714240000001</v>
      </c>
      <c r="E12" s="258">
        <v>91619</v>
      </c>
      <c r="F12" s="258">
        <v>86456.315519999989</v>
      </c>
      <c r="G12" s="258">
        <v>83530.958400000003</v>
      </c>
      <c r="H12" s="258">
        <v>89459</v>
      </c>
      <c r="I12" s="258">
        <v>97474.751999999993</v>
      </c>
      <c r="J12" s="258">
        <v>103210.15036</v>
      </c>
      <c r="K12" s="258">
        <v>89605.646999999997</v>
      </c>
      <c r="L12" s="258">
        <v>85775.708159999995</v>
      </c>
      <c r="M12" s="258">
        <v>85367.57</v>
      </c>
      <c r="N12" s="258">
        <v>83365.149140000023</v>
      </c>
      <c r="O12" s="258">
        <v>73550.695999999996</v>
      </c>
      <c r="P12" s="72">
        <v>73925.187839999999</v>
      </c>
      <c r="Q12" s="72">
        <v>80142.798379999993</v>
      </c>
      <c r="R12" s="72">
        <v>86464.895040000003</v>
      </c>
      <c r="S12" s="72">
        <v>82625</v>
      </c>
      <c r="T12" s="72">
        <v>83626.473599999998</v>
      </c>
      <c r="U12" s="72">
        <v>87264.164000000004</v>
      </c>
      <c r="V12" s="72">
        <v>77213.683999999994</v>
      </c>
      <c r="W12" s="72">
        <v>82405.304640000002</v>
      </c>
      <c r="X12" s="72">
        <v>76952.487999999998</v>
      </c>
      <c r="Y12" s="72">
        <v>77597.377999999997</v>
      </c>
      <c r="Z12" s="72">
        <v>75327.465880000018</v>
      </c>
      <c r="AA12" s="72">
        <v>72739.581120000003</v>
      </c>
      <c r="AB12" s="69">
        <v>75871.547000000006</v>
      </c>
      <c r="AC12" s="69">
        <v>79411.751999999993</v>
      </c>
      <c r="AD12" s="64">
        <v>76192.146440000011</v>
      </c>
      <c r="AE12" s="64">
        <v>68900.751359999995</v>
      </c>
      <c r="AF12" s="64">
        <v>67458.407000000007</v>
      </c>
      <c r="AG12" s="64">
        <v>73941</v>
      </c>
      <c r="AH12" s="64">
        <v>69388</v>
      </c>
      <c r="AI12" s="64">
        <v>64466</v>
      </c>
      <c r="AJ12" s="64">
        <v>62937</v>
      </c>
      <c r="AK12" s="64">
        <v>63945</v>
      </c>
      <c r="AL12" s="64">
        <v>61165</v>
      </c>
      <c r="AM12" s="64">
        <v>59871</v>
      </c>
      <c r="AN12" s="64">
        <v>61175</v>
      </c>
      <c r="AO12" s="64">
        <v>65957</v>
      </c>
      <c r="AP12" s="64">
        <v>61883</v>
      </c>
      <c r="AQ12" s="64">
        <v>57085</v>
      </c>
      <c r="AR12" s="64">
        <v>60184</v>
      </c>
      <c r="AS12" s="64">
        <v>63941</v>
      </c>
      <c r="AT12" s="64">
        <v>64369</v>
      </c>
      <c r="AU12" s="64">
        <v>62616</v>
      </c>
      <c r="AV12" s="64">
        <v>62061</v>
      </c>
      <c r="AW12" s="64">
        <v>62826</v>
      </c>
      <c r="AX12" s="64">
        <v>63431</v>
      </c>
      <c r="AY12" s="64">
        <v>57622</v>
      </c>
      <c r="AZ12" s="64">
        <v>57825</v>
      </c>
      <c r="BA12" s="64">
        <v>58513</v>
      </c>
      <c r="BB12" s="64">
        <v>56666</v>
      </c>
      <c r="BC12" s="64">
        <v>50257</v>
      </c>
      <c r="BD12" s="64">
        <v>52068</v>
      </c>
      <c r="BE12" s="64">
        <v>52101</v>
      </c>
      <c r="BF12" s="64">
        <v>50337</v>
      </c>
      <c r="BG12" s="64">
        <v>40734</v>
      </c>
      <c r="BH12" s="64">
        <v>43567</v>
      </c>
      <c r="BI12" s="64">
        <v>47573</v>
      </c>
    </row>
    <row r="13" spans="1:61" x14ac:dyDescent="0.25">
      <c r="A13" s="324" t="s">
        <v>441</v>
      </c>
      <c r="B13" s="257">
        <v>291947</v>
      </c>
      <c r="C13" s="257">
        <v>294770.02599999995</v>
      </c>
      <c r="D13" s="257">
        <v>290789.40499999997</v>
      </c>
      <c r="E13" s="257">
        <v>285189</v>
      </c>
      <c r="F13" s="257">
        <v>285887.69</v>
      </c>
      <c r="G13" s="257">
        <v>292975</v>
      </c>
      <c r="H13" s="257">
        <v>288815</v>
      </c>
      <c r="I13" s="257">
        <v>282600.348</v>
      </c>
      <c r="J13" s="257">
        <v>290004.46499999997</v>
      </c>
      <c r="K13" s="257">
        <v>279606.288</v>
      </c>
      <c r="L13" s="257">
        <v>274837.71493999998</v>
      </c>
      <c r="M13" s="257">
        <v>267827.44400000002</v>
      </c>
      <c r="N13" s="257">
        <v>265564.68939458614</v>
      </c>
      <c r="O13" s="257">
        <v>271711</v>
      </c>
      <c r="P13" s="71">
        <v>265335.26899999997</v>
      </c>
      <c r="Q13" s="71">
        <v>256390.2</v>
      </c>
      <c r="R13" s="71">
        <v>255580.16800000012</v>
      </c>
      <c r="S13" s="71">
        <v>265770</v>
      </c>
      <c r="T13" s="71">
        <v>263449.32199999999</v>
      </c>
      <c r="U13" s="71">
        <v>256674</v>
      </c>
      <c r="V13" s="71">
        <v>259930.41800000001</v>
      </c>
      <c r="W13" s="71">
        <v>259640.614</v>
      </c>
      <c r="X13" s="71">
        <v>250151.163</v>
      </c>
      <c r="Y13" s="71">
        <v>249509.69500000001</v>
      </c>
      <c r="Z13" s="71">
        <v>250865.304</v>
      </c>
      <c r="AA13" s="71">
        <v>253020.48300000001</v>
      </c>
      <c r="AB13" s="68">
        <v>249674.27499999999</v>
      </c>
      <c r="AC13" s="68">
        <v>247230.13500000001</v>
      </c>
      <c r="AD13" s="65">
        <v>243628.33199999994</v>
      </c>
      <c r="AE13" s="65">
        <v>243501.96100000001</v>
      </c>
      <c r="AF13" s="65">
        <v>246591.853</v>
      </c>
      <c r="AG13" s="65">
        <v>242270</v>
      </c>
      <c r="AH13" s="65">
        <v>240998.69999999995</v>
      </c>
      <c r="AI13" s="65">
        <v>242893</v>
      </c>
      <c r="AJ13" s="65">
        <v>237316</v>
      </c>
      <c r="AK13" s="65">
        <v>238371</v>
      </c>
      <c r="AL13" s="65">
        <v>235869</v>
      </c>
      <c r="AM13" s="65">
        <v>235126</v>
      </c>
      <c r="AN13" s="65">
        <v>234128</v>
      </c>
      <c r="AO13" s="65">
        <v>230174</v>
      </c>
      <c r="AP13" s="65">
        <v>231677</v>
      </c>
      <c r="AQ13" s="65">
        <v>225627</v>
      </c>
      <c r="AR13" s="65">
        <v>223498</v>
      </c>
      <c r="AS13" s="65">
        <v>229682</v>
      </c>
      <c r="AT13" s="65">
        <v>237417</v>
      </c>
      <c r="AU13" s="65">
        <v>244012</v>
      </c>
      <c r="AV13" s="65">
        <v>243534</v>
      </c>
      <c r="AW13" s="65">
        <v>248801</v>
      </c>
      <c r="AX13" s="65">
        <v>246313</v>
      </c>
      <c r="AY13" s="65">
        <v>247137</v>
      </c>
      <c r="AZ13" s="65">
        <v>240159</v>
      </c>
      <c r="BA13" s="65">
        <v>240276</v>
      </c>
      <c r="BB13" s="65">
        <v>246829</v>
      </c>
      <c r="BC13" s="65">
        <v>240336</v>
      </c>
      <c r="BD13" s="65">
        <v>228535</v>
      </c>
      <c r="BE13" s="65">
        <v>233116</v>
      </c>
      <c r="BF13" s="65">
        <v>227369</v>
      </c>
      <c r="BG13" s="65">
        <v>234306</v>
      </c>
      <c r="BH13" s="65">
        <v>223511</v>
      </c>
      <c r="BI13" s="65">
        <v>225704</v>
      </c>
    </row>
    <row r="14" spans="1:61" s="183" customFormat="1" x14ac:dyDescent="0.25">
      <c r="A14" s="325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7"/>
      <c r="AC14" s="69"/>
      <c r="AD14" s="67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</row>
    <row r="15" spans="1:61" x14ac:dyDescent="0.25">
      <c r="A15" s="324" t="s">
        <v>425</v>
      </c>
      <c r="B15" s="257">
        <v>69548</v>
      </c>
      <c r="C15" s="257">
        <v>69288.732000000004</v>
      </c>
      <c r="D15" s="257">
        <v>68827.962</v>
      </c>
      <c r="E15" s="257">
        <v>68305</v>
      </c>
      <c r="F15" s="257">
        <v>67978.686000000002</v>
      </c>
      <c r="G15" s="257">
        <v>67485</v>
      </c>
      <c r="H15" s="257">
        <v>66975</v>
      </c>
      <c r="I15" s="257">
        <v>66305.331000000006</v>
      </c>
      <c r="J15" s="257">
        <v>65945.649000000005</v>
      </c>
      <c r="K15" s="257">
        <v>65693.548999999999</v>
      </c>
      <c r="L15" s="257">
        <v>65396.549999999996</v>
      </c>
      <c r="M15" s="257">
        <v>65072.241000000002</v>
      </c>
      <c r="N15" s="257">
        <v>64736.184000000001</v>
      </c>
      <c r="O15" s="257">
        <v>64690.113000000005</v>
      </c>
      <c r="P15" s="68">
        <v>64184.646999999997</v>
      </c>
      <c r="Q15" s="68">
        <v>64357.478000000003</v>
      </c>
      <c r="R15" s="68">
        <v>63316.256673903968</v>
      </c>
      <c r="S15" s="68">
        <v>62685</v>
      </c>
      <c r="T15" s="68">
        <v>59473.483999999997</v>
      </c>
      <c r="U15" s="68">
        <v>59010.444000000003</v>
      </c>
      <c r="V15" s="68">
        <v>54638.400000000001</v>
      </c>
      <c r="W15" s="68">
        <v>56682.262999999999</v>
      </c>
      <c r="X15" s="68">
        <v>56456.843000000001</v>
      </c>
      <c r="Y15" s="68">
        <v>56472.955999999998</v>
      </c>
      <c r="Z15" s="68">
        <v>55837.356999999996</v>
      </c>
      <c r="AA15" s="68">
        <v>55623.717000000004</v>
      </c>
      <c r="AB15" s="68">
        <v>55335.29</v>
      </c>
      <c r="AC15" s="68">
        <v>55450.924999999996</v>
      </c>
      <c r="AD15" s="58">
        <v>54906.14</v>
      </c>
      <c r="AE15" s="58">
        <v>53620.692000000003</v>
      </c>
      <c r="AF15" s="58">
        <v>53488.502</v>
      </c>
      <c r="AG15" s="65">
        <v>53182</v>
      </c>
      <c r="AH15" s="65">
        <v>53123</v>
      </c>
      <c r="AI15" s="65">
        <v>52956</v>
      </c>
      <c r="AJ15" s="65">
        <v>52747</v>
      </c>
      <c r="AK15" s="65">
        <v>52512</v>
      </c>
      <c r="AL15" s="65">
        <v>51688</v>
      </c>
      <c r="AM15" s="65">
        <v>51436</v>
      </c>
      <c r="AN15" s="65">
        <v>51269</v>
      </c>
      <c r="AO15" s="65">
        <v>50928</v>
      </c>
      <c r="AP15" s="65">
        <v>49886</v>
      </c>
      <c r="AQ15" s="65">
        <v>49135</v>
      </c>
      <c r="AR15" s="65">
        <v>48865</v>
      </c>
      <c r="AS15" s="65">
        <v>48805</v>
      </c>
      <c r="AT15" s="65">
        <v>48531</v>
      </c>
      <c r="AU15" s="65">
        <v>48151</v>
      </c>
      <c r="AV15" s="65">
        <v>47474</v>
      </c>
      <c r="AW15" s="65">
        <v>47053</v>
      </c>
      <c r="AX15" s="65">
        <v>46620</v>
      </c>
      <c r="AY15" s="65">
        <v>45792</v>
      </c>
      <c r="AZ15" s="65">
        <v>45417</v>
      </c>
      <c r="BA15" s="65">
        <v>44927</v>
      </c>
      <c r="BB15" s="65">
        <v>44864</v>
      </c>
      <c r="BC15" s="65">
        <v>44673</v>
      </c>
      <c r="BD15" s="65">
        <v>44476</v>
      </c>
      <c r="BE15" s="65">
        <v>44270</v>
      </c>
      <c r="BF15" s="65">
        <v>43906</v>
      </c>
      <c r="BG15" s="65">
        <v>43538</v>
      </c>
      <c r="BH15" s="65">
        <v>43325</v>
      </c>
      <c r="BI15" s="65">
        <v>43325</v>
      </c>
    </row>
    <row r="16" spans="1:61" s="183" customFormat="1" x14ac:dyDescent="0.25">
      <c r="A16" s="325" t="s">
        <v>426</v>
      </c>
      <c r="B16" s="258">
        <v>35090</v>
      </c>
      <c r="C16" s="258">
        <v>34808.228000000003</v>
      </c>
      <c r="D16" s="258">
        <v>34611.406999999999</v>
      </c>
      <c r="E16" s="258">
        <v>34321</v>
      </c>
      <c r="F16" s="258">
        <v>34199.61</v>
      </c>
      <c r="G16" s="258">
        <v>34055</v>
      </c>
      <c r="H16" s="258">
        <v>33892</v>
      </c>
      <c r="I16" s="258">
        <v>33859.523809999999</v>
      </c>
      <c r="J16" s="258">
        <v>33666.353810000001</v>
      </c>
      <c r="K16" s="258">
        <v>33532.044999999998</v>
      </c>
      <c r="L16" s="258">
        <v>33276.460999999996</v>
      </c>
      <c r="M16" s="258">
        <v>33088.535000000003</v>
      </c>
      <c r="N16" s="258">
        <v>33439.810809999995</v>
      </c>
      <c r="O16" s="258">
        <v>32735.144999999997</v>
      </c>
      <c r="P16" s="69">
        <v>32546.153000000002</v>
      </c>
      <c r="Q16" s="69">
        <v>32498.668000000001</v>
      </c>
      <c r="R16" s="69">
        <v>32375.598673931003</v>
      </c>
      <c r="S16" s="69">
        <v>32143</v>
      </c>
      <c r="T16" s="69">
        <v>30384.883000000002</v>
      </c>
      <c r="U16" s="69">
        <v>28835.954000000002</v>
      </c>
      <c r="V16" s="69">
        <v>27691.15</v>
      </c>
      <c r="W16" s="69">
        <v>28956.142</v>
      </c>
      <c r="X16" s="69">
        <v>28766.875</v>
      </c>
      <c r="Y16" s="69">
        <v>28392.967999999997</v>
      </c>
      <c r="Z16" s="69">
        <v>28166.272000000001</v>
      </c>
      <c r="AA16" s="69">
        <v>28031.3</v>
      </c>
      <c r="AB16" s="67">
        <v>27659.151000000002</v>
      </c>
      <c r="AC16" s="69">
        <v>28375.267</v>
      </c>
      <c r="AD16" s="67">
        <v>28103.257000000001</v>
      </c>
      <c r="AE16" s="63">
        <v>27992.799999999999</v>
      </c>
      <c r="AF16" s="63">
        <v>26882.14</v>
      </c>
      <c r="AG16" s="63">
        <v>26973</v>
      </c>
      <c r="AH16" s="63">
        <v>26613</v>
      </c>
      <c r="AI16" s="63">
        <v>26012</v>
      </c>
      <c r="AJ16" s="63">
        <v>25916</v>
      </c>
      <c r="AK16" s="63">
        <v>25795</v>
      </c>
      <c r="AL16" s="63">
        <v>25151</v>
      </c>
      <c r="AM16" s="63">
        <v>24863</v>
      </c>
      <c r="AN16" s="63">
        <v>24669</v>
      </c>
      <c r="AO16" s="63">
        <v>24511</v>
      </c>
      <c r="AP16" s="63">
        <v>24125</v>
      </c>
      <c r="AQ16" s="63">
        <v>23698</v>
      </c>
      <c r="AR16" s="63">
        <v>23476</v>
      </c>
      <c r="AS16" s="63">
        <v>23526</v>
      </c>
      <c r="AT16" s="63">
        <v>23375</v>
      </c>
      <c r="AU16" s="63">
        <v>23092</v>
      </c>
      <c r="AV16" s="63">
        <v>22771</v>
      </c>
      <c r="AW16" s="63">
        <v>22459</v>
      </c>
      <c r="AX16" s="63">
        <v>22138</v>
      </c>
      <c r="AY16" s="63">
        <v>21523</v>
      </c>
      <c r="AZ16" s="63">
        <v>20794</v>
      </c>
      <c r="BA16" s="63">
        <v>20216</v>
      </c>
      <c r="BB16" s="63">
        <v>20093</v>
      </c>
      <c r="BC16" s="63">
        <v>20794</v>
      </c>
      <c r="BD16" s="63">
        <v>18569</v>
      </c>
      <c r="BE16" s="63">
        <v>18360</v>
      </c>
      <c r="BF16" s="63">
        <v>18105</v>
      </c>
      <c r="BG16" s="63">
        <v>17364</v>
      </c>
      <c r="BH16" s="63">
        <v>16499</v>
      </c>
      <c r="BI16" s="63">
        <v>16406</v>
      </c>
    </row>
    <row r="17" spans="1:61" s="183" customFormat="1" x14ac:dyDescent="0.25">
      <c r="A17" s="325"/>
      <c r="B17" s="259"/>
      <c r="C17" s="259"/>
      <c r="D17" s="259"/>
      <c r="E17" s="259"/>
      <c r="F17" s="259"/>
      <c r="G17" s="258"/>
      <c r="H17" s="259"/>
      <c r="I17" s="259"/>
      <c r="J17" s="259"/>
      <c r="K17" s="259"/>
      <c r="L17" s="259"/>
      <c r="M17" s="259"/>
      <c r="N17" s="259"/>
      <c r="O17" s="259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67"/>
      <c r="AC17" s="69"/>
      <c r="AD17" s="67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</row>
    <row r="18" spans="1:61" x14ac:dyDescent="0.25">
      <c r="A18" s="324" t="s">
        <v>374</v>
      </c>
      <c r="B18" s="257">
        <v>9441</v>
      </c>
      <c r="C18" s="257">
        <v>9473</v>
      </c>
      <c r="D18" s="257">
        <v>9516</v>
      </c>
      <c r="E18" s="257">
        <v>9556</v>
      </c>
      <c r="F18" s="257">
        <v>9613</v>
      </c>
      <c r="G18" s="257">
        <v>9664</v>
      </c>
      <c r="H18" s="257">
        <v>9722</v>
      </c>
      <c r="I18" s="257">
        <v>9674</v>
      </c>
      <c r="J18" s="257">
        <v>9542</v>
      </c>
      <c r="K18" s="257">
        <v>9796</v>
      </c>
      <c r="L18" s="257">
        <v>10179</v>
      </c>
      <c r="M18" s="257">
        <v>10183</v>
      </c>
      <c r="N18" s="257">
        <v>10185</v>
      </c>
      <c r="O18" s="257">
        <v>10149</v>
      </c>
      <c r="P18" s="68">
        <v>10125</v>
      </c>
      <c r="Q18" s="68">
        <v>10095</v>
      </c>
      <c r="R18" s="68">
        <v>10692</v>
      </c>
      <c r="S18" s="68">
        <v>11212</v>
      </c>
      <c r="T18" s="68">
        <v>11276</v>
      </c>
      <c r="U18" s="68">
        <v>11320</v>
      </c>
      <c r="V18" s="68">
        <v>11393</v>
      </c>
      <c r="W18" s="68">
        <v>11442</v>
      </c>
      <c r="X18" s="68">
        <v>11454</v>
      </c>
      <c r="Y18" s="68">
        <v>11481</v>
      </c>
      <c r="Z18" s="68">
        <v>11525</v>
      </c>
      <c r="AA18" s="68">
        <v>11551</v>
      </c>
      <c r="AB18" s="68">
        <v>11558</v>
      </c>
      <c r="AC18" s="68">
        <v>11534</v>
      </c>
      <c r="AD18" s="65">
        <v>11547</v>
      </c>
      <c r="AE18" s="65">
        <v>11516</v>
      </c>
      <c r="AF18" s="65">
        <v>11356</v>
      </c>
      <c r="AG18" s="65">
        <v>11259</v>
      </c>
      <c r="AH18" s="65">
        <v>11262</v>
      </c>
      <c r="AI18" s="65">
        <v>11260</v>
      </c>
      <c r="AJ18" s="65">
        <v>11267</v>
      </c>
      <c r="AK18" s="65">
        <v>11326</v>
      </c>
      <c r="AL18" s="65">
        <v>11325</v>
      </c>
      <c r="AM18" s="65">
        <v>11293</v>
      </c>
      <c r="AN18" s="65">
        <v>11240</v>
      </c>
      <c r="AO18" s="65">
        <v>11261</v>
      </c>
      <c r="AP18" s="65">
        <v>11986</v>
      </c>
      <c r="AQ18" s="65">
        <v>12098</v>
      </c>
      <c r="AR18" s="65">
        <v>12272</v>
      </c>
      <c r="AS18" s="65">
        <v>12549</v>
      </c>
      <c r="AT18" s="65">
        <v>12540</v>
      </c>
      <c r="AU18" s="65">
        <v>12136</v>
      </c>
      <c r="AV18" s="65">
        <v>11920</v>
      </c>
      <c r="AW18" s="65">
        <v>11857</v>
      </c>
      <c r="AX18" s="65">
        <v>11865</v>
      </c>
      <c r="AY18" s="65">
        <v>11911</v>
      </c>
      <c r="AZ18" s="65">
        <v>11827</v>
      </c>
      <c r="BA18" s="65">
        <v>11548</v>
      </c>
      <c r="BB18" s="65">
        <v>11611</v>
      </c>
      <c r="BC18" s="65">
        <v>11827</v>
      </c>
      <c r="BD18" s="65">
        <v>11518</v>
      </c>
      <c r="BE18" s="65">
        <v>11508</v>
      </c>
      <c r="BF18" s="65">
        <v>11536</v>
      </c>
      <c r="BG18" s="65">
        <v>11482</v>
      </c>
      <c r="BH18" s="65">
        <v>11430</v>
      </c>
      <c r="BI18" s="65">
        <v>11394</v>
      </c>
    </row>
    <row r="19" spans="1:61" x14ac:dyDescent="0.25">
      <c r="A19" s="325"/>
      <c r="B19" s="259"/>
      <c r="C19" s="259"/>
      <c r="D19" s="259"/>
      <c r="E19" s="259"/>
      <c r="F19" s="259"/>
      <c r="G19" s="259"/>
      <c r="H19" s="259"/>
      <c r="I19" s="259"/>
      <c r="J19" s="258"/>
      <c r="K19" s="259"/>
      <c r="L19" s="259"/>
      <c r="M19" s="259"/>
      <c r="N19" s="259"/>
      <c r="O19" s="259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67"/>
      <c r="AC19" s="69"/>
      <c r="AD19" s="67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</row>
    <row r="20" spans="1:61" x14ac:dyDescent="0.25">
      <c r="A20" s="324" t="s">
        <v>380</v>
      </c>
      <c r="B20" s="78">
        <v>636</v>
      </c>
      <c r="C20" s="78">
        <v>636</v>
      </c>
      <c r="D20" s="78">
        <v>636</v>
      </c>
      <c r="E20" s="78">
        <v>637</v>
      </c>
      <c r="F20" s="78">
        <v>637</v>
      </c>
      <c r="G20" s="78">
        <v>637</v>
      </c>
      <c r="H20" s="78">
        <v>637</v>
      </c>
      <c r="I20" s="78">
        <v>637</v>
      </c>
      <c r="J20" s="78">
        <v>638</v>
      </c>
      <c r="K20" s="78">
        <v>640</v>
      </c>
      <c r="L20" s="78">
        <v>640</v>
      </c>
      <c r="M20" s="78">
        <v>640</v>
      </c>
      <c r="N20" s="78">
        <v>640</v>
      </c>
      <c r="O20" s="78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640</v>
      </c>
      <c r="X20" s="66">
        <v>641</v>
      </c>
      <c r="Y20" s="66">
        <v>641</v>
      </c>
      <c r="Z20" s="66">
        <v>641</v>
      </c>
      <c r="AA20" s="66">
        <v>641</v>
      </c>
      <c r="AB20" s="66">
        <v>642</v>
      </c>
      <c r="AC20" s="68">
        <v>639</v>
      </c>
      <c r="AD20" s="66">
        <v>638</v>
      </c>
      <c r="AE20" s="62">
        <v>636</v>
      </c>
      <c r="AF20" s="62">
        <v>636</v>
      </c>
      <c r="AG20" s="62">
        <v>636</v>
      </c>
      <c r="AH20" s="62">
        <v>636</v>
      </c>
      <c r="AI20" s="62">
        <v>636</v>
      </c>
      <c r="AJ20" s="62">
        <v>635</v>
      </c>
      <c r="AK20" s="62">
        <v>635</v>
      </c>
      <c r="AL20" s="62">
        <v>635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634</v>
      </c>
      <c r="AS20" s="62">
        <v>635</v>
      </c>
      <c r="AT20" s="62">
        <v>635</v>
      </c>
      <c r="AU20" s="62">
        <v>631</v>
      </c>
      <c r="AV20" s="62">
        <v>631</v>
      </c>
      <c r="AW20" s="62">
        <v>626</v>
      </c>
      <c r="AX20" s="62">
        <v>626</v>
      </c>
      <c r="AY20" s="62">
        <v>626</v>
      </c>
      <c r="AZ20" s="62">
        <v>625</v>
      </c>
      <c r="BA20" s="62">
        <v>625</v>
      </c>
      <c r="BB20" s="62">
        <v>625</v>
      </c>
      <c r="BC20" s="62">
        <v>624</v>
      </c>
      <c r="BD20" s="62">
        <v>624</v>
      </c>
      <c r="BE20" s="62">
        <v>622</v>
      </c>
      <c r="BF20" s="62">
        <v>620</v>
      </c>
      <c r="BG20" s="62">
        <v>619</v>
      </c>
      <c r="BH20" s="62">
        <v>618</v>
      </c>
      <c r="BI20" s="62">
        <v>617</v>
      </c>
    </row>
    <row r="21" spans="1:61" x14ac:dyDescent="0.25">
      <c r="A21" s="325" t="s">
        <v>381</v>
      </c>
      <c r="B21" s="258">
        <v>633</v>
      </c>
      <c r="C21" s="258">
        <v>633</v>
      </c>
      <c r="D21" s="258">
        <v>632</v>
      </c>
      <c r="E21" s="258">
        <v>633</v>
      </c>
      <c r="F21" s="258">
        <v>633</v>
      </c>
      <c r="G21" s="258">
        <v>632</v>
      </c>
      <c r="H21" s="258">
        <v>632</v>
      </c>
      <c r="I21" s="258">
        <v>632</v>
      </c>
      <c r="J21" s="258">
        <v>633</v>
      </c>
      <c r="K21" s="258">
        <v>633</v>
      </c>
      <c r="L21" s="258">
        <v>632</v>
      </c>
      <c r="M21" s="258">
        <v>632</v>
      </c>
      <c r="N21" s="258">
        <v>632</v>
      </c>
      <c r="O21" s="258">
        <v>632</v>
      </c>
      <c r="P21" s="69">
        <v>632</v>
      </c>
      <c r="Q21" s="69">
        <v>631</v>
      </c>
      <c r="R21" s="69">
        <v>631</v>
      </c>
      <c r="S21" s="69">
        <v>631</v>
      </c>
      <c r="T21" s="69">
        <v>631</v>
      </c>
      <c r="U21" s="69">
        <v>631</v>
      </c>
      <c r="V21" s="69">
        <v>630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9">
        <v>629</v>
      </c>
      <c r="AD21" s="60">
        <v>629</v>
      </c>
      <c r="AE21" s="60">
        <v>628</v>
      </c>
      <c r="AF21" s="60">
        <v>628</v>
      </c>
      <c r="AG21" s="64">
        <v>628</v>
      </c>
      <c r="AH21" s="64">
        <v>627</v>
      </c>
      <c r="AI21" s="64">
        <v>626</v>
      </c>
      <c r="AJ21" s="64">
        <v>626</v>
      </c>
      <c r="AK21" s="64">
        <v>626</v>
      </c>
      <c r="AL21" s="64">
        <v>626</v>
      </c>
      <c r="AM21" s="64">
        <v>626</v>
      </c>
      <c r="AN21" s="64">
        <v>624</v>
      </c>
      <c r="AO21" s="64">
        <v>623</v>
      </c>
      <c r="AP21" s="64">
        <v>623</v>
      </c>
      <c r="AQ21" s="64">
        <v>621</v>
      </c>
      <c r="AR21" s="64">
        <v>619</v>
      </c>
      <c r="AS21" s="64">
        <v>620</v>
      </c>
      <c r="AT21" s="64">
        <v>618</v>
      </c>
      <c r="AU21" s="64">
        <v>617</v>
      </c>
      <c r="AV21" s="64">
        <v>617</v>
      </c>
      <c r="AW21" s="64">
        <v>617</v>
      </c>
      <c r="AX21" s="64">
        <v>617</v>
      </c>
      <c r="AY21" s="64">
        <v>615</v>
      </c>
      <c r="AZ21" s="64">
        <v>612</v>
      </c>
      <c r="BA21" s="64">
        <v>612</v>
      </c>
      <c r="BB21" s="64">
        <v>612</v>
      </c>
      <c r="BC21" s="64">
        <v>611</v>
      </c>
      <c r="BD21" s="64">
        <v>611</v>
      </c>
      <c r="BE21" s="64">
        <v>611</v>
      </c>
      <c r="BF21" s="64">
        <v>606</v>
      </c>
      <c r="BG21" s="64">
        <v>606</v>
      </c>
      <c r="BH21" s="64">
        <v>605</v>
      </c>
      <c r="BI21" s="64">
        <v>603</v>
      </c>
    </row>
    <row r="22" spans="1:61" x14ac:dyDescent="0.25">
      <c r="A22" s="324" t="s">
        <v>382</v>
      </c>
      <c r="B22" s="257">
        <v>309</v>
      </c>
      <c r="C22" s="257">
        <v>309</v>
      </c>
      <c r="D22" s="257">
        <v>308</v>
      </c>
      <c r="E22" s="257">
        <v>308</v>
      </c>
      <c r="F22" s="257">
        <v>308</v>
      </c>
      <c r="G22" s="257">
        <v>308</v>
      </c>
      <c r="H22" s="257">
        <v>308</v>
      </c>
      <c r="I22" s="257">
        <v>308</v>
      </c>
      <c r="J22" s="257">
        <v>309</v>
      </c>
      <c r="K22" s="257">
        <v>309</v>
      </c>
      <c r="L22" s="257">
        <v>309</v>
      </c>
      <c r="M22" s="257">
        <v>309</v>
      </c>
      <c r="N22" s="257">
        <v>309</v>
      </c>
      <c r="O22" s="257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310</v>
      </c>
      <c r="X22" s="68">
        <v>311</v>
      </c>
      <c r="Y22" s="68">
        <v>311</v>
      </c>
      <c r="Z22" s="68">
        <v>311</v>
      </c>
      <c r="AA22" s="68">
        <v>311</v>
      </c>
      <c r="AB22" s="68">
        <v>311</v>
      </c>
      <c r="AC22" s="68">
        <v>309</v>
      </c>
      <c r="AD22" s="65">
        <v>307</v>
      </c>
      <c r="AE22" s="65">
        <v>304</v>
      </c>
      <c r="AF22" s="65">
        <v>303</v>
      </c>
      <c r="AG22" s="65">
        <v>303</v>
      </c>
      <c r="AH22" s="65">
        <v>302</v>
      </c>
      <c r="AI22" s="65">
        <v>300</v>
      </c>
      <c r="AJ22" s="65">
        <v>299</v>
      </c>
      <c r="AK22" s="65">
        <v>299</v>
      </c>
      <c r="AL22" s="65">
        <v>299</v>
      </c>
      <c r="AM22" s="65">
        <v>298</v>
      </c>
      <c r="AN22" s="65">
        <v>298</v>
      </c>
      <c r="AO22" s="65">
        <v>294</v>
      </c>
      <c r="AP22" s="65">
        <v>294</v>
      </c>
      <c r="AQ22" s="65">
        <v>292</v>
      </c>
      <c r="AR22" s="65">
        <v>287</v>
      </c>
      <c r="AS22" s="65">
        <v>288</v>
      </c>
      <c r="AT22" s="65">
        <v>288</v>
      </c>
      <c r="AU22" s="65">
        <v>288</v>
      </c>
      <c r="AV22" s="65">
        <v>288</v>
      </c>
      <c r="AW22" s="65">
        <v>283</v>
      </c>
      <c r="AX22" s="65">
        <v>283</v>
      </c>
      <c r="AY22" s="65">
        <v>283</v>
      </c>
      <c r="AZ22" s="65">
        <v>279</v>
      </c>
      <c r="BA22" s="65">
        <v>279</v>
      </c>
      <c r="BB22" s="65">
        <v>277</v>
      </c>
      <c r="BC22" s="65">
        <v>239</v>
      </c>
      <c r="BD22" s="65">
        <v>236</v>
      </c>
      <c r="BE22" s="65">
        <v>228</v>
      </c>
      <c r="BF22" s="65">
        <v>225</v>
      </c>
      <c r="BG22" s="65">
        <v>223</v>
      </c>
      <c r="BH22" s="65">
        <v>220</v>
      </c>
      <c r="BI22" s="65">
        <v>213</v>
      </c>
    </row>
    <row r="23" spans="1:61" x14ac:dyDescent="0.25">
      <c r="A23" s="325" t="s">
        <v>383</v>
      </c>
      <c r="B23" s="259">
        <v>273</v>
      </c>
      <c r="C23" s="259">
        <v>273</v>
      </c>
      <c r="D23" s="259">
        <v>273</v>
      </c>
      <c r="E23" s="259">
        <v>273</v>
      </c>
      <c r="F23" s="259">
        <v>273</v>
      </c>
      <c r="G23" s="259">
        <v>273</v>
      </c>
      <c r="H23" s="259">
        <v>273</v>
      </c>
      <c r="I23" s="259">
        <v>272</v>
      </c>
      <c r="J23" s="259">
        <v>273</v>
      </c>
      <c r="K23" s="259">
        <v>271</v>
      </c>
      <c r="L23" s="259">
        <v>270</v>
      </c>
      <c r="M23" s="259">
        <v>269</v>
      </c>
      <c r="N23" s="259">
        <v>269</v>
      </c>
      <c r="O23" s="259">
        <v>268</v>
      </c>
      <c r="P23" s="67">
        <v>268</v>
      </c>
      <c r="Q23" s="67">
        <v>267</v>
      </c>
      <c r="R23" s="67">
        <v>266</v>
      </c>
      <c r="S23" s="67">
        <v>266</v>
      </c>
      <c r="T23" s="67">
        <v>265</v>
      </c>
      <c r="U23" s="67">
        <v>265</v>
      </c>
      <c r="V23" s="67">
        <v>310</v>
      </c>
      <c r="W23" s="67">
        <v>265</v>
      </c>
      <c r="X23" s="67">
        <v>264</v>
      </c>
      <c r="Y23" s="67">
        <v>264</v>
      </c>
      <c r="Z23" s="67">
        <v>263</v>
      </c>
      <c r="AA23" s="67">
        <v>263</v>
      </c>
      <c r="AB23" s="67">
        <v>261</v>
      </c>
      <c r="AC23" s="69">
        <v>259</v>
      </c>
      <c r="AD23" s="67">
        <v>257</v>
      </c>
      <c r="AE23" s="63">
        <v>257</v>
      </c>
      <c r="AF23" s="63">
        <v>256</v>
      </c>
      <c r="AG23" s="63">
        <v>255</v>
      </c>
      <c r="AH23" s="63">
        <v>251</v>
      </c>
      <c r="AI23" s="63">
        <v>250</v>
      </c>
      <c r="AJ23" s="63">
        <v>250</v>
      </c>
      <c r="AK23" s="63">
        <v>249</v>
      </c>
      <c r="AL23" s="63">
        <v>245</v>
      </c>
      <c r="AM23" s="63">
        <v>243</v>
      </c>
      <c r="AN23" s="63">
        <v>241</v>
      </c>
      <c r="AO23" s="63">
        <v>240</v>
      </c>
      <c r="AP23" s="63">
        <v>240</v>
      </c>
      <c r="AQ23" s="63">
        <v>239</v>
      </c>
      <c r="AR23" s="63">
        <v>233</v>
      </c>
      <c r="AS23" s="63">
        <v>234</v>
      </c>
      <c r="AT23" s="63">
        <v>233</v>
      </c>
      <c r="AU23" s="63">
        <v>227</v>
      </c>
      <c r="AV23" s="63">
        <v>226</v>
      </c>
      <c r="AW23" s="63">
        <v>223</v>
      </c>
      <c r="AX23" s="63">
        <v>223</v>
      </c>
      <c r="AY23" s="63">
        <v>220</v>
      </c>
      <c r="AZ23" s="63">
        <v>210</v>
      </c>
      <c r="BA23" s="63">
        <v>201</v>
      </c>
      <c r="BB23" s="63">
        <v>200</v>
      </c>
      <c r="BC23" s="63">
        <v>180</v>
      </c>
      <c r="BD23" s="63">
        <v>179</v>
      </c>
      <c r="BE23" s="63">
        <v>178</v>
      </c>
      <c r="BF23" s="63">
        <v>176</v>
      </c>
      <c r="BG23" s="63">
        <v>174</v>
      </c>
      <c r="BH23" s="63">
        <v>167</v>
      </c>
      <c r="BI23" s="63">
        <v>162</v>
      </c>
    </row>
    <row r="24" spans="1:61" x14ac:dyDescent="0.25">
      <c r="A24" s="324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66"/>
      <c r="AC24" s="68"/>
      <c r="AD24" s="66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</row>
    <row r="25" spans="1:61" x14ac:dyDescent="0.25">
      <c r="A25" s="325" t="s">
        <v>384</v>
      </c>
      <c r="B25" s="258">
        <v>11900</v>
      </c>
      <c r="C25" s="258">
        <v>11844.367</v>
      </c>
      <c r="D25" s="258">
        <v>11823.886</v>
      </c>
      <c r="E25" s="258">
        <v>11807</v>
      </c>
      <c r="F25" s="258">
        <v>11802.892</v>
      </c>
      <c r="G25" s="258">
        <v>11781.046</v>
      </c>
      <c r="H25" s="258">
        <v>11749</v>
      </c>
      <c r="I25" s="258">
        <v>11737.406000000001</v>
      </c>
      <c r="J25" s="258">
        <v>11789.374</v>
      </c>
      <c r="K25" s="258">
        <v>11832.765000000001</v>
      </c>
      <c r="L25" s="258">
        <v>11851.856</v>
      </c>
      <c r="M25" s="258">
        <v>11847.472</v>
      </c>
      <c r="N25" s="258">
        <v>11848.613000000001</v>
      </c>
      <c r="O25" s="258">
        <v>11824.695000000002</v>
      </c>
      <c r="P25" s="72">
        <v>11818.56</v>
      </c>
      <c r="Q25" s="72">
        <v>11828.385</v>
      </c>
      <c r="R25" s="72">
        <v>11832.918</v>
      </c>
      <c r="S25" s="72">
        <v>11820.332</v>
      </c>
      <c r="T25" s="72">
        <v>11798.648999999999</v>
      </c>
      <c r="U25" s="72">
        <v>11807.067999999999</v>
      </c>
      <c r="V25" s="72">
        <v>11804.3</v>
      </c>
      <c r="W25" s="72">
        <v>11769.684000000001</v>
      </c>
      <c r="X25" s="72">
        <v>11663.109999999999</v>
      </c>
      <c r="Y25" s="72">
        <v>11617.855</v>
      </c>
      <c r="Z25" s="72">
        <v>11607.656999999999</v>
      </c>
      <c r="AA25" s="72">
        <v>11581.880999999999</v>
      </c>
      <c r="AB25" s="69">
        <v>11589.076000000001</v>
      </c>
      <c r="AC25" s="69">
        <v>11573.67</v>
      </c>
      <c r="AD25" s="64">
        <v>11569.938</v>
      </c>
      <c r="AE25" s="64">
        <v>11538.147000000001</v>
      </c>
      <c r="AF25" s="64">
        <v>11550.261999999999</v>
      </c>
      <c r="AG25" s="64">
        <v>11541.4</v>
      </c>
      <c r="AH25" s="64">
        <v>11531.119000000001</v>
      </c>
      <c r="AI25" s="64">
        <v>11517.251999999999</v>
      </c>
      <c r="AJ25" s="64">
        <v>11506.989000000001</v>
      </c>
      <c r="AK25" s="64">
        <v>11506.28</v>
      </c>
      <c r="AL25" s="64">
        <v>11539.349</v>
      </c>
      <c r="AM25" s="64">
        <v>11493.933000000001</v>
      </c>
      <c r="AN25" s="64">
        <v>11470.094000000001</v>
      </c>
      <c r="AO25" s="64">
        <v>11472.528999999999</v>
      </c>
      <c r="AP25" s="64">
        <v>11270</v>
      </c>
      <c r="AQ25" s="64">
        <v>11239</v>
      </c>
      <c r="AR25" s="64">
        <v>11200</v>
      </c>
      <c r="AS25" s="64">
        <v>11245</v>
      </c>
      <c r="AT25" s="64">
        <v>11221</v>
      </c>
      <c r="AU25" s="64">
        <v>11187</v>
      </c>
      <c r="AV25" s="64">
        <v>11150</v>
      </c>
      <c r="AW25" s="64">
        <v>11147</v>
      </c>
      <c r="AX25" s="64">
        <v>11125</v>
      </c>
      <c r="AY25" s="64">
        <v>11071</v>
      </c>
      <c r="AZ25" s="64">
        <v>11023</v>
      </c>
      <c r="BA25" s="64">
        <v>10978</v>
      </c>
      <c r="BB25" s="64">
        <v>10970</v>
      </c>
      <c r="BC25" s="64">
        <v>10913</v>
      </c>
      <c r="BD25" s="64">
        <v>10844</v>
      </c>
      <c r="BE25" s="64">
        <v>10774</v>
      </c>
      <c r="BF25" s="64">
        <v>10755</v>
      </c>
      <c r="BG25" s="64">
        <v>10695</v>
      </c>
      <c r="BH25" s="64">
        <v>10664</v>
      </c>
      <c r="BI25" s="64">
        <v>10617</v>
      </c>
    </row>
    <row r="26" spans="1:61" s="183" customFormat="1" x14ac:dyDescent="0.25">
      <c r="A26" s="324" t="s">
        <v>445</v>
      </c>
      <c r="B26" s="257">
        <v>8823</v>
      </c>
      <c r="C26" s="257">
        <v>8786.7610000000004</v>
      </c>
      <c r="D26" s="257">
        <v>8730.3270000000011</v>
      </c>
      <c r="E26" s="257">
        <v>8712</v>
      </c>
      <c r="F26" s="257">
        <v>8695.1899999999987</v>
      </c>
      <c r="G26" s="257">
        <v>8665.0839999999989</v>
      </c>
      <c r="H26" s="257">
        <v>8630</v>
      </c>
      <c r="I26" s="257">
        <v>8586.619999999999</v>
      </c>
      <c r="J26" s="257">
        <v>8602.7029999999995</v>
      </c>
      <c r="K26" s="257">
        <v>8588.3549999999996</v>
      </c>
      <c r="L26" s="257">
        <v>8593.56</v>
      </c>
      <c r="M26" s="257">
        <v>8570.4840000000004</v>
      </c>
      <c r="N26" s="257">
        <v>8538.7150000000001</v>
      </c>
      <c r="O26" s="257">
        <v>8513.4130000000005</v>
      </c>
      <c r="P26" s="68">
        <v>8487.51</v>
      </c>
      <c r="Q26" s="68">
        <v>8467.607</v>
      </c>
      <c r="R26" s="68">
        <v>8447.2309999999998</v>
      </c>
      <c r="S26" s="68">
        <v>8411.5949999999993</v>
      </c>
      <c r="T26" s="68">
        <v>8381.1129999999994</v>
      </c>
      <c r="U26" s="68">
        <v>8353.0239999999994</v>
      </c>
      <c r="V26" s="68">
        <v>8331.9500000000007</v>
      </c>
      <c r="W26" s="68">
        <v>8294.4600000000009</v>
      </c>
      <c r="X26" s="68">
        <v>8256.25</v>
      </c>
      <c r="Y26" s="68">
        <v>8221.4850000000006</v>
      </c>
      <c r="Z26" s="68">
        <v>8210.509</v>
      </c>
      <c r="AA26" s="68">
        <v>8200.366</v>
      </c>
      <c r="AB26" s="68">
        <v>8180.3869999999997</v>
      </c>
      <c r="AC26" s="68">
        <v>8158.0839999999998</v>
      </c>
      <c r="AD26" s="65">
        <v>8146.9680000000008</v>
      </c>
      <c r="AE26" s="65">
        <v>7988.058</v>
      </c>
      <c r="AF26" s="65">
        <v>7964.2990000000009</v>
      </c>
      <c r="AG26" s="65">
        <v>7852.6</v>
      </c>
      <c r="AH26" s="65">
        <v>7828.2439999999997</v>
      </c>
      <c r="AI26" s="65">
        <v>7805.0429999999997</v>
      </c>
      <c r="AJ26" s="65">
        <v>7863.116</v>
      </c>
      <c r="AK26" s="65">
        <v>7832.2519999999995</v>
      </c>
      <c r="AL26" s="65">
        <v>7818.2470000000003</v>
      </c>
      <c r="AM26" s="65">
        <v>7750.8740000000007</v>
      </c>
      <c r="AN26" s="65">
        <v>7722.05</v>
      </c>
      <c r="AO26" s="65">
        <v>7703.6350000000002</v>
      </c>
      <c r="AP26" s="65">
        <v>7593</v>
      </c>
      <c r="AQ26" s="65">
        <v>7560</v>
      </c>
      <c r="AR26" s="65">
        <v>7533</v>
      </c>
      <c r="AS26" s="65">
        <v>7559</v>
      </c>
      <c r="AT26" s="65">
        <v>7538</v>
      </c>
      <c r="AU26" s="65">
        <v>7494</v>
      </c>
      <c r="AV26" s="65">
        <v>7385</v>
      </c>
      <c r="AW26" s="65">
        <v>7348</v>
      </c>
      <c r="AX26" s="65">
        <v>7328</v>
      </c>
      <c r="AY26" s="65">
        <v>7269</v>
      </c>
      <c r="AZ26" s="65">
        <v>7128</v>
      </c>
      <c r="BA26" s="65">
        <v>7062</v>
      </c>
      <c r="BB26" s="65">
        <v>7043</v>
      </c>
      <c r="BC26" s="65">
        <v>6948</v>
      </c>
      <c r="BD26" s="65">
        <v>6902</v>
      </c>
      <c r="BE26" s="65">
        <v>6829</v>
      </c>
      <c r="BF26" s="65">
        <v>6749</v>
      </c>
      <c r="BG26" s="65">
        <v>6641</v>
      </c>
      <c r="BH26" s="65">
        <v>6567</v>
      </c>
      <c r="BI26" s="65">
        <v>6440</v>
      </c>
    </row>
    <row r="27" spans="1:61" x14ac:dyDescent="0.25">
      <c r="A27" s="325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7"/>
      <c r="AC27" s="69"/>
      <c r="AD27" s="67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</row>
    <row r="28" spans="1:61" x14ac:dyDescent="0.25">
      <c r="A28" s="324" t="s">
        <v>375</v>
      </c>
      <c r="B28" s="260">
        <v>95.4</v>
      </c>
      <c r="C28" s="260">
        <v>92.1</v>
      </c>
      <c r="D28" s="260">
        <v>92</v>
      </c>
      <c r="E28" s="260">
        <v>90.5</v>
      </c>
      <c r="F28" s="260">
        <v>92.25</v>
      </c>
      <c r="G28" s="260">
        <v>92.7</v>
      </c>
      <c r="H28" s="260">
        <v>93.5</v>
      </c>
      <c r="I28" s="260">
        <v>88.2</v>
      </c>
      <c r="J28" s="260">
        <v>93.1</v>
      </c>
      <c r="K28" s="260">
        <v>93.9</v>
      </c>
      <c r="L28" s="260">
        <v>90.2</v>
      </c>
      <c r="M28" s="260">
        <v>90.35</v>
      </c>
      <c r="N28" s="260">
        <v>92.4</v>
      </c>
      <c r="O28" s="260">
        <v>92.65</v>
      </c>
      <c r="P28" s="73">
        <v>89.9</v>
      </c>
      <c r="Q28" s="73">
        <v>90.45</v>
      </c>
      <c r="R28" s="73">
        <v>91.65</v>
      </c>
      <c r="S28" s="73">
        <v>90.6</v>
      </c>
      <c r="T28" s="73">
        <v>91.4</v>
      </c>
      <c r="U28" s="73">
        <v>91.85</v>
      </c>
      <c r="V28" s="73">
        <v>89.4</v>
      </c>
      <c r="W28" s="73">
        <v>91.15</v>
      </c>
      <c r="X28" s="73">
        <v>92.1</v>
      </c>
      <c r="Y28" s="73">
        <v>91.9</v>
      </c>
      <c r="Z28" s="73">
        <v>91</v>
      </c>
      <c r="AA28" s="73">
        <v>92.2</v>
      </c>
      <c r="AB28" s="70">
        <v>90.9</v>
      </c>
      <c r="AC28" s="70">
        <v>91.3</v>
      </c>
      <c r="AD28" s="70">
        <v>91.75</v>
      </c>
      <c r="AE28" s="76">
        <v>89.15</v>
      </c>
      <c r="AF28" s="76">
        <v>92.1</v>
      </c>
      <c r="AG28" s="76">
        <v>91.75</v>
      </c>
      <c r="AH28" s="76">
        <v>92.4</v>
      </c>
      <c r="AI28" s="77">
        <v>91.35</v>
      </c>
      <c r="AJ28" s="76">
        <v>90.95</v>
      </c>
      <c r="AK28" s="76">
        <v>89.25</v>
      </c>
      <c r="AL28" s="76">
        <v>92.4</v>
      </c>
      <c r="AM28" s="76">
        <v>90.350000000000009</v>
      </c>
      <c r="AN28" s="76">
        <v>90.95</v>
      </c>
      <c r="AO28" s="76">
        <v>91.65</v>
      </c>
      <c r="AP28" s="76">
        <v>90.95</v>
      </c>
      <c r="AQ28" s="76">
        <v>92.25</v>
      </c>
      <c r="AR28" s="76">
        <v>90.550000000000011</v>
      </c>
      <c r="AS28" s="76">
        <v>90.2</v>
      </c>
      <c r="AT28" s="76">
        <v>91.8</v>
      </c>
      <c r="AU28" s="76">
        <v>90.7</v>
      </c>
      <c r="AV28" s="76">
        <v>92</v>
      </c>
      <c r="AW28" s="76">
        <v>88.85</v>
      </c>
      <c r="AX28" s="76">
        <v>92.45</v>
      </c>
      <c r="AY28" s="76">
        <v>89.8</v>
      </c>
      <c r="AZ28" s="76">
        <v>92.2</v>
      </c>
      <c r="BA28" s="76">
        <v>89.5</v>
      </c>
      <c r="BB28" s="76">
        <v>91.550000000000011</v>
      </c>
      <c r="BC28" s="76">
        <v>91.45</v>
      </c>
      <c r="BD28" s="76">
        <v>91.5</v>
      </c>
      <c r="BE28" s="76">
        <v>90</v>
      </c>
      <c r="BF28" s="76">
        <v>92.4</v>
      </c>
      <c r="BG28" s="76">
        <v>93</v>
      </c>
      <c r="BH28" s="76">
        <v>90.899999999999991</v>
      </c>
      <c r="BI28" s="76">
        <v>89.1</v>
      </c>
    </row>
    <row r="29" spans="1:61" s="183" customFormat="1" x14ac:dyDescent="0.25">
      <c r="A29" s="61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7"/>
      <c r="AC29" s="69"/>
      <c r="AD29" s="67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</row>
    <row r="30" spans="1:61" s="333" customFormat="1" x14ac:dyDescent="0.25">
      <c r="A30" s="79" t="s">
        <v>536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80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2"/>
      <c r="AY30" s="82"/>
      <c r="AZ30" s="82"/>
      <c r="BA30" s="82"/>
      <c r="BB30" s="82"/>
      <c r="BC30" s="82"/>
      <c r="BD30" s="82"/>
      <c r="BE30" s="82"/>
      <c r="BF30" s="82"/>
      <c r="BG30" s="83"/>
      <c r="BH30" s="83"/>
      <c r="BI30" s="83"/>
    </row>
    <row r="31" spans="1:61" s="333" customFormat="1" x14ac:dyDescent="0.25">
      <c r="A31" s="334" t="s">
        <v>537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6"/>
      <c r="AF31" s="337"/>
      <c r="AG31" s="337"/>
      <c r="AH31" s="337"/>
      <c r="AI31" s="337"/>
      <c r="AJ31" s="337"/>
      <c r="AK31" s="337"/>
      <c r="AL31" s="337"/>
      <c r="AM31" s="337"/>
      <c r="AN31" s="337"/>
      <c r="AO31" s="337"/>
      <c r="AP31" s="337"/>
      <c r="AQ31" s="337"/>
      <c r="AR31" s="337"/>
      <c r="AS31" s="337"/>
      <c r="AT31" s="337"/>
      <c r="AU31" s="337"/>
      <c r="AV31" s="337"/>
      <c r="AW31" s="337"/>
      <c r="AX31" s="338"/>
      <c r="AY31" s="338"/>
      <c r="AZ31" s="338"/>
      <c r="BA31" s="338"/>
      <c r="BB31" s="338"/>
      <c r="BC31" s="338"/>
      <c r="BD31" s="338"/>
      <c r="BE31" s="338"/>
      <c r="BF31" s="338"/>
      <c r="BG31" s="339"/>
      <c r="BH31" s="339"/>
      <c r="BI31" s="339"/>
    </row>
    <row r="32" spans="1:61" s="333" customFormat="1" ht="16.5" customHeight="1" x14ac:dyDescent="0.25">
      <c r="A32" s="334" t="s">
        <v>456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6"/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7"/>
      <c r="AS32" s="337"/>
      <c r="AT32" s="337"/>
      <c r="AU32" s="337"/>
      <c r="AV32" s="337"/>
      <c r="AW32" s="337"/>
      <c r="AX32" s="338"/>
      <c r="AY32" s="338"/>
      <c r="AZ32" s="338"/>
      <c r="BA32" s="338"/>
      <c r="BB32" s="338"/>
      <c r="BC32" s="338"/>
      <c r="BD32" s="338"/>
      <c r="BE32" s="338"/>
      <c r="BF32" s="338"/>
      <c r="BG32" s="339"/>
      <c r="BH32" s="339"/>
      <c r="BI32" s="339"/>
    </row>
    <row r="33" spans="2:61" s="183" customFormat="1" x14ac:dyDescent="0.2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</row>
    <row r="34" spans="2:61" x14ac:dyDescent="0.25"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</row>
    <row r="90" spans="2:61" x14ac:dyDescent="0.25">
      <c r="B90" s="282"/>
      <c r="C90" s="282"/>
      <c r="D90" s="282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  <c r="BI90" s="282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Q90"/>
  <sheetViews>
    <sheetView topLeftCell="A44" workbookViewId="0">
      <selection activeCell="B19" sqref="B1:B1048576"/>
    </sheetView>
  </sheetViews>
  <sheetFormatPr defaultRowHeight="15" x14ac:dyDescent="0.25"/>
  <cols>
    <col min="1" max="1" width="60" customWidth="1"/>
    <col min="2" max="12" width="6.7109375" style="183" customWidth="1"/>
    <col min="13" max="13" width="6.7109375" style="84" customWidth="1"/>
    <col min="14" max="62" width="6.7109375" customWidth="1"/>
  </cols>
  <sheetData>
    <row r="1" spans="1:329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385" t="s">
        <v>410</v>
      </c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85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  <c r="LK1" s="84"/>
    </row>
    <row r="2" spans="1:329" ht="28.5" customHeight="1" x14ac:dyDescent="0.25">
      <c r="A2" s="239" t="s">
        <v>194</v>
      </c>
      <c r="B2" s="240" t="s">
        <v>552</v>
      </c>
      <c r="C2" s="240" t="s">
        <v>455</v>
      </c>
      <c r="D2" s="240" t="s">
        <v>448</v>
      </c>
      <c r="E2" s="240" t="s">
        <v>444</v>
      </c>
      <c r="F2" s="240" t="s">
        <v>437</v>
      </c>
      <c r="G2" s="240" t="s">
        <v>419</v>
      </c>
      <c r="H2" s="240" t="s">
        <v>414</v>
      </c>
      <c r="I2" s="240" t="s">
        <v>405</v>
      </c>
      <c r="J2" s="240" t="s">
        <v>369</v>
      </c>
      <c r="K2" s="240" t="s">
        <v>339</v>
      </c>
      <c r="L2" s="240" t="s">
        <v>336</v>
      </c>
      <c r="M2" s="240" t="s">
        <v>113</v>
      </c>
      <c r="N2" s="240" t="s">
        <v>110</v>
      </c>
      <c r="O2" s="240" t="s">
        <v>107</v>
      </c>
      <c r="P2" s="240" t="s">
        <v>64</v>
      </c>
      <c r="Q2" s="240" t="s">
        <v>63</v>
      </c>
      <c r="R2" s="240" t="s">
        <v>60</v>
      </c>
      <c r="S2" s="240" t="s">
        <v>61</v>
      </c>
      <c r="T2" s="240" t="s">
        <v>58</v>
      </c>
      <c r="U2" s="240" t="s">
        <v>57</v>
      </c>
      <c r="V2" s="240" t="s">
        <v>55</v>
      </c>
      <c r="W2" s="240" t="s">
        <v>53</v>
      </c>
      <c r="X2" s="240" t="s">
        <v>52</v>
      </c>
      <c r="Y2" s="240" t="s">
        <v>51</v>
      </c>
      <c r="Z2" s="240" t="s">
        <v>50</v>
      </c>
      <c r="AA2" s="240" t="s">
        <v>49</v>
      </c>
      <c r="AB2" s="240" t="s">
        <v>48</v>
      </c>
      <c r="AC2" s="240" t="s">
        <v>47</v>
      </c>
      <c r="AD2" s="240" t="s">
        <v>29</v>
      </c>
      <c r="AE2" s="240" t="s">
        <v>27</v>
      </c>
      <c r="AF2" s="240" t="s">
        <v>20</v>
      </c>
      <c r="AG2" s="240" t="s">
        <v>11</v>
      </c>
      <c r="AH2" s="240" t="s">
        <v>12</v>
      </c>
      <c r="AI2" s="240" t="s">
        <v>13</v>
      </c>
      <c r="AJ2" s="240" t="s">
        <v>14</v>
      </c>
      <c r="AK2" s="240" t="s">
        <v>9</v>
      </c>
      <c r="AL2" s="240" t="s">
        <v>15</v>
      </c>
      <c r="AM2" s="240" t="s">
        <v>16</v>
      </c>
      <c r="AN2" s="240" t="s">
        <v>17</v>
      </c>
      <c r="AO2" s="240" t="s">
        <v>3</v>
      </c>
      <c r="AP2" s="240" t="s">
        <v>81</v>
      </c>
      <c r="AQ2" s="240" t="s">
        <v>82</v>
      </c>
      <c r="AR2" s="240" t="s">
        <v>83</v>
      </c>
      <c r="AS2" s="240" t="s">
        <v>84</v>
      </c>
      <c r="AT2" s="240" t="s">
        <v>85</v>
      </c>
      <c r="AU2" s="240" t="s">
        <v>86</v>
      </c>
      <c r="AV2" s="240" t="s">
        <v>87</v>
      </c>
      <c r="AW2" s="240" t="s">
        <v>88</v>
      </c>
      <c r="AX2" s="240" t="s">
        <v>89</v>
      </c>
      <c r="AY2" s="240" t="s">
        <v>90</v>
      </c>
      <c r="AZ2" s="240" t="s">
        <v>91</v>
      </c>
      <c r="BA2" s="240" t="s">
        <v>92</v>
      </c>
      <c r="BB2" s="240" t="s">
        <v>93</v>
      </c>
      <c r="BC2" s="240" t="s">
        <v>94</v>
      </c>
      <c r="BD2" s="240" t="s">
        <v>95</v>
      </c>
      <c r="BE2" s="240" t="s">
        <v>96</v>
      </c>
      <c r="BF2" s="240" t="s">
        <v>97</v>
      </c>
      <c r="BG2" s="240" t="s">
        <v>98</v>
      </c>
      <c r="BH2" s="240" t="s">
        <v>99</v>
      </c>
      <c r="BI2" s="240" t="s">
        <v>100</v>
      </c>
      <c r="BJ2" s="240"/>
      <c r="BK2" s="85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  <c r="LQ2" s="108"/>
    </row>
    <row r="3" spans="1:32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9"/>
      <c r="AA3" s="99"/>
      <c r="AB3" s="99"/>
      <c r="AC3" s="100"/>
      <c r="AD3" s="101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90"/>
      <c r="BK3" s="85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  <c r="LQ3" s="108"/>
    </row>
    <row r="4" spans="1:329" ht="15.75" x14ac:dyDescent="0.25">
      <c r="A4" s="138" t="s">
        <v>139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9"/>
      <c r="AA4" s="139"/>
      <c r="AB4" s="139"/>
      <c r="AC4" s="139"/>
      <c r="AD4" s="139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1"/>
      <c r="BK4" s="85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  <c r="LQ4" s="108"/>
    </row>
    <row r="5" spans="1:329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9"/>
      <c r="AA5" s="99"/>
      <c r="AB5" s="99"/>
      <c r="AC5" s="99"/>
      <c r="AD5" s="99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90"/>
      <c r="BK5" s="85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  <c r="LQ5" s="108"/>
    </row>
    <row r="6" spans="1:329" x14ac:dyDescent="0.25">
      <c r="A6" s="89" t="s">
        <v>140</v>
      </c>
      <c r="B6" s="98">
        <v>73.654774694502464</v>
      </c>
      <c r="C6" s="98">
        <v>73.538502224888603</v>
      </c>
      <c r="D6" s="98">
        <v>73.528477639178064</v>
      </c>
      <c r="E6" s="98">
        <v>75.130109466729039</v>
      </c>
      <c r="F6" s="98">
        <v>73.881276515012644</v>
      </c>
      <c r="G6" s="98">
        <v>73.830350403477368</v>
      </c>
      <c r="H6" s="98">
        <v>73.871734911326541</v>
      </c>
      <c r="I6" s="98">
        <v>75.168791263405595</v>
      </c>
      <c r="J6" s="98">
        <v>74.756596251497015</v>
      </c>
      <c r="K6" s="98">
        <v>74.047426426121305</v>
      </c>
      <c r="L6" s="98">
        <v>74.012348139136876</v>
      </c>
      <c r="M6" s="98">
        <v>75.464606474593879</v>
      </c>
      <c r="N6" s="98">
        <v>74.646158696710415</v>
      </c>
      <c r="O6" s="98">
        <v>74.146975017495876</v>
      </c>
      <c r="P6" s="98">
        <v>74.333111324115066</v>
      </c>
      <c r="Q6" s="98">
        <v>75.6416127664897</v>
      </c>
      <c r="R6" s="98">
        <v>75.420483519933484</v>
      </c>
      <c r="S6" s="98">
        <v>76.573731393275196</v>
      </c>
      <c r="T6" s="98">
        <v>78.405623293527498</v>
      </c>
      <c r="U6" s="98">
        <v>75.427669269713263</v>
      </c>
      <c r="V6" s="98">
        <v>78.048971786017617</v>
      </c>
      <c r="W6" s="98">
        <v>78.530740331810563</v>
      </c>
      <c r="X6" s="98">
        <v>78.46394017539869</v>
      </c>
      <c r="Y6" s="98">
        <v>75.477765004668598</v>
      </c>
      <c r="Z6" s="98">
        <v>74.355923273750307</v>
      </c>
      <c r="AA6" s="98">
        <v>73.767545074730862</v>
      </c>
      <c r="AB6" s="98">
        <v>73.297569107121646</v>
      </c>
      <c r="AC6" s="109">
        <v>74.982589474592686</v>
      </c>
      <c r="AD6" s="98">
        <v>73.465137052650903</v>
      </c>
      <c r="AE6" s="104">
        <v>73.109563932265814</v>
      </c>
      <c r="AF6" s="104">
        <v>73.391231806044999</v>
      </c>
      <c r="AG6" s="104">
        <v>74.7</v>
      </c>
      <c r="AH6" s="104">
        <v>73.7</v>
      </c>
      <c r="AI6" s="104">
        <v>73.5</v>
      </c>
      <c r="AJ6" s="104">
        <v>73.900000000000006</v>
      </c>
      <c r="AK6" s="104">
        <v>75.3</v>
      </c>
      <c r="AL6" s="104">
        <v>74.2</v>
      </c>
      <c r="AM6" s="104">
        <v>73.400000000000006</v>
      </c>
      <c r="AN6" s="104">
        <v>72.900000000000006</v>
      </c>
      <c r="AO6" s="104">
        <v>73.8</v>
      </c>
      <c r="AP6" s="104">
        <v>72.5</v>
      </c>
      <c r="AQ6" s="104">
        <v>71.599999999999994</v>
      </c>
      <c r="AR6" s="104">
        <v>70.900000000000006</v>
      </c>
      <c r="AS6" s="104">
        <v>72.400000000000006</v>
      </c>
      <c r="AT6" s="104">
        <v>70.5</v>
      </c>
      <c r="AU6" s="104">
        <v>70.400000000000006</v>
      </c>
      <c r="AV6" s="104">
        <v>70.2</v>
      </c>
      <c r="AW6" s="104">
        <v>71.8</v>
      </c>
      <c r="AX6" s="104">
        <v>70.400000000000006</v>
      </c>
      <c r="AY6" s="104">
        <v>69.8</v>
      </c>
      <c r="AZ6" s="104">
        <v>69.3</v>
      </c>
      <c r="BA6" s="104">
        <v>71</v>
      </c>
      <c r="BB6" s="104">
        <v>69.599999999999994</v>
      </c>
      <c r="BC6" s="104">
        <v>68.7</v>
      </c>
      <c r="BD6" s="104">
        <v>68.8</v>
      </c>
      <c r="BE6" s="104">
        <v>70.400000000000006</v>
      </c>
      <c r="BF6" s="104">
        <v>69.2</v>
      </c>
      <c r="BG6" s="104">
        <v>69.099999999999994</v>
      </c>
      <c r="BH6" s="104">
        <v>68.7</v>
      </c>
      <c r="BI6" s="104">
        <v>70.2</v>
      </c>
      <c r="BJ6" s="86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</row>
    <row r="7" spans="1:329" x14ac:dyDescent="0.25">
      <c r="A7" s="92" t="s">
        <v>141</v>
      </c>
      <c r="B7" s="97">
        <v>14.645680274435888</v>
      </c>
      <c r="C7" s="97">
        <v>14.68013169429371</v>
      </c>
      <c r="D7" s="97">
        <v>14.777914694115735</v>
      </c>
      <c r="E7" s="97">
        <v>14.40832657569578</v>
      </c>
      <c r="F7" s="97">
        <v>14.68013954311888</v>
      </c>
      <c r="G7" s="97">
        <v>14.598516440728886</v>
      </c>
      <c r="H7" s="97">
        <v>14.648661401972907</v>
      </c>
      <c r="I7" s="97">
        <v>14.511647380399101</v>
      </c>
      <c r="J7" s="97">
        <v>14.196007091250607</v>
      </c>
      <c r="K7" s="97">
        <v>14.575680147088196</v>
      </c>
      <c r="L7" s="97">
        <v>14.020847081472098</v>
      </c>
      <c r="M7" s="97">
        <v>13.298179229061995</v>
      </c>
      <c r="N7" s="97">
        <v>13.116928419993739</v>
      </c>
      <c r="O7" s="97">
        <v>13.137833378475229</v>
      </c>
      <c r="P7" s="97">
        <v>13.164090434159496</v>
      </c>
      <c r="Q7" s="97">
        <v>12.955809922736453</v>
      </c>
      <c r="R7" s="97">
        <v>12.981658266441739</v>
      </c>
      <c r="S7" s="97">
        <v>12.534037284107352</v>
      </c>
      <c r="T7" s="97">
        <v>11.581628048545999</v>
      </c>
      <c r="U7" s="97">
        <v>13.084959513703707</v>
      </c>
      <c r="V7" s="97">
        <v>11.891547758387388</v>
      </c>
      <c r="W7" s="97">
        <v>11.239861956046312</v>
      </c>
      <c r="X7" s="97">
        <v>11.172264833385372</v>
      </c>
      <c r="Y7" s="97">
        <v>13.047202478143099</v>
      </c>
      <c r="Z7" s="97">
        <v>13.120414266344419</v>
      </c>
      <c r="AA7" s="97">
        <v>13.253128650334803</v>
      </c>
      <c r="AB7" s="97">
        <v>13.353364364779157</v>
      </c>
      <c r="AC7" s="110">
        <v>13.028479050865535</v>
      </c>
      <c r="AD7" s="97">
        <v>13.276360596663725</v>
      </c>
      <c r="AE7" s="105">
        <v>13.292841732510274</v>
      </c>
      <c r="AF7" s="105">
        <v>13.032287145433278</v>
      </c>
      <c r="AG7" s="105">
        <v>12.8</v>
      </c>
      <c r="AH7" s="105">
        <v>12.9</v>
      </c>
      <c r="AI7" s="105">
        <v>13</v>
      </c>
      <c r="AJ7" s="105">
        <v>12.8</v>
      </c>
      <c r="AK7" s="105">
        <v>12.5</v>
      </c>
      <c r="AL7" s="105">
        <v>12.7</v>
      </c>
      <c r="AM7" s="105">
        <v>12.9</v>
      </c>
      <c r="AN7" s="105">
        <v>13.4</v>
      </c>
      <c r="AO7" s="105">
        <v>13.4</v>
      </c>
      <c r="AP7" s="105">
        <v>13.6</v>
      </c>
      <c r="AQ7" s="105">
        <v>14</v>
      </c>
      <c r="AR7" s="105">
        <v>14.2</v>
      </c>
      <c r="AS7" s="105">
        <v>13.6</v>
      </c>
      <c r="AT7" s="105">
        <v>13.8</v>
      </c>
      <c r="AU7" s="105">
        <v>13.9</v>
      </c>
      <c r="AV7" s="105">
        <v>13.8</v>
      </c>
      <c r="AW7" s="105">
        <v>13.6</v>
      </c>
      <c r="AX7" s="105">
        <v>14</v>
      </c>
      <c r="AY7" s="105">
        <v>14.2</v>
      </c>
      <c r="AZ7" s="105">
        <v>14.3</v>
      </c>
      <c r="BA7" s="105">
        <v>13.9</v>
      </c>
      <c r="BB7" s="105">
        <v>14.1</v>
      </c>
      <c r="BC7" s="105">
        <v>14.5</v>
      </c>
      <c r="BD7" s="105">
        <v>15.8</v>
      </c>
      <c r="BE7" s="105">
        <v>14.3</v>
      </c>
      <c r="BF7" s="105">
        <v>14.3</v>
      </c>
      <c r="BG7" s="105">
        <v>14.1</v>
      </c>
      <c r="BH7" s="105">
        <v>14.3</v>
      </c>
      <c r="BI7" s="105">
        <v>14.1</v>
      </c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</row>
    <row r="8" spans="1:329" x14ac:dyDescent="0.25">
      <c r="A8" s="89" t="s">
        <v>142</v>
      </c>
      <c r="B8" s="98">
        <v>4.1817596154058903</v>
      </c>
      <c r="C8" s="98">
        <v>4.282886516012633</v>
      </c>
      <c r="D8" s="98">
        <v>4.2544581467470834</v>
      </c>
      <c r="E8" s="98">
        <v>4.021273449912715</v>
      </c>
      <c r="F8" s="98">
        <v>4.1314434579120176</v>
      </c>
      <c r="G8" s="98">
        <v>4.1574562734021843</v>
      </c>
      <c r="H8" s="98">
        <v>4.0180492924863778</v>
      </c>
      <c r="I8" s="98">
        <v>3.9310967057479695</v>
      </c>
      <c r="J8" s="98">
        <v>3.9711601747797394</v>
      </c>
      <c r="K8" s="98">
        <v>4.0535474613930855</v>
      </c>
      <c r="L8" s="98">
        <v>3.9742445723056532</v>
      </c>
      <c r="M8" s="98">
        <v>3.9177668088814852</v>
      </c>
      <c r="N8" s="98">
        <v>4.011612760617882</v>
      </c>
      <c r="O8" s="98">
        <v>4.0925210821763764</v>
      </c>
      <c r="P8" s="98">
        <v>4.1150535246454885</v>
      </c>
      <c r="Q8" s="98">
        <v>4.1041968242266993</v>
      </c>
      <c r="R8" s="98">
        <v>4.1908979437159255</v>
      </c>
      <c r="S8" s="98">
        <v>4.0076188059223066</v>
      </c>
      <c r="T8" s="98">
        <v>3.8224161858389998</v>
      </c>
      <c r="U8" s="98">
        <v>3.8585000185868958</v>
      </c>
      <c r="V8" s="98">
        <v>3.8588004839452315</v>
      </c>
      <c r="W8" s="98">
        <v>3.7872579615486575</v>
      </c>
      <c r="X8" s="98">
        <v>3.5679973804888703</v>
      </c>
      <c r="Y8" s="98">
        <v>3.8302373191658301</v>
      </c>
      <c r="Z8" s="98">
        <v>3.8801591194617737</v>
      </c>
      <c r="AA8" s="98">
        <v>3.9728936345082246</v>
      </c>
      <c r="AB8" s="98">
        <v>4.0146436991228951</v>
      </c>
      <c r="AC8" s="109">
        <v>3.8980870560877796</v>
      </c>
      <c r="AD8" s="98">
        <v>4.0878791470826883</v>
      </c>
      <c r="AE8" s="104">
        <v>4.1681010682943231</v>
      </c>
      <c r="AF8" s="104">
        <v>4.1287934516388889</v>
      </c>
      <c r="AG8" s="104">
        <v>4.0999999999999996</v>
      </c>
      <c r="AH8" s="104">
        <v>4.2</v>
      </c>
      <c r="AI8" s="104">
        <v>4.0999999999999996</v>
      </c>
      <c r="AJ8" s="104">
        <v>4</v>
      </c>
      <c r="AK8" s="104">
        <v>3.9</v>
      </c>
      <c r="AL8" s="104">
        <v>4.0999999999999996</v>
      </c>
      <c r="AM8" s="104">
        <v>4.3</v>
      </c>
      <c r="AN8" s="104">
        <v>4.2</v>
      </c>
      <c r="AO8" s="104">
        <v>4.3</v>
      </c>
      <c r="AP8" s="104">
        <v>4.5999999999999996</v>
      </c>
      <c r="AQ8" s="104">
        <v>4.9000000000000004</v>
      </c>
      <c r="AR8" s="104">
        <v>5.2</v>
      </c>
      <c r="AS8" s="104">
        <v>5.4</v>
      </c>
      <c r="AT8" s="104">
        <v>5.8</v>
      </c>
      <c r="AU8" s="104">
        <v>5.9</v>
      </c>
      <c r="AV8" s="104">
        <v>6.1</v>
      </c>
      <c r="AW8" s="104">
        <v>5.9</v>
      </c>
      <c r="AX8" s="104">
        <v>6</v>
      </c>
      <c r="AY8" s="104">
        <v>6.2</v>
      </c>
      <c r="AZ8" s="104">
        <v>6.3</v>
      </c>
      <c r="BA8" s="104">
        <v>6</v>
      </c>
      <c r="BB8" s="104">
        <v>6.2</v>
      </c>
      <c r="BC8" s="104">
        <v>6.3</v>
      </c>
      <c r="BD8" s="104">
        <v>6.3</v>
      </c>
      <c r="BE8" s="104">
        <v>6.2</v>
      </c>
      <c r="BF8" s="104">
        <v>6.3</v>
      </c>
      <c r="BG8" s="104">
        <v>6.4</v>
      </c>
      <c r="BH8" s="104">
        <v>6.6</v>
      </c>
      <c r="BI8" s="104">
        <v>6.4</v>
      </c>
      <c r="BJ8" s="86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</row>
    <row r="9" spans="1:329" x14ac:dyDescent="0.25">
      <c r="A9" s="92" t="s">
        <v>143</v>
      </c>
      <c r="B9" s="97">
        <v>7.5177854156557702</v>
      </c>
      <c r="C9" s="97">
        <v>7.4984795648050646</v>
      </c>
      <c r="D9" s="97">
        <v>7.4391495199591109</v>
      </c>
      <c r="E9" s="97">
        <v>6.440290507662473</v>
      </c>
      <c r="F9" s="97">
        <v>7.3071404839564664</v>
      </c>
      <c r="G9" s="97">
        <v>7.4136768823915542</v>
      </c>
      <c r="H9" s="97">
        <v>7.4615543942141578</v>
      </c>
      <c r="I9" s="97">
        <v>6.3884646504473492</v>
      </c>
      <c r="J9" s="97">
        <v>7.076236482472634</v>
      </c>
      <c r="K9" s="97">
        <v>7.3233459653974178</v>
      </c>
      <c r="L9" s="97">
        <v>7.9925602070853756</v>
      </c>
      <c r="M9" s="97">
        <v>7.3194474874626509</v>
      </c>
      <c r="N9" s="97">
        <v>8.2253001226779627</v>
      </c>
      <c r="O9" s="97">
        <v>8.6226705218525179</v>
      </c>
      <c r="P9" s="97">
        <v>8.3877447170799542</v>
      </c>
      <c r="Q9" s="97">
        <v>7.298380486547126</v>
      </c>
      <c r="R9" s="97">
        <v>7.4069602699088524</v>
      </c>
      <c r="S9" s="97">
        <v>6.884612516695138</v>
      </c>
      <c r="T9" s="97">
        <v>6.1903324720874897</v>
      </c>
      <c r="U9" s="97">
        <v>7.6288711979961317</v>
      </c>
      <c r="V9" s="97">
        <v>6.2006799716497705</v>
      </c>
      <c r="W9" s="97">
        <v>6.4421397505944622</v>
      </c>
      <c r="X9" s="97">
        <v>6.795797610727063</v>
      </c>
      <c r="Y9" s="97">
        <v>7.6447951980224698</v>
      </c>
      <c r="Z9" s="97">
        <v>8.6435033404434982</v>
      </c>
      <c r="AA9" s="97">
        <v>9.0064326404261283</v>
      </c>
      <c r="AB9" s="97">
        <v>9.3344228289762796</v>
      </c>
      <c r="AC9" s="110">
        <v>8.0908444184540151</v>
      </c>
      <c r="AD9" s="97">
        <v>9.1706232036026911</v>
      </c>
      <c r="AE9" s="105">
        <v>9.4294932669295903</v>
      </c>
      <c r="AF9" s="105">
        <v>9.4476875968828651</v>
      </c>
      <c r="AG9" s="105">
        <v>8.4</v>
      </c>
      <c r="AH9" s="105">
        <v>9.3000000000000007</v>
      </c>
      <c r="AI9" s="105">
        <v>9.4</v>
      </c>
      <c r="AJ9" s="105">
        <v>9.1999999999999993</v>
      </c>
      <c r="AK9" s="105">
        <v>8.3000000000000007</v>
      </c>
      <c r="AL9" s="105">
        <v>9</v>
      </c>
      <c r="AM9" s="105">
        <v>9.4</v>
      </c>
      <c r="AN9" s="105">
        <v>9.5</v>
      </c>
      <c r="AO9" s="105">
        <v>8.5</v>
      </c>
      <c r="AP9" s="105">
        <v>9.3000000000000007</v>
      </c>
      <c r="AQ9" s="105">
        <v>9.6</v>
      </c>
      <c r="AR9" s="105">
        <v>9.6999999999999993</v>
      </c>
      <c r="AS9" s="105">
        <v>8.6999999999999993</v>
      </c>
      <c r="AT9" s="105">
        <v>9.8000000000000007</v>
      </c>
      <c r="AU9" s="105">
        <v>9.8000000000000007</v>
      </c>
      <c r="AV9" s="105">
        <v>9.9</v>
      </c>
      <c r="AW9" s="105">
        <v>8.6999999999999993</v>
      </c>
      <c r="AX9" s="105">
        <v>9.6</v>
      </c>
      <c r="AY9" s="105">
        <v>9.9</v>
      </c>
      <c r="AZ9" s="105">
        <v>10.199999999999999</v>
      </c>
      <c r="BA9" s="105">
        <v>9.1</v>
      </c>
      <c r="BB9" s="105">
        <v>10.1</v>
      </c>
      <c r="BC9" s="105">
        <v>10.4</v>
      </c>
      <c r="BD9" s="105">
        <v>10.3</v>
      </c>
      <c r="BE9" s="105">
        <v>9.1</v>
      </c>
      <c r="BF9" s="105">
        <v>10.1</v>
      </c>
      <c r="BG9" s="105">
        <v>10.4</v>
      </c>
      <c r="BH9" s="105">
        <v>10.4</v>
      </c>
      <c r="BI9" s="105">
        <v>9.1999999999999993</v>
      </c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</row>
    <row r="10" spans="1:329" x14ac:dyDescent="0.25">
      <c r="A10" s="114" t="s">
        <v>19</v>
      </c>
      <c r="B10" s="112">
        <f t="shared" ref="B10:C10" si="0">SUM(B6:B9)</f>
        <v>100.00000000000001</v>
      </c>
      <c r="C10" s="112">
        <f t="shared" si="0"/>
        <v>100.00000000000001</v>
      </c>
      <c r="D10" s="112">
        <f>SUM(D6:D9)</f>
        <v>100</v>
      </c>
      <c r="E10" s="112">
        <f t="shared" ref="E10:J10" si="1">SUM(E6:E9)</f>
        <v>100</v>
      </c>
      <c r="F10" s="112">
        <f t="shared" si="1"/>
        <v>100</v>
      </c>
      <c r="G10" s="112">
        <f t="shared" si="1"/>
        <v>100</v>
      </c>
      <c r="H10" s="112">
        <f t="shared" si="1"/>
        <v>99.999999999999986</v>
      </c>
      <c r="I10" s="112">
        <f t="shared" si="1"/>
        <v>100.00000000000001</v>
      </c>
      <c r="J10" s="112">
        <f t="shared" si="1"/>
        <v>100</v>
      </c>
      <c r="K10" s="112">
        <v>100</v>
      </c>
      <c r="L10" s="112">
        <v>100</v>
      </c>
      <c r="M10" s="112">
        <v>100.00000000000001</v>
      </c>
      <c r="N10" s="112">
        <f t="shared" ref="N10:P10" si="2">SUM(N6:N9)</f>
        <v>100</v>
      </c>
      <c r="O10" s="112">
        <f t="shared" si="2"/>
        <v>100</v>
      </c>
      <c r="P10" s="112">
        <f t="shared" si="2"/>
        <v>100</v>
      </c>
      <c r="Q10" s="112">
        <v>99.999999999999986</v>
      </c>
      <c r="R10" s="112">
        <v>100</v>
      </c>
      <c r="S10" s="112">
        <v>100</v>
      </c>
      <c r="T10" s="112">
        <v>99.999999999999986</v>
      </c>
      <c r="U10" s="112">
        <v>100</v>
      </c>
      <c r="V10" s="112">
        <v>100.00000000000001</v>
      </c>
      <c r="W10" s="112">
        <v>100</v>
      </c>
      <c r="X10" s="112">
        <v>100</v>
      </c>
      <c r="Y10" s="112">
        <v>99.999999999999986</v>
      </c>
      <c r="Z10" s="112">
        <v>100.00000000000001</v>
      </c>
      <c r="AA10" s="112">
        <v>100.00000000000001</v>
      </c>
      <c r="AB10" s="112">
        <v>99.999999999999972</v>
      </c>
      <c r="AC10" s="112">
        <v>100.00000000000001</v>
      </c>
      <c r="AD10" s="112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107">
        <v>100</v>
      </c>
      <c r="BJ10" s="87"/>
      <c r="BK10" s="88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</row>
    <row r="11" spans="1:329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7"/>
      <c r="AA11" s="97"/>
      <c r="AB11" s="97"/>
      <c r="AC11" s="97"/>
      <c r="AD11" s="97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85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</row>
    <row r="12" spans="1:329" ht="15.75" x14ac:dyDescent="0.25">
      <c r="A12" s="138" t="s">
        <v>144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42"/>
      <c r="AA12" s="142"/>
      <c r="AB12" s="142"/>
      <c r="AC12" s="142"/>
      <c r="AD12" s="142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37"/>
      <c r="BK12" s="85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  <c r="LQ12" s="108"/>
    </row>
    <row r="13" spans="1:329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9"/>
      <c r="AA13" s="99"/>
      <c r="AB13" s="99"/>
      <c r="AC13" s="99"/>
      <c r="AD13" s="99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90"/>
      <c r="BK13" s="85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</row>
    <row r="14" spans="1:329" x14ac:dyDescent="0.25">
      <c r="A14" s="89" t="s">
        <v>140</v>
      </c>
      <c r="B14" s="98">
        <v>71.669709245273509</v>
      </c>
      <c r="C14" s="98">
        <v>71.296197393489621</v>
      </c>
      <c r="D14" s="98">
        <v>71.407437006548264</v>
      </c>
      <c r="E14" s="98">
        <v>72.642728714701306</v>
      </c>
      <c r="F14" s="98">
        <v>71.656132925915657</v>
      </c>
      <c r="G14" s="98">
        <v>71.636442646843761</v>
      </c>
      <c r="H14" s="98">
        <v>71.705364263997069</v>
      </c>
      <c r="I14" s="98">
        <v>72.873922312283284</v>
      </c>
      <c r="J14" s="98">
        <v>72.499058392279508</v>
      </c>
      <c r="K14" s="98">
        <v>71.802724442883587</v>
      </c>
      <c r="L14" s="98">
        <v>71.7270851638404</v>
      </c>
      <c r="M14" s="98">
        <v>73.186606381369373</v>
      </c>
      <c r="N14" s="98">
        <v>72.428391966315516</v>
      </c>
      <c r="O14" s="98">
        <v>71.980008662210821</v>
      </c>
      <c r="P14" s="98">
        <v>72.195399785590013</v>
      </c>
      <c r="Q14" s="98">
        <v>73.385649835149451</v>
      </c>
      <c r="R14" s="98">
        <v>73.178188760216699</v>
      </c>
      <c r="S14" s="98">
        <v>74.011943984347397</v>
      </c>
      <c r="T14" s="98">
        <v>75.64255105874031</v>
      </c>
      <c r="U14" s="98">
        <v>71.871374658308511</v>
      </c>
      <c r="V14" s="98">
        <v>75.331281661067635</v>
      </c>
      <c r="W14" s="98">
        <v>75.939530102769254</v>
      </c>
      <c r="X14" s="98">
        <v>75.762747170023431</v>
      </c>
      <c r="Y14" s="98">
        <v>71.898368491679193</v>
      </c>
      <c r="Z14" s="98">
        <v>70.844271718434641</v>
      </c>
      <c r="AA14" s="98">
        <v>70.329856699601692</v>
      </c>
      <c r="AB14" s="98">
        <v>70.16669933718552</v>
      </c>
      <c r="AC14" s="109">
        <v>71.537590755888928</v>
      </c>
      <c r="AD14" s="98">
        <v>70.043463768427443</v>
      </c>
      <c r="AE14" s="104">
        <v>69.62816186964308</v>
      </c>
      <c r="AF14" s="104">
        <v>70.01634875674165</v>
      </c>
      <c r="AG14" s="104">
        <v>71.2</v>
      </c>
      <c r="AH14" s="104">
        <v>70.400000000000006</v>
      </c>
      <c r="AI14" s="104">
        <v>70.3</v>
      </c>
      <c r="AJ14" s="104">
        <v>70.8</v>
      </c>
      <c r="AK14" s="104">
        <v>71.7</v>
      </c>
      <c r="AL14" s="104">
        <v>70.8</v>
      </c>
      <c r="AM14" s="104">
        <v>70</v>
      </c>
      <c r="AN14" s="104">
        <v>69.599999999999994</v>
      </c>
      <c r="AO14" s="104">
        <v>70.3</v>
      </c>
      <c r="AP14" s="104">
        <v>69.2</v>
      </c>
      <c r="AQ14" s="104">
        <v>68.2</v>
      </c>
      <c r="AR14" s="104">
        <v>67.5</v>
      </c>
      <c r="AS14" s="104">
        <v>68.7</v>
      </c>
      <c r="AT14" s="104">
        <v>67.2</v>
      </c>
      <c r="AU14" s="104">
        <v>67.3</v>
      </c>
      <c r="AV14" s="104">
        <v>67</v>
      </c>
      <c r="AW14" s="104">
        <v>68.599999999999994</v>
      </c>
      <c r="AX14" s="104">
        <v>67.5</v>
      </c>
      <c r="AY14" s="104">
        <v>66.900000000000006</v>
      </c>
      <c r="AZ14" s="104">
        <v>66.400000000000006</v>
      </c>
      <c r="BA14" s="104">
        <v>68</v>
      </c>
      <c r="BB14" s="104">
        <v>66.599999999999994</v>
      </c>
      <c r="BC14" s="104">
        <v>65.8</v>
      </c>
      <c r="BD14" s="104">
        <v>65.900000000000006</v>
      </c>
      <c r="BE14" s="104">
        <v>67</v>
      </c>
      <c r="BF14" s="104">
        <v>66.2</v>
      </c>
      <c r="BG14" s="104">
        <v>66.099999999999994</v>
      </c>
      <c r="BH14" s="104">
        <v>66</v>
      </c>
      <c r="BI14" s="104">
        <v>67.2</v>
      </c>
      <c r="BJ14" s="86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</row>
    <row r="15" spans="1:329" x14ac:dyDescent="0.25">
      <c r="A15" s="92" t="s">
        <v>141</v>
      </c>
      <c r="B15" s="97">
        <v>17.170520434152412</v>
      </c>
      <c r="C15" s="97">
        <v>17.29681731426842</v>
      </c>
      <c r="D15" s="97">
        <v>17.389561171921049</v>
      </c>
      <c r="E15" s="97">
        <v>17.081261293726762</v>
      </c>
      <c r="F15" s="97">
        <v>17.277067941979126</v>
      </c>
      <c r="G15" s="97">
        <v>17.270218371431156</v>
      </c>
      <c r="H15" s="97">
        <v>17.241647907390735</v>
      </c>
      <c r="I15" s="97">
        <v>17.075678615156196</v>
      </c>
      <c r="J15" s="97">
        <v>16.773272362013579</v>
      </c>
      <c r="K15" s="97">
        <v>17.207276470354891</v>
      </c>
      <c r="L15" s="97">
        <v>16.483765591120456</v>
      </c>
      <c r="M15" s="97">
        <v>15.756313317871474</v>
      </c>
      <c r="N15" s="97">
        <v>15.532212064154729</v>
      </c>
      <c r="O15" s="97">
        <v>15.570170550446511</v>
      </c>
      <c r="P15" s="97">
        <v>15.580451750567509</v>
      </c>
      <c r="Q15" s="97">
        <v>15.313151239072836</v>
      </c>
      <c r="R15" s="97">
        <v>15.386572208029179</v>
      </c>
      <c r="S15" s="97">
        <v>15.185186205110055</v>
      </c>
      <c r="T15" s="97">
        <v>14.1711642631785</v>
      </c>
      <c r="U15" s="97">
        <v>16.549295401223084</v>
      </c>
      <c r="V15" s="97">
        <v>14.669199476601024</v>
      </c>
      <c r="W15" s="97">
        <v>13.888175316146755</v>
      </c>
      <c r="X15" s="97">
        <v>13.864861092962833</v>
      </c>
      <c r="Y15" s="97">
        <v>16.520444332012801</v>
      </c>
      <c r="Z15" s="97">
        <v>16.712833327127882</v>
      </c>
      <c r="AA15" s="97">
        <v>16.82403887456919</v>
      </c>
      <c r="AB15" s="97">
        <v>16.83984137535764</v>
      </c>
      <c r="AC15" s="110">
        <v>16.475047270532883</v>
      </c>
      <c r="AD15" s="97">
        <v>16.900914107393763</v>
      </c>
      <c r="AE15" s="105">
        <v>16.947302768275943</v>
      </c>
      <c r="AF15" s="105">
        <v>16.592566247662397</v>
      </c>
      <c r="AG15" s="105">
        <v>16.399999999999999</v>
      </c>
      <c r="AH15" s="105">
        <v>16.5</v>
      </c>
      <c r="AI15" s="105">
        <v>16.5</v>
      </c>
      <c r="AJ15" s="105">
        <v>16.3</v>
      </c>
      <c r="AK15" s="105">
        <v>16</v>
      </c>
      <c r="AL15" s="105">
        <v>16.2</v>
      </c>
      <c r="AM15" s="105">
        <v>16.5</v>
      </c>
      <c r="AN15" s="105">
        <v>17</v>
      </c>
      <c r="AO15" s="105">
        <v>17</v>
      </c>
      <c r="AP15" s="105">
        <v>17.3</v>
      </c>
      <c r="AQ15" s="105">
        <v>17.8</v>
      </c>
      <c r="AR15" s="105">
        <v>18</v>
      </c>
      <c r="AS15" s="105">
        <v>17.2</v>
      </c>
      <c r="AT15" s="105">
        <v>17.5</v>
      </c>
      <c r="AU15" s="105">
        <v>17.5</v>
      </c>
      <c r="AV15" s="105">
        <v>17.600000000000001</v>
      </c>
      <c r="AW15" s="105">
        <v>17.2</v>
      </c>
      <c r="AX15" s="105">
        <v>17.8</v>
      </c>
      <c r="AY15" s="105">
        <v>17.899999999999999</v>
      </c>
      <c r="AZ15" s="105">
        <v>17.899999999999999</v>
      </c>
      <c r="BA15" s="105">
        <v>17.5</v>
      </c>
      <c r="BB15" s="105">
        <v>17.8</v>
      </c>
      <c r="BC15" s="105">
        <v>18.3</v>
      </c>
      <c r="BD15" s="105">
        <v>18.3</v>
      </c>
      <c r="BE15" s="105">
        <v>18</v>
      </c>
      <c r="BF15" s="105">
        <v>18.100000000000001</v>
      </c>
      <c r="BG15" s="105">
        <v>17.899999999999999</v>
      </c>
      <c r="BH15" s="105">
        <v>18.100000000000001</v>
      </c>
      <c r="BI15" s="105">
        <v>17.8</v>
      </c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  <c r="LQ15" s="84"/>
    </row>
    <row r="16" spans="1:329" x14ac:dyDescent="0.25">
      <c r="A16" s="89" t="s">
        <v>142</v>
      </c>
      <c r="B16" s="98">
        <v>4.0212185439500674</v>
      </c>
      <c r="C16" s="98">
        <v>4.2331813357123913</v>
      </c>
      <c r="D16" s="98">
        <v>4.07879947439279</v>
      </c>
      <c r="E16" s="98">
        <v>3.9593541742523728</v>
      </c>
      <c r="F16" s="98">
        <v>4.0083486496869947</v>
      </c>
      <c r="G16" s="98">
        <v>4.026264067547018</v>
      </c>
      <c r="H16" s="98">
        <v>3.8435316651194018</v>
      </c>
      <c r="I16" s="98">
        <v>3.7685484102559204</v>
      </c>
      <c r="J16" s="98">
        <v>3.8509479201318801</v>
      </c>
      <c r="K16" s="98">
        <v>3.9451380734351749</v>
      </c>
      <c r="L16" s="98">
        <v>3.9248293328034638</v>
      </c>
      <c r="M16" s="98">
        <v>3.7019248122611299</v>
      </c>
      <c r="N16" s="98">
        <v>3.8899703581933287</v>
      </c>
      <c r="O16" s="98">
        <v>4.017811259824188</v>
      </c>
      <c r="P16" s="98">
        <v>3.9772479303402379</v>
      </c>
      <c r="Q16" s="98">
        <v>3.9223283495772781</v>
      </c>
      <c r="R16" s="98">
        <v>3.982337891313914</v>
      </c>
      <c r="S16" s="98">
        <v>4.0091203408365921</v>
      </c>
      <c r="T16" s="98">
        <v>3.9654860754744901</v>
      </c>
      <c r="U16" s="98">
        <v>3.7670919388472375</v>
      </c>
      <c r="V16" s="98">
        <v>3.661194274516979</v>
      </c>
      <c r="W16" s="98">
        <v>3.5872774696564544</v>
      </c>
      <c r="X16" s="98">
        <v>3.4230832207055242</v>
      </c>
      <c r="Y16" s="98">
        <v>3.75336875379053</v>
      </c>
      <c r="Z16" s="98">
        <v>3.7199504656085978</v>
      </c>
      <c r="AA16" s="98">
        <v>3.8885785634859618</v>
      </c>
      <c r="AB16" s="98">
        <v>3.8317437394642431</v>
      </c>
      <c r="AC16" s="109">
        <v>3.815311497610621</v>
      </c>
      <c r="AD16" s="98">
        <v>3.8937454092722299</v>
      </c>
      <c r="AE16" s="104">
        <v>4.0625555876571111</v>
      </c>
      <c r="AF16" s="104">
        <v>3.9627061356366351</v>
      </c>
      <c r="AG16" s="104">
        <v>4</v>
      </c>
      <c r="AH16" s="104">
        <v>3.9</v>
      </c>
      <c r="AI16" s="104">
        <v>3.9</v>
      </c>
      <c r="AJ16" s="104">
        <v>3.8</v>
      </c>
      <c r="AK16" s="104">
        <v>3.8</v>
      </c>
      <c r="AL16" s="104">
        <v>4</v>
      </c>
      <c r="AM16" s="104">
        <v>4.2</v>
      </c>
      <c r="AN16" s="104">
        <v>4</v>
      </c>
      <c r="AO16" s="104">
        <v>4.2</v>
      </c>
      <c r="AP16" s="104">
        <v>4.4000000000000004</v>
      </c>
      <c r="AQ16" s="104">
        <v>4.7</v>
      </c>
      <c r="AR16" s="104">
        <v>5.0999999999999996</v>
      </c>
      <c r="AS16" s="104">
        <v>5.4</v>
      </c>
      <c r="AT16" s="104">
        <v>5.8</v>
      </c>
      <c r="AU16" s="104">
        <v>5.9</v>
      </c>
      <c r="AV16" s="104">
        <v>6.1</v>
      </c>
      <c r="AW16" s="104">
        <v>5.8</v>
      </c>
      <c r="AX16" s="104">
        <v>5.6</v>
      </c>
      <c r="AY16" s="104">
        <v>5.8</v>
      </c>
      <c r="AZ16" s="104">
        <v>6</v>
      </c>
      <c r="BA16" s="104">
        <v>5.7</v>
      </c>
      <c r="BB16" s="104">
        <v>6</v>
      </c>
      <c r="BC16" s="104">
        <v>6.1</v>
      </c>
      <c r="BD16" s="104">
        <v>6</v>
      </c>
      <c r="BE16" s="104">
        <v>6.1</v>
      </c>
      <c r="BF16" s="104">
        <v>6.1</v>
      </c>
      <c r="BG16" s="104">
        <v>6.2</v>
      </c>
      <c r="BH16" s="104">
        <v>6</v>
      </c>
      <c r="BI16" s="104">
        <v>6.1</v>
      </c>
      <c r="BJ16" s="86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</row>
    <row r="17" spans="1:329" x14ac:dyDescent="0.25">
      <c r="A17" s="92" t="s">
        <v>143</v>
      </c>
      <c r="B17" s="97">
        <v>7.138551776624019</v>
      </c>
      <c r="C17" s="97">
        <v>7.1738039565295644</v>
      </c>
      <c r="D17" s="97">
        <v>7.1242023471379072</v>
      </c>
      <c r="E17" s="97">
        <v>6.3166558173195515</v>
      </c>
      <c r="F17" s="97">
        <v>7.0584504824182392</v>
      </c>
      <c r="G17" s="97">
        <v>7.0670749141780664</v>
      </c>
      <c r="H17" s="97">
        <v>7.2094561634927956</v>
      </c>
      <c r="I17" s="97">
        <v>6.2818506623046027</v>
      </c>
      <c r="J17" s="97">
        <v>6.8767213255750219</v>
      </c>
      <c r="K17" s="97">
        <v>7.044861013326341</v>
      </c>
      <c r="L17" s="97">
        <v>7.8643199122356737</v>
      </c>
      <c r="M17" s="97">
        <v>7.3551554884980312</v>
      </c>
      <c r="N17" s="97">
        <v>8.1494256113364063</v>
      </c>
      <c r="O17" s="97">
        <v>8.4320095275184759</v>
      </c>
      <c r="P17" s="97">
        <v>8.2469005335022292</v>
      </c>
      <c r="Q17" s="97">
        <v>7.3788705762004634</v>
      </c>
      <c r="R17" s="97">
        <v>7.4529011404402103</v>
      </c>
      <c r="S17" s="97">
        <v>6.7937494697059755</v>
      </c>
      <c r="T17" s="97">
        <v>6.2207986026067097</v>
      </c>
      <c r="U17" s="97">
        <v>7.8122380016211554</v>
      </c>
      <c r="V17" s="97">
        <v>6.3383245878143661</v>
      </c>
      <c r="W17" s="97">
        <v>6.58501711142753</v>
      </c>
      <c r="X17" s="97">
        <v>6.9493085163082089</v>
      </c>
      <c r="Y17" s="97">
        <v>7.8278184225174794</v>
      </c>
      <c r="Z17" s="97">
        <v>8.7229444888288885</v>
      </c>
      <c r="AA17" s="97">
        <v>8.9575258623431626</v>
      </c>
      <c r="AB17" s="97">
        <v>9.1617155479925891</v>
      </c>
      <c r="AC17" s="110">
        <v>8.1720504759675912</v>
      </c>
      <c r="AD17" s="97">
        <v>9.1618767149065619</v>
      </c>
      <c r="AE17" s="105">
        <v>9.3619797744238653</v>
      </c>
      <c r="AF17" s="105">
        <v>9.4476875968828651</v>
      </c>
      <c r="AG17" s="105">
        <v>8.4</v>
      </c>
      <c r="AH17" s="105">
        <v>9.1999999999999993</v>
      </c>
      <c r="AI17" s="105">
        <v>9.3000000000000007</v>
      </c>
      <c r="AJ17" s="105">
        <v>9.1999999999999993</v>
      </c>
      <c r="AK17" s="105">
        <v>8.5</v>
      </c>
      <c r="AL17" s="105">
        <v>9</v>
      </c>
      <c r="AM17" s="105">
        <v>9.3000000000000007</v>
      </c>
      <c r="AN17" s="105">
        <v>9.3000000000000007</v>
      </c>
      <c r="AO17" s="105">
        <v>8.5</v>
      </c>
      <c r="AP17" s="105">
        <v>9.1</v>
      </c>
      <c r="AQ17" s="105">
        <v>9.3000000000000007</v>
      </c>
      <c r="AR17" s="105">
        <v>9.4</v>
      </c>
      <c r="AS17" s="105">
        <v>8.6999999999999993</v>
      </c>
      <c r="AT17" s="105">
        <v>9.5</v>
      </c>
      <c r="AU17" s="105">
        <v>9.3000000000000007</v>
      </c>
      <c r="AV17" s="105">
        <v>9.3000000000000007</v>
      </c>
      <c r="AW17" s="105">
        <v>8.4</v>
      </c>
      <c r="AX17" s="105">
        <v>9.1</v>
      </c>
      <c r="AY17" s="105">
        <v>9.3000000000000007</v>
      </c>
      <c r="AZ17" s="105">
        <v>9.6999999999999993</v>
      </c>
      <c r="BA17" s="105">
        <v>8.8000000000000007</v>
      </c>
      <c r="BB17" s="105">
        <v>9.6</v>
      </c>
      <c r="BC17" s="105">
        <v>9.8000000000000007</v>
      </c>
      <c r="BD17" s="105">
        <v>9.8000000000000007</v>
      </c>
      <c r="BE17" s="105">
        <v>8.9</v>
      </c>
      <c r="BF17" s="105">
        <v>9.6</v>
      </c>
      <c r="BG17" s="105">
        <v>9.8000000000000007</v>
      </c>
      <c r="BH17" s="105">
        <v>9.9</v>
      </c>
      <c r="BI17" s="105">
        <v>8.8000000000000007</v>
      </c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  <c r="LQ17" s="84"/>
    </row>
    <row r="18" spans="1:329" x14ac:dyDescent="0.25">
      <c r="A18" s="114" t="s">
        <v>19</v>
      </c>
      <c r="B18" s="112">
        <f t="shared" ref="B18:H18" si="3">SUM(B14:B17)</f>
        <v>100</v>
      </c>
      <c r="C18" s="112">
        <f t="shared" si="3"/>
        <v>100</v>
      </c>
      <c r="D18" s="112">
        <f t="shared" si="3"/>
        <v>100.00000000000001</v>
      </c>
      <c r="E18" s="112">
        <f t="shared" si="3"/>
        <v>100</v>
      </c>
      <c r="F18" s="112">
        <f t="shared" si="3"/>
        <v>100.00000000000001</v>
      </c>
      <c r="G18" s="112">
        <f t="shared" si="3"/>
        <v>100</v>
      </c>
      <c r="H18" s="112">
        <f t="shared" si="3"/>
        <v>100</v>
      </c>
      <c r="I18" s="112">
        <f>SUM(I14:I17)</f>
        <v>100</v>
      </c>
      <c r="J18" s="112">
        <f>SUM(J14:J17)</f>
        <v>99.999999999999986</v>
      </c>
      <c r="K18" s="112">
        <v>100</v>
      </c>
      <c r="L18" s="112">
        <v>100</v>
      </c>
      <c r="M18" s="112">
        <v>100</v>
      </c>
      <c r="N18" s="112">
        <v>100</v>
      </c>
      <c r="O18" s="112">
        <v>99.999999999999986</v>
      </c>
      <c r="P18" s="112">
        <v>99.999999999999986</v>
      </c>
      <c r="Q18" s="112">
        <v>100.00000000000004</v>
      </c>
      <c r="R18" s="112">
        <v>100</v>
      </c>
      <c r="S18" s="112">
        <v>100.00000000000001</v>
      </c>
      <c r="T18" s="112">
        <v>100</v>
      </c>
      <c r="U18" s="112">
        <v>100</v>
      </c>
      <c r="V18" s="112">
        <v>100</v>
      </c>
      <c r="W18" s="112">
        <v>100</v>
      </c>
      <c r="X18" s="112">
        <v>99.999999999999986</v>
      </c>
      <c r="Y18" s="112">
        <v>100</v>
      </c>
      <c r="Z18" s="112">
        <v>100</v>
      </c>
      <c r="AA18" s="112">
        <v>100.00000000000001</v>
      </c>
      <c r="AB18" s="112">
        <v>99.999999999999986</v>
      </c>
      <c r="AC18" s="112">
        <v>100.00000000000003</v>
      </c>
      <c r="AD18" s="112">
        <v>100</v>
      </c>
      <c r="AE18" s="107">
        <v>100</v>
      </c>
      <c r="AF18" s="107">
        <v>100.01930873692355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107">
        <v>100</v>
      </c>
      <c r="BJ18" s="87"/>
      <c r="BK18" s="88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</row>
    <row r="19" spans="1:329" x14ac:dyDescent="0.25">
      <c r="A19" s="92"/>
      <c r="B19" s="92"/>
      <c r="C19" s="92"/>
      <c r="D19" s="92"/>
      <c r="E19" s="92"/>
      <c r="F19" s="92"/>
      <c r="G19" s="92"/>
      <c r="H19" s="92"/>
      <c r="I19" s="92"/>
      <c r="J19" s="283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7"/>
      <c r="AA19" s="97"/>
      <c r="AB19" s="97"/>
      <c r="AC19" s="97"/>
      <c r="AD19" s="97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</row>
    <row r="20" spans="1:329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7"/>
      <c r="AA20" s="97"/>
      <c r="AB20" s="97"/>
      <c r="AC20" s="97"/>
      <c r="AD20" s="97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</row>
    <row r="21" spans="1:329" ht="15.75" x14ac:dyDescent="0.25">
      <c r="A21" s="144" t="s">
        <v>145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5"/>
      <c r="AA21" s="145"/>
      <c r="AB21" s="145"/>
      <c r="AC21" s="145"/>
      <c r="AD21" s="145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7"/>
      <c r="BK21" s="85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  <c r="LQ21" s="108"/>
    </row>
    <row r="22" spans="1:329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9"/>
      <c r="AA22" s="99"/>
      <c r="AB22" s="99"/>
      <c r="AC22" s="99"/>
      <c r="AD22" s="99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90"/>
      <c r="BK22" s="85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  <c r="LQ22" s="108"/>
    </row>
    <row r="23" spans="1:329" x14ac:dyDescent="0.25">
      <c r="A23" s="89" t="s">
        <v>140</v>
      </c>
      <c r="B23" s="98">
        <v>85.002934760459524</v>
      </c>
      <c r="C23" s="98">
        <v>85.052702469119978</v>
      </c>
      <c r="D23" s="98">
        <v>85.087198223465791</v>
      </c>
      <c r="E23" s="98">
        <v>86.055226587929951</v>
      </c>
      <c r="F23" s="98">
        <v>85.120676618236828</v>
      </c>
      <c r="G23" s="98">
        <v>85.061671150458224</v>
      </c>
      <c r="H23" s="98">
        <v>85.257733426246801</v>
      </c>
      <c r="I23" s="98">
        <v>86.090972951877106</v>
      </c>
      <c r="J23" s="98">
        <v>85.615770812409451</v>
      </c>
      <c r="K23" s="98">
        <v>85.341586608711296</v>
      </c>
      <c r="L23" s="98">
        <v>85.37326534496944</v>
      </c>
      <c r="M23" s="98">
        <v>86.135827010343519</v>
      </c>
      <c r="N23" s="98">
        <v>85.63946164017338</v>
      </c>
      <c r="O23" s="98">
        <v>85.392777949631864</v>
      </c>
      <c r="P23" s="98">
        <v>85.595706489823655</v>
      </c>
      <c r="Q23" s="98">
        <v>86.497453608001479</v>
      </c>
      <c r="R23" s="98">
        <v>86.28780889674384</v>
      </c>
      <c r="S23" s="98">
        <v>86.642592294901604</v>
      </c>
      <c r="T23" s="98">
        <v>87.619453812473409</v>
      </c>
      <c r="U23" s="98">
        <v>85.659901714722722</v>
      </c>
      <c r="V23" s="98">
        <v>87.245160360514134</v>
      </c>
      <c r="W23" s="98">
        <v>87.705677550227264</v>
      </c>
      <c r="X23" s="98">
        <v>87.844366975840714</v>
      </c>
      <c r="Y23" s="98">
        <v>85.746598204454841</v>
      </c>
      <c r="Z23" s="98">
        <v>84.904655436350453</v>
      </c>
      <c r="AA23" s="98">
        <v>84.807724705960354</v>
      </c>
      <c r="AB23" s="98">
        <v>84.836646582131266</v>
      </c>
      <c r="AC23" s="109">
        <v>85.785771047531185</v>
      </c>
      <c r="AD23" s="98">
        <v>84.884009378774337</v>
      </c>
      <c r="AE23" s="104">
        <v>84.756779795449248</v>
      </c>
      <c r="AF23" s="104">
        <v>84.90709628243134</v>
      </c>
      <c r="AG23" s="104">
        <v>85.6</v>
      </c>
      <c r="AH23" s="104">
        <v>84.9</v>
      </c>
      <c r="AI23" s="104">
        <v>84.6</v>
      </c>
      <c r="AJ23" s="104">
        <v>84.8</v>
      </c>
      <c r="AK23" s="104">
        <v>85.6</v>
      </c>
      <c r="AL23" s="104">
        <v>84.8</v>
      </c>
      <c r="AM23" s="104">
        <v>84.5</v>
      </c>
      <c r="AN23" s="104">
        <v>84.3</v>
      </c>
      <c r="AO23" s="104">
        <v>84.8</v>
      </c>
      <c r="AP23" s="104">
        <v>84.1</v>
      </c>
      <c r="AQ23" s="104">
        <v>83.7</v>
      </c>
      <c r="AR23" s="104">
        <v>83.4</v>
      </c>
      <c r="AS23" s="104">
        <v>83.9</v>
      </c>
      <c r="AT23" s="104">
        <v>82.7</v>
      </c>
      <c r="AU23" s="104">
        <v>82.7</v>
      </c>
      <c r="AV23" s="104">
        <v>82.5</v>
      </c>
      <c r="AW23" s="104">
        <v>83.3</v>
      </c>
      <c r="AX23" s="104">
        <v>82.4</v>
      </c>
      <c r="AY23" s="104">
        <v>82.1</v>
      </c>
      <c r="AZ23" s="104">
        <v>82</v>
      </c>
      <c r="BA23" s="104">
        <v>83</v>
      </c>
      <c r="BB23" s="104">
        <v>82.2</v>
      </c>
      <c r="BC23" s="104">
        <v>81.8</v>
      </c>
      <c r="BD23" s="104">
        <v>81.8</v>
      </c>
      <c r="BE23" s="104">
        <v>82.6</v>
      </c>
      <c r="BF23" s="104">
        <v>81.8</v>
      </c>
      <c r="BG23" s="104">
        <v>81.7</v>
      </c>
      <c r="BH23" s="104">
        <v>81.7</v>
      </c>
      <c r="BI23" s="104">
        <v>82.6</v>
      </c>
      <c r="BJ23" s="86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  <c r="LQ23" s="84"/>
    </row>
    <row r="24" spans="1:329" x14ac:dyDescent="0.25">
      <c r="A24" s="92" t="s">
        <v>141</v>
      </c>
      <c r="B24" s="97">
        <v>8.6610579640096894</v>
      </c>
      <c r="C24" s="97">
        <v>8.5681026110199863</v>
      </c>
      <c r="D24" s="97">
        <v>8.5919145557698382</v>
      </c>
      <c r="E24" s="97">
        <v>8.3304061849442022</v>
      </c>
      <c r="F24" s="97">
        <v>8.6518662546738252</v>
      </c>
      <c r="G24" s="97">
        <v>8.6308133135454206</v>
      </c>
      <c r="H24" s="97">
        <v>8.5606742132826312</v>
      </c>
      <c r="I24" s="97">
        <v>8.3681158687496868</v>
      </c>
      <c r="J24" s="97">
        <v>8.3933250327971933</v>
      </c>
      <c r="K24" s="97">
        <v>8.5047437129772661</v>
      </c>
      <c r="L24" s="97">
        <v>8.1382482974892429</v>
      </c>
      <c r="M24" s="97">
        <v>7.7312093373535102</v>
      </c>
      <c r="N24" s="97">
        <v>7.6715969244410918</v>
      </c>
      <c r="O24" s="97">
        <v>7.6771720299781672</v>
      </c>
      <c r="P24" s="97">
        <v>7.6252651831041849</v>
      </c>
      <c r="Q24" s="97">
        <v>7.4030834044816363</v>
      </c>
      <c r="R24" s="97">
        <v>7.4784131132188607</v>
      </c>
      <c r="S24" s="97">
        <v>7.2840687783148823</v>
      </c>
      <c r="T24" s="97">
        <v>6.7134029804659194</v>
      </c>
      <c r="U24" s="97">
        <v>7.8496867105899319</v>
      </c>
      <c r="V24" s="97">
        <v>7.0640722991216416</v>
      </c>
      <c r="W24" s="97">
        <v>6.5789510907775561</v>
      </c>
      <c r="X24" s="97">
        <v>6.4056167967678919</v>
      </c>
      <c r="Y24" s="97">
        <v>7.7924115193197183</v>
      </c>
      <c r="Z24" s="97">
        <v>7.9525441377164814</v>
      </c>
      <c r="AA24" s="97">
        <v>7.954716174532499</v>
      </c>
      <c r="AB24" s="97">
        <v>7.9174363985921881</v>
      </c>
      <c r="AC24" s="110">
        <v>7.7262700948147982</v>
      </c>
      <c r="AD24" s="97">
        <v>7.9048281662961601</v>
      </c>
      <c r="AE24" s="105">
        <v>7.9071956313604224</v>
      </c>
      <c r="AF24" s="105">
        <v>7.8219741140652905</v>
      </c>
      <c r="AG24" s="105">
        <v>7.7</v>
      </c>
      <c r="AH24" s="105">
        <v>7.9</v>
      </c>
      <c r="AI24" s="105">
        <v>8</v>
      </c>
      <c r="AJ24" s="105">
        <v>8</v>
      </c>
      <c r="AK24" s="105">
        <v>7.8</v>
      </c>
      <c r="AL24" s="105">
        <v>7.9</v>
      </c>
      <c r="AM24" s="105">
        <v>8.1</v>
      </c>
      <c r="AN24" s="105">
        <v>8.5</v>
      </c>
      <c r="AO24" s="105">
        <v>8.6999999999999993</v>
      </c>
      <c r="AP24" s="105">
        <v>8.8000000000000007</v>
      </c>
      <c r="AQ24" s="105">
        <v>9</v>
      </c>
      <c r="AR24" s="105">
        <v>9.1</v>
      </c>
      <c r="AS24" s="105">
        <v>8.9</v>
      </c>
      <c r="AT24" s="105">
        <v>9.1</v>
      </c>
      <c r="AU24" s="105">
        <v>9.1</v>
      </c>
      <c r="AV24" s="105">
        <v>9.1</v>
      </c>
      <c r="AW24" s="105">
        <v>9</v>
      </c>
      <c r="AX24" s="105">
        <v>9.4</v>
      </c>
      <c r="AY24" s="105">
        <v>9.4</v>
      </c>
      <c r="AZ24" s="105">
        <v>9.4</v>
      </c>
      <c r="BA24" s="105">
        <v>9.1999999999999993</v>
      </c>
      <c r="BB24" s="105">
        <v>9.4</v>
      </c>
      <c r="BC24" s="105">
        <v>9.6</v>
      </c>
      <c r="BD24" s="105">
        <v>9.6</v>
      </c>
      <c r="BE24" s="105">
        <v>9.4</v>
      </c>
      <c r="BF24" s="105">
        <v>9.5</v>
      </c>
      <c r="BG24" s="105">
        <v>9.3000000000000007</v>
      </c>
      <c r="BH24" s="105">
        <v>9.4</v>
      </c>
      <c r="BI24" s="105">
        <v>9.1</v>
      </c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  <c r="LQ24" s="84"/>
    </row>
    <row r="25" spans="1:329" x14ac:dyDescent="0.25">
      <c r="A25" s="89" t="s">
        <v>142</v>
      </c>
      <c r="B25" s="98">
        <v>2.1646469022924153</v>
      </c>
      <c r="C25" s="98">
        <v>2.2025408155589608</v>
      </c>
      <c r="D25" s="98">
        <v>2.1950573490111598</v>
      </c>
      <c r="E25" s="98">
        <v>2.0646939252795815</v>
      </c>
      <c r="F25" s="98">
        <v>2.1554596474717234</v>
      </c>
      <c r="G25" s="98">
        <v>2.1668176042583176</v>
      </c>
      <c r="H25" s="98">
        <v>2.0857649734485699</v>
      </c>
      <c r="I25" s="98">
        <v>2.0324804265038279</v>
      </c>
      <c r="J25" s="98">
        <v>2.0722564438804421</v>
      </c>
      <c r="K25" s="98">
        <v>2.1047087510159277</v>
      </c>
      <c r="L25" s="98">
        <v>2.0808395949919167</v>
      </c>
      <c r="M25" s="98">
        <v>2.0657179429219239</v>
      </c>
      <c r="N25" s="98">
        <v>2.1014445299370901</v>
      </c>
      <c r="O25" s="98">
        <v>2.1345714075205411</v>
      </c>
      <c r="P25" s="98">
        <v>2.1402840360880209</v>
      </c>
      <c r="Q25" s="98">
        <v>2.1250208176015555</v>
      </c>
      <c r="R25" s="98">
        <v>2.1660947563814634</v>
      </c>
      <c r="S25" s="98">
        <v>2.143783734542557</v>
      </c>
      <c r="T25" s="98">
        <v>2.0829203081382199</v>
      </c>
      <c r="U25" s="98">
        <v>2.1243400877009937</v>
      </c>
      <c r="V25" s="98">
        <v>2.1096566268283374</v>
      </c>
      <c r="W25" s="98">
        <v>2.0689833360722236</v>
      </c>
      <c r="X25" s="98">
        <v>1.9409035065276934</v>
      </c>
      <c r="Y25" s="98">
        <v>2.0956686002574783</v>
      </c>
      <c r="Z25" s="98">
        <v>2.1423392734153568</v>
      </c>
      <c r="AA25" s="98">
        <v>2.1765684625049886</v>
      </c>
      <c r="AB25" s="98">
        <v>2.1539744876311531</v>
      </c>
      <c r="AC25" s="109">
        <v>2.0796588570335235</v>
      </c>
      <c r="AD25" s="98">
        <v>2.1926243821645066</v>
      </c>
      <c r="AE25" s="104">
        <v>2.2356158841242175</v>
      </c>
      <c r="AF25" s="104">
        <v>2.2111928827079232</v>
      </c>
      <c r="AG25" s="104">
        <v>2.2000000000000002</v>
      </c>
      <c r="AH25" s="104">
        <v>2.2999999999999998</v>
      </c>
      <c r="AI25" s="104">
        <v>2.2999999999999998</v>
      </c>
      <c r="AJ25" s="104">
        <v>2.2000000000000002</v>
      </c>
      <c r="AK25" s="104">
        <v>2.1</v>
      </c>
      <c r="AL25" s="104">
        <v>2.2999999999999998</v>
      </c>
      <c r="AM25" s="104">
        <v>2.4</v>
      </c>
      <c r="AN25" s="104">
        <v>2.2999999999999998</v>
      </c>
      <c r="AO25" s="104">
        <v>2.2000000000000002</v>
      </c>
      <c r="AP25" s="104">
        <v>2.4</v>
      </c>
      <c r="AQ25" s="104">
        <v>2.5</v>
      </c>
      <c r="AR25" s="104">
        <v>2.7</v>
      </c>
      <c r="AS25" s="104">
        <v>2.8</v>
      </c>
      <c r="AT25" s="104">
        <v>3.1</v>
      </c>
      <c r="AU25" s="104">
        <v>3.1</v>
      </c>
      <c r="AV25" s="104">
        <v>3.2</v>
      </c>
      <c r="AW25" s="104">
        <v>3.1</v>
      </c>
      <c r="AX25" s="104">
        <v>3.2</v>
      </c>
      <c r="AY25" s="104">
        <v>3.2</v>
      </c>
      <c r="AZ25" s="104">
        <v>3.2</v>
      </c>
      <c r="BA25" s="104">
        <v>3.1</v>
      </c>
      <c r="BB25" s="104">
        <v>3.3</v>
      </c>
      <c r="BC25" s="104">
        <v>3.3</v>
      </c>
      <c r="BD25" s="104">
        <v>3.3</v>
      </c>
      <c r="BE25" s="104">
        <v>3.3</v>
      </c>
      <c r="BF25" s="104">
        <v>3.4</v>
      </c>
      <c r="BG25" s="104">
        <v>3.5</v>
      </c>
      <c r="BH25" s="104">
        <v>3.6</v>
      </c>
      <c r="BI25" s="104">
        <v>3.5</v>
      </c>
      <c r="BJ25" s="86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  <c r="LQ25" s="84"/>
    </row>
    <row r="26" spans="1:329" x14ac:dyDescent="0.25">
      <c r="A26" s="92" t="s">
        <v>146</v>
      </c>
      <c r="B26" s="97">
        <v>4.1713603732383699</v>
      </c>
      <c r="C26" s="97">
        <v>4.1766541043010852</v>
      </c>
      <c r="D26" s="97">
        <v>4.1258298717532158</v>
      </c>
      <c r="E26" s="97">
        <v>3.5496733018462727</v>
      </c>
      <c r="F26" s="97">
        <v>4.0719974796176288</v>
      </c>
      <c r="G26" s="97">
        <v>4.1406979317380328</v>
      </c>
      <c r="H26" s="97">
        <v>4.0958273870220054</v>
      </c>
      <c r="I26" s="97">
        <v>3.5084307528693652</v>
      </c>
      <c r="J26" s="97">
        <v>3.918647710912909</v>
      </c>
      <c r="K26" s="97">
        <v>4.0489609272955018</v>
      </c>
      <c r="L26" s="97">
        <v>4.4076467625494038</v>
      </c>
      <c r="M26" s="97">
        <v>4.0672457093810372</v>
      </c>
      <c r="N26" s="97">
        <v>4.5874969054484103</v>
      </c>
      <c r="O26" s="97">
        <v>4.7954786128694398</v>
      </c>
      <c r="P26" s="97">
        <v>4.638744290984163</v>
      </c>
      <c r="Q26" s="97">
        <v>3.9744421699153145</v>
      </c>
      <c r="R26" s="97">
        <v>4.0676832336558419</v>
      </c>
      <c r="S26" s="97">
        <v>3.9295551922409655</v>
      </c>
      <c r="T26" s="97">
        <v>3.5842228989223996</v>
      </c>
      <c r="U26" s="97">
        <v>4.3660714869863488</v>
      </c>
      <c r="V26" s="97">
        <v>3.5811107135358644</v>
      </c>
      <c r="W26" s="97">
        <v>3.6463880229229471</v>
      </c>
      <c r="X26" s="97">
        <v>3.8091127208637063</v>
      </c>
      <c r="Y26" s="97">
        <v>4.3653216759679756</v>
      </c>
      <c r="Z26" s="97">
        <v>5.0004611525177172</v>
      </c>
      <c r="AA26" s="97">
        <v>5.0609906570021543</v>
      </c>
      <c r="AB26" s="97">
        <v>5.0919425316453815</v>
      </c>
      <c r="AC26" s="110">
        <v>4.4083000006204909</v>
      </c>
      <c r="AD26" s="97">
        <v>5.0185380727649989</v>
      </c>
      <c r="AE26" s="105">
        <v>5.1004086890661204</v>
      </c>
      <c r="AF26" s="105">
        <v>5.0597367207954536</v>
      </c>
      <c r="AG26" s="105">
        <v>4.5</v>
      </c>
      <c r="AH26" s="105">
        <v>5</v>
      </c>
      <c r="AI26" s="105">
        <v>5.0999999999999996</v>
      </c>
      <c r="AJ26" s="105">
        <v>5</v>
      </c>
      <c r="AK26" s="105">
        <v>4.5</v>
      </c>
      <c r="AL26" s="105">
        <v>5</v>
      </c>
      <c r="AM26" s="105">
        <v>5.0999999999999996</v>
      </c>
      <c r="AN26" s="105">
        <v>4.9000000000000004</v>
      </c>
      <c r="AO26" s="105">
        <v>4.3</v>
      </c>
      <c r="AP26" s="105">
        <v>4.7</v>
      </c>
      <c r="AQ26" s="105">
        <v>4.8</v>
      </c>
      <c r="AR26" s="105">
        <v>4.9000000000000004</v>
      </c>
      <c r="AS26" s="105">
        <v>4.5</v>
      </c>
      <c r="AT26" s="105">
        <v>5.0999999999999996</v>
      </c>
      <c r="AU26" s="105">
        <v>5.0999999999999996</v>
      </c>
      <c r="AV26" s="105">
        <v>5.2</v>
      </c>
      <c r="AW26" s="105">
        <v>4.5999999999999996</v>
      </c>
      <c r="AX26" s="105">
        <v>5.0999999999999996</v>
      </c>
      <c r="AY26" s="105">
        <v>5.2</v>
      </c>
      <c r="AZ26" s="105">
        <v>5.3</v>
      </c>
      <c r="BA26" s="105">
        <v>4.7</v>
      </c>
      <c r="BB26" s="105">
        <v>5.2</v>
      </c>
      <c r="BC26" s="105">
        <v>5.3</v>
      </c>
      <c r="BD26" s="105">
        <v>5.3</v>
      </c>
      <c r="BE26" s="105">
        <v>4.7</v>
      </c>
      <c r="BF26" s="105">
        <v>5.3</v>
      </c>
      <c r="BG26" s="105">
        <v>5.4</v>
      </c>
      <c r="BH26" s="105">
        <v>5.4</v>
      </c>
      <c r="BI26" s="105">
        <v>4.8</v>
      </c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  <c r="LQ26" s="84"/>
    </row>
    <row r="27" spans="1:329" x14ac:dyDescent="0.25">
      <c r="A27" s="114" t="s">
        <v>19</v>
      </c>
      <c r="B27" s="112">
        <f t="shared" ref="B27:G27" si="4">SUM(B23:B26)</f>
        <v>100</v>
      </c>
      <c r="C27" s="112">
        <f t="shared" si="4"/>
        <v>100</v>
      </c>
      <c r="D27" s="112">
        <f t="shared" si="4"/>
        <v>100</v>
      </c>
      <c r="E27" s="112">
        <f t="shared" si="4"/>
        <v>100</v>
      </c>
      <c r="F27" s="112">
        <f t="shared" si="4"/>
        <v>100</v>
      </c>
      <c r="G27" s="112">
        <f t="shared" si="4"/>
        <v>99.999999999999986</v>
      </c>
      <c r="H27" s="112">
        <f>SUM(H23:H26)</f>
        <v>100</v>
      </c>
      <c r="I27" s="112">
        <f>SUM(I23:I26)</f>
        <v>99.999999999999972</v>
      </c>
      <c r="J27" s="112">
        <f>SUM(J23:J26)</f>
        <v>100</v>
      </c>
      <c r="K27" s="112">
        <v>99.999999999999986</v>
      </c>
      <c r="L27" s="112">
        <v>100</v>
      </c>
      <c r="M27" s="112">
        <v>99.999999999999986</v>
      </c>
      <c r="N27" s="112">
        <v>99.999999999999957</v>
      </c>
      <c r="O27" s="112">
        <v>100.00000000000001</v>
      </c>
      <c r="P27" s="112">
        <v>100.00000000000003</v>
      </c>
      <c r="Q27" s="112">
        <v>99.999999999999986</v>
      </c>
      <c r="R27" s="112">
        <v>100.00000000000001</v>
      </c>
      <c r="S27" s="112">
        <v>100</v>
      </c>
      <c r="T27" s="112">
        <v>99.999999999999943</v>
      </c>
      <c r="U27" s="112">
        <v>100</v>
      </c>
      <c r="V27" s="112">
        <v>99.999999999999986</v>
      </c>
      <c r="W27" s="112">
        <v>99.999999999999986</v>
      </c>
      <c r="X27" s="112">
        <v>100</v>
      </c>
      <c r="Y27" s="112">
        <v>100.00000000000001</v>
      </c>
      <c r="Z27" s="112">
        <v>100.00000000000001</v>
      </c>
      <c r="AA27" s="112">
        <v>99.999999999999986</v>
      </c>
      <c r="AB27" s="112">
        <v>99.999999999999986</v>
      </c>
      <c r="AC27" s="112">
        <v>99.999999999999986</v>
      </c>
      <c r="AD27" s="112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107">
        <v>100</v>
      </c>
      <c r="BJ27" s="87"/>
      <c r="BK27" s="88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  <c r="LQ27" s="115"/>
    </row>
    <row r="28" spans="1:329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8"/>
      <c r="AD28" s="112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87"/>
      <c r="BK28" s="88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  <c r="LQ28" s="115"/>
    </row>
    <row r="29" spans="1:329" s="85" customFormat="1" ht="15.75" x14ac:dyDescent="0.25">
      <c r="A29" s="144" t="s">
        <v>147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5"/>
      <c r="AA29" s="145"/>
      <c r="AB29" s="145"/>
      <c r="AC29" s="145"/>
      <c r="AD29" s="145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7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  <c r="LQ29" s="148"/>
    </row>
    <row r="30" spans="1:329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9"/>
      <c r="AA30" s="99"/>
      <c r="AB30" s="99"/>
      <c r="AC30" s="99"/>
      <c r="AD30" s="99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90"/>
      <c r="BK30" s="85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  <c r="LQ30" s="108"/>
    </row>
    <row r="31" spans="1:329" x14ac:dyDescent="0.25">
      <c r="A31" s="89" t="s">
        <v>140</v>
      </c>
      <c r="B31" s="98">
        <v>83.953970845003084</v>
      </c>
      <c r="C31" s="98">
        <v>83.802827045451579</v>
      </c>
      <c r="D31" s="98">
        <v>83.877435520743347</v>
      </c>
      <c r="E31" s="98">
        <v>84.694127313636741</v>
      </c>
      <c r="F31" s="98">
        <v>83.893710870901046</v>
      </c>
      <c r="G31" s="98">
        <v>83.816323497261536</v>
      </c>
      <c r="H31" s="98">
        <v>84.006779693104122</v>
      </c>
      <c r="I31" s="98">
        <v>84.798853216101676</v>
      </c>
      <c r="J31" s="98">
        <v>84.376142288033307</v>
      </c>
      <c r="K31" s="98">
        <v>84.05685790694865</v>
      </c>
      <c r="L31" s="98">
        <v>84.063317406269206</v>
      </c>
      <c r="M31" s="98">
        <v>84.860298238881356</v>
      </c>
      <c r="N31" s="98">
        <v>84.163922576564673</v>
      </c>
      <c r="O31" s="98">
        <v>84.163922576564673</v>
      </c>
      <c r="P31" s="98">
        <v>84.377849004564681</v>
      </c>
      <c r="Q31" s="98">
        <v>85.240134116446086</v>
      </c>
      <c r="R31" s="98">
        <v>85.040266806192179</v>
      </c>
      <c r="S31" s="98">
        <v>85.38979911862296</v>
      </c>
      <c r="T31" s="98">
        <v>86.456636559569702</v>
      </c>
      <c r="U31" s="98">
        <v>84.12480819007277</v>
      </c>
      <c r="V31" s="98">
        <v>86.185240262320107</v>
      </c>
      <c r="W31" s="98">
        <v>86.721079323062611</v>
      </c>
      <c r="X31" s="98">
        <v>86.735406085830363</v>
      </c>
      <c r="Y31" s="98">
        <v>84.183420049365395</v>
      </c>
      <c r="Z31" s="98">
        <v>83.360943019863754</v>
      </c>
      <c r="AA31" s="98">
        <v>83.311289287555724</v>
      </c>
      <c r="AB31" s="98">
        <v>83.348676495146137</v>
      </c>
      <c r="AC31" s="109">
        <v>84.235942157345562</v>
      </c>
      <c r="AD31" s="98">
        <v>70.043463768427443</v>
      </c>
      <c r="AE31" s="104">
        <v>83.170590355862146</v>
      </c>
      <c r="AF31" s="104">
        <v>83.323476708455885</v>
      </c>
      <c r="AG31" s="104">
        <v>84</v>
      </c>
      <c r="AH31" s="104">
        <v>83.4</v>
      </c>
      <c r="AI31" s="104">
        <v>83.2</v>
      </c>
      <c r="AJ31" s="104">
        <v>83.3</v>
      </c>
      <c r="AK31" s="104">
        <v>84</v>
      </c>
      <c r="AL31" s="104">
        <v>83.3</v>
      </c>
      <c r="AM31" s="104">
        <v>82.9</v>
      </c>
      <c r="AN31" s="104">
        <v>82.8</v>
      </c>
      <c r="AO31" s="104">
        <v>83.2</v>
      </c>
      <c r="AP31" s="104">
        <v>82.5</v>
      </c>
      <c r="AQ31" s="104">
        <v>82.1</v>
      </c>
      <c r="AR31" s="104">
        <v>81.8</v>
      </c>
      <c r="AS31" s="104">
        <v>82.2</v>
      </c>
      <c r="AT31" s="104">
        <v>81.099999999999994</v>
      </c>
      <c r="AU31" s="104">
        <v>81.3</v>
      </c>
      <c r="AV31" s="104">
        <v>81</v>
      </c>
      <c r="AW31" s="104">
        <v>81.900000000000006</v>
      </c>
      <c r="AX31" s="104">
        <v>81</v>
      </c>
      <c r="AY31" s="104">
        <v>80.7</v>
      </c>
      <c r="AZ31" s="104">
        <v>80.599999999999994</v>
      </c>
      <c r="BA31" s="104">
        <v>81.400000000000006</v>
      </c>
      <c r="BB31" s="104">
        <v>80.7</v>
      </c>
      <c r="BC31" s="104">
        <v>80.400000000000006</v>
      </c>
      <c r="BD31" s="104">
        <v>80.400000000000006</v>
      </c>
      <c r="BE31" s="104">
        <v>81</v>
      </c>
      <c r="BF31" s="104">
        <v>80.400000000000006</v>
      </c>
      <c r="BG31" s="104">
        <v>80.400000000000006</v>
      </c>
      <c r="BH31" s="104">
        <v>80.3</v>
      </c>
      <c r="BI31" s="104">
        <v>80.900000000000006</v>
      </c>
      <c r="BJ31" s="86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</row>
    <row r="32" spans="1:329" x14ac:dyDescent="0.25">
      <c r="A32" s="92" t="s">
        <v>141</v>
      </c>
      <c r="B32" s="97">
        <v>9.9921104647445311</v>
      </c>
      <c r="C32" s="97">
        <v>10.02121622677147</v>
      </c>
      <c r="D32" s="97">
        <v>10.051045944240958</v>
      </c>
      <c r="E32" s="97">
        <v>9.791811395307743</v>
      </c>
      <c r="F32" s="97">
        <v>10.089894320546735</v>
      </c>
      <c r="G32" s="97">
        <v>10.11839440266206</v>
      </c>
      <c r="H32" s="97">
        <v>9.9995678725381474</v>
      </c>
      <c r="I32" s="97">
        <v>9.7683889488360123</v>
      </c>
      <c r="J32" s="97">
        <v>9.7986006150116545</v>
      </c>
      <c r="K32" s="97">
        <v>9.9794918672197639</v>
      </c>
      <c r="L32" s="97">
        <v>9.5387152842047414</v>
      </c>
      <c r="M32" s="97">
        <v>9.0918831468746077</v>
      </c>
      <c r="N32" s="97">
        <v>9.0493205183850129</v>
      </c>
      <c r="O32" s="97">
        <v>9.0493205183850129</v>
      </c>
      <c r="P32" s="97">
        <v>8.9817728468298075</v>
      </c>
      <c r="Q32" s="97">
        <v>8.7095620302667136</v>
      </c>
      <c r="R32" s="97">
        <v>8.8123366397946707</v>
      </c>
      <c r="S32" s="97">
        <v>8.6130805051350769</v>
      </c>
      <c r="T32" s="97">
        <v>7.8738082993888598</v>
      </c>
      <c r="U32" s="97">
        <v>9.4240722088472619</v>
      </c>
      <c r="V32" s="97">
        <v>8.2878304895290391</v>
      </c>
      <c r="W32" s="97">
        <v>7.734605681991007</v>
      </c>
      <c r="X32" s="97">
        <v>7.5760483556676199</v>
      </c>
      <c r="Y32" s="97">
        <v>9.3758612209019994</v>
      </c>
      <c r="Z32" s="97">
        <v>9.5903073690022271</v>
      </c>
      <c r="AA32" s="97">
        <v>9.5937233229025338</v>
      </c>
      <c r="AB32" s="97">
        <v>9.5290084392505037</v>
      </c>
      <c r="AC32" s="110">
        <v>9.2692213831932637</v>
      </c>
      <c r="AD32" s="97">
        <v>16.900914107393763</v>
      </c>
      <c r="AE32" s="105">
        <v>9.60384192491588</v>
      </c>
      <c r="AF32" s="105">
        <v>9.4929421751428542</v>
      </c>
      <c r="AG32" s="105">
        <v>9.4</v>
      </c>
      <c r="AH32" s="105">
        <v>9.6</v>
      </c>
      <c r="AI32" s="105">
        <v>9.6999999999999993</v>
      </c>
      <c r="AJ32" s="105">
        <v>9.6999999999999993</v>
      </c>
      <c r="AK32" s="105">
        <v>9.5</v>
      </c>
      <c r="AL32" s="105">
        <v>9.6</v>
      </c>
      <c r="AM32" s="105">
        <v>9.8000000000000007</v>
      </c>
      <c r="AN32" s="105">
        <v>10.3</v>
      </c>
      <c r="AO32" s="105">
        <v>10.4</v>
      </c>
      <c r="AP32" s="105">
        <v>10.6</v>
      </c>
      <c r="AQ32" s="105">
        <v>10.9</v>
      </c>
      <c r="AR32" s="105">
        <v>11</v>
      </c>
      <c r="AS32" s="105">
        <v>10.7</v>
      </c>
      <c r="AT32" s="105">
        <v>11</v>
      </c>
      <c r="AU32" s="105">
        <v>11</v>
      </c>
      <c r="AV32" s="105">
        <v>11.1</v>
      </c>
      <c r="AW32" s="105">
        <v>10.9</v>
      </c>
      <c r="AX32" s="105">
        <v>11.3</v>
      </c>
      <c r="AY32" s="105">
        <v>11.4</v>
      </c>
      <c r="AZ32" s="105">
        <v>11.4</v>
      </c>
      <c r="BA32" s="105">
        <v>11.2</v>
      </c>
      <c r="BB32" s="105">
        <v>11.3</v>
      </c>
      <c r="BC32" s="105">
        <v>11.6</v>
      </c>
      <c r="BD32" s="105">
        <v>11.6</v>
      </c>
      <c r="BE32" s="105">
        <v>11.4</v>
      </c>
      <c r="BF32" s="105">
        <v>11.5</v>
      </c>
      <c r="BG32" s="105">
        <v>11.5</v>
      </c>
      <c r="BH32" s="105">
        <v>11.4</v>
      </c>
      <c r="BI32" s="105">
        <v>11.3</v>
      </c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  <c r="LQ32" s="84"/>
    </row>
    <row r="33" spans="1:329" x14ac:dyDescent="0.25">
      <c r="A33" s="89" t="s">
        <v>142</v>
      </c>
      <c r="B33" s="98">
        <v>2.0875783777577674</v>
      </c>
      <c r="C33" s="98">
        <v>2.177508543827082</v>
      </c>
      <c r="D33" s="98">
        <v>2.1064021413113627</v>
      </c>
      <c r="E33" s="98">
        <v>2.0291934024108422</v>
      </c>
      <c r="F33" s="98">
        <v>2.0883012842384514</v>
      </c>
      <c r="G33" s="98">
        <v>2.1148986109496932</v>
      </c>
      <c r="H33" s="98">
        <v>2.0165970840923171</v>
      </c>
      <c r="I33" s="98">
        <v>1.9679126592799319</v>
      </c>
      <c r="J33" s="98">
        <v>2.0200215607788801</v>
      </c>
      <c r="K33" s="98">
        <v>2.0642158047119952</v>
      </c>
      <c r="L33" s="98">
        <v>2.0507906165578476</v>
      </c>
      <c r="M33" s="98">
        <v>1.9476967496402315</v>
      </c>
      <c r="N33" s="98">
        <v>2.0904656548651244</v>
      </c>
      <c r="O33" s="98">
        <v>2.0904656548651244</v>
      </c>
      <c r="P33" s="98">
        <v>2.0628151159984212</v>
      </c>
      <c r="Q33" s="98">
        <v>2.016908969604331</v>
      </c>
      <c r="R33" s="98">
        <v>2.0505960286013512</v>
      </c>
      <c r="S33" s="98">
        <v>2.0664520727808626</v>
      </c>
      <c r="T33" s="98">
        <v>2.0424485657835199</v>
      </c>
      <c r="U33" s="98">
        <v>1.9752840669651419</v>
      </c>
      <c r="V33" s="98">
        <v>1.9075136221177931</v>
      </c>
      <c r="W33" s="98">
        <v>1.8689441084395833</v>
      </c>
      <c r="X33" s="98">
        <v>1.7956441127356733</v>
      </c>
      <c r="Y33" s="98">
        <v>1.95840683868771</v>
      </c>
      <c r="Z33" s="98">
        <v>1.9716867677771823</v>
      </c>
      <c r="AA33" s="98">
        <v>2.0166949594734143</v>
      </c>
      <c r="AB33" s="98">
        <v>1.9848968072093698</v>
      </c>
      <c r="AC33" s="109">
        <v>1.9443564202250463</v>
      </c>
      <c r="AD33" s="98">
        <v>3.8937454092722299</v>
      </c>
      <c r="AE33" s="104">
        <v>2.0709636974534407</v>
      </c>
      <c r="AF33" s="104">
        <v>2.0219327582942848</v>
      </c>
      <c r="AG33" s="104">
        <v>2</v>
      </c>
      <c r="AH33" s="104">
        <v>2</v>
      </c>
      <c r="AI33" s="104">
        <v>2</v>
      </c>
      <c r="AJ33" s="104">
        <v>2</v>
      </c>
      <c r="AK33" s="104">
        <v>2</v>
      </c>
      <c r="AL33" s="104">
        <v>2.1</v>
      </c>
      <c r="AM33" s="104">
        <v>2.2000000000000002</v>
      </c>
      <c r="AN33" s="104">
        <v>2.1</v>
      </c>
      <c r="AO33" s="104">
        <v>2.1</v>
      </c>
      <c r="AP33" s="104">
        <v>2.2000000000000002</v>
      </c>
      <c r="AQ33" s="104">
        <v>2.2999999999999998</v>
      </c>
      <c r="AR33" s="104">
        <v>2.5</v>
      </c>
      <c r="AS33" s="104">
        <v>2.6</v>
      </c>
      <c r="AT33" s="104">
        <v>2.9</v>
      </c>
      <c r="AU33" s="104">
        <v>2.9</v>
      </c>
      <c r="AV33" s="104">
        <v>3</v>
      </c>
      <c r="AW33" s="104">
        <v>2.9</v>
      </c>
      <c r="AX33" s="104">
        <v>2.9</v>
      </c>
      <c r="AY33" s="104">
        <v>2.9</v>
      </c>
      <c r="AZ33" s="104">
        <v>3.1</v>
      </c>
      <c r="BA33" s="104">
        <v>2.9</v>
      </c>
      <c r="BB33" s="104">
        <v>3</v>
      </c>
      <c r="BC33" s="104">
        <v>3.1</v>
      </c>
      <c r="BD33" s="104">
        <v>3.1</v>
      </c>
      <c r="BE33" s="104">
        <v>3.2</v>
      </c>
      <c r="BF33" s="104">
        <v>3.1</v>
      </c>
      <c r="BG33" s="104">
        <v>3.2</v>
      </c>
      <c r="BH33" s="104">
        <v>3.2</v>
      </c>
      <c r="BI33" s="104">
        <v>3.3</v>
      </c>
      <c r="BJ33" s="86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  <c r="LQ33" s="84"/>
    </row>
    <row r="34" spans="1:329" x14ac:dyDescent="0.25">
      <c r="A34" s="92" t="s">
        <v>146</v>
      </c>
      <c r="B34" s="97">
        <v>3.9663403124946059</v>
      </c>
      <c r="C34" s="97">
        <v>3.9984481839498702</v>
      </c>
      <c r="D34" s="97">
        <v>3.965116393704335</v>
      </c>
      <c r="E34" s="97">
        <v>3.4848678886446716</v>
      </c>
      <c r="F34" s="97">
        <v>3.9280935243137622</v>
      </c>
      <c r="G34" s="97">
        <v>3.9503834891267102</v>
      </c>
      <c r="H34" s="97">
        <v>3.9770553502654069</v>
      </c>
      <c r="I34" s="97">
        <v>3.4648451757824028</v>
      </c>
      <c r="J34" s="97">
        <v>3.805235536176157</v>
      </c>
      <c r="K34" s="97">
        <v>3.8994344211195702</v>
      </c>
      <c r="L34" s="97">
        <v>4.3471766929682252</v>
      </c>
      <c r="M34" s="97">
        <v>4.100121864603806</v>
      </c>
      <c r="N34" s="97">
        <v>4.6962912501851912</v>
      </c>
      <c r="O34" s="97">
        <v>4.6962912501851912</v>
      </c>
      <c r="P34" s="97">
        <v>4.577563032607098</v>
      </c>
      <c r="Q34" s="97">
        <v>4.033394883682881</v>
      </c>
      <c r="R34" s="97">
        <v>4.0968005254118021</v>
      </c>
      <c r="S34" s="97">
        <v>3.9306683034610881</v>
      </c>
      <c r="T34" s="97">
        <v>3.6271065752579199</v>
      </c>
      <c r="U34" s="97">
        <v>4.4758355341148182</v>
      </c>
      <c r="V34" s="97">
        <v>3.6194156260330748</v>
      </c>
      <c r="W34" s="97">
        <v>3.6753708865067916</v>
      </c>
      <c r="X34" s="97">
        <v>3.8929014457663413</v>
      </c>
      <c r="Y34" s="97">
        <v>4.4823118910449198</v>
      </c>
      <c r="Z34" s="97">
        <v>5.077062843356849</v>
      </c>
      <c r="AA34" s="97">
        <v>5.0782924300683314</v>
      </c>
      <c r="AB34" s="97">
        <v>5.1374182583939865</v>
      </c>
      <c r="AC34" s="110">
        <v>4.5504800392361329</v>
      </c>
      <c r="AD34" s="97">
        <v>9.1618767149065619</v>
      </c>
      <c r="AE34" s="105">
        <v>5.1546040217685416</v>
      </c>
      <c r="AF34" s="105">
        <v>5.1616483581069978</v>
      </c>
      <c r="AG34" s="105">
        <v>4.5999999999999996</v>
      </c>
      <c r="AH34" s="105">
        <v>5</v>
      </c>
      <c r="AI34" s="105">
        <v>5.0999999999999996</v>
      </c>
      <c r="AJ34" s="105">
        <v>5</v>
      </c>
      <c r="AK34" s="105">
        <v>4.5999999999999996</v>
      </c>
      <c r="AL34" s="105">
        <v>5</v>
      </c>
      <c r="AM34" s="105">
        <v>5.0999999999999996</v>
      </c>
      <c r="AN34" s="105">
        <v>4.9000000000000004</v>
      </c>
      <c r="AO34" s="105">
        <v>4.3</v>
      </c>
      <c r="AP34" s="105">
        <v>4.7</v>
      </c>
      <c r="AQ34" s="105">
        <v>4.7</v>
      </c>
      <c r="AR34" s="105">
        <v>4.8</v>
      </c>
      <c r="AS34" s="105">
        <v>4.5</v>
      </c>
      <c r="AT34" s="105">
        <v>5</v>
      </c>
      <c r="AU34" s="105">
        <v>4.9000000000000004</v>
      </c>
      <c r="AV34" s="105">
        <v>4.9000000000000004</v>
      </c>
      <c r="AW34" s="105">
        <v>4.4000000000000004</v>
      </c>
      <c r="AX34" s="105">
        <v>4.8</v>
      </c>
      <c r="AY34" s="105">
        <v>4.9000000000000004</v>
      </c>
      <c r="AZ34" s="105">
        <v>5</v>
      </c>
      <c r="BA34" s="105">
        <v>4.5</v>
      </c>
      <c r="BB34" s="105">
        <v>4.9000000000000004</v>
      </c>
      <c r="BC34" s="105">
        <v>4.9000000000000004</v>
      </c>
      <c r="BD34" s="105">
        <v>4.9000000000000004</v>
      </c>
      <c r="BE34" s="105">
        <v>4.5</v>
      </c>
      <c r="BF34" s="105">
        <v>4.9000000000000004</v>
      </c>
      <c r="BG34" s="105">
        <v>5</v>
      </c>
      <c r="BH34" s="105">
        <v>5.0999999999999996</v>
      </c>
      <c r="BI34" s="105">
        <v>4.5</v>
      </c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  <c r="LQ34" s="84"/>
    </row>
    <row r="35" spans="1:329" x14ac:dyDescent="0.25">
      <c r="A35" s="114" t="s">
        <v>19</v>
      </c>
      <c r="B35" s="112">
        <f t="shared" ref="B35:F35" si="5">SUM(B31:B34)</f>
        <v>99.999999999999986</v>
      </c>
      <c r="C35" s="112">
        <f t="shared" si="5"/>
        <v>100.00000000000001</v>
      </c>
      <c r="D35" s="112">
        <f t="shared" si="5"/>
        <v>100</v>
      </c>
      <c r="E35" s="112">
        <f t="shared" si="5"/>
        <v>100</v>
      </c>
      <c r="F35" s="112">
        <f t="shared" si="5"/>
        <v>100</v>
      </c>
      <c r="G35" s="112">
        <f>SUM(G31:G34)</f>
        <v>100</v>
      </c>
      <c r="H35" s="112">
        <f>SUM(H31:H34)</f>
        <v>99.999999999999986</v>
      </c>
      <c r="I35" s="112">
        <f>SUM(I31:I34)</f>
        <v>100.00000000000001</v>
      </c>
      <c r="J35" s="112">
        <f t="shared" ref="J35:AB35" si="6">SUM(J31:J34)</f>
        <v>100</v>
      </c>
      <c r="K35" s="112">
        <f t="shared" si="6"/>
        <v>99.999999999999972</v>
      </c>
      <c r="L35" s="112">
        <f t="shared" si="6"/>
        <v>100.00000000000001</v>
      </c>
      <c r="M35" s="112">
        <f t="shared" si="6"/>
        <v>100</v>
      </c>
      <c r="N35" s="112">
        <f t="shared" si="6"/>
        <v>100.00000000000001</v>
      </c>
      <c r="O35" s="112">
        <f t="shared" si="6"/>
        <v>100.00000000000001</v>
      </c>
      <c r="P35" s="112">
        <f t="shared" si="6"/>
        <v>100.00000000000001</v>
      </c>
      <c r="Q35" s="112">
        <f t="shared" si="6"/>
        <v>100</v>
      </c>
      <c r="R35" s="112">
        <f t="shared" si="6"/>
        <v>100</v>
      </c>
      <c r="S35" s="112">
        <f t="shared" si="6"/>
        <v>99.999999999999986</v>
      </c>
      <c r="T35" s="112">
        <f t="shared" si="6"/>
        <v>100</v>
      </c>
      <c r="U35" s="112">
        <f t="shared" si="6"/>
        <v>100</v>
      </c>
      <c r="V35" s="112">
        <f t="shared" si="6"/>
        <v>100.00000000000001</v>
      </c>
      <c r="W35" s="112">
        <f t="shared" si="6"/>
        <v>100</v>
      </c>
      <c r="X35" s="112">
        <f t="shared" si="6"/>
        <v>100</v>
      </c>
      <c r="Y35" s="112">
        <f t="shared" si="6"/>
        <v>100.00000000000001</v>
      </c>
      <c r="Z35" s="112">
        <f t="shared" si="6"/>
        <v>100.00000000000003</v>
      </c>
      <c r="AA35" s="112">
        <f t="shared" si="6"/>
        <v>100</v>
      </c>
      <c r="AB35" s="112">
        <f t="shared" si="6"/>
        <v>100</v>
      </c>
      <c r="AC35" s="112">
        <v>100.00000000000001</v>
      </c>
      <c r="AD35" s="112">
        <v>100</v>
      </c>
      <c r="AE35" s="107">
        <v>100.00000000000003</v>
      </c>
      <c r="AF35" s="107">
        <v>100.00000000000003</v>
      </c>
      <c r="AG35" s="107">
        <v>100</v>
      </c>
      <c r="AH35" s="107">
        <v>100</v>
      </c>
      <c r="AI35" s="107">
        <v>100</v>
      </c>
      <c r="AJ35" s="107">
        <v>100</v>
      </c>
      <c r="AK35" s="107">
        <v>-100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107">
        <v>100</v>
      </c>
      <c r="BJ35" s="87"/>
      <c r="BK35" s="88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</row>
    <row r="36" spans="1:329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7"/>
      <c r="AA36" s="97"/>
      <c r="AB36" s="97"/>
      <c r="AC36" s="110"/>
      <c r="AD36" s="97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85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  <c r="LQ36" s="84"/>
    </row>
    <row r="37" spans="1:329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7"/>
      <c r="AA37" s="97"/>
      <c r="AB37" s="97"/>
      <c r="AC37" s="110"/>
      <c r="AD37" s="97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85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</row>
    <row r="38" spans="1:329" ht="15.75" x14ac:dyDescent="0.25">
      <c r="A38" s="144" t="s">
        <v>148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5"/>
      <c r="AA38" s="145"/>
      <c r="AB38" s="145"/>
      <c r="AC38" s="145"/>
      <c r="AD38" s="145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7"/>
      <c r="BK38" s="85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  <c r="LQ38" s="108"/>
    </row>
    <row r="39" spans="1:329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9"/>
      <c r="AA39" s="99"/>
      <c r="AB39" s="99"/>
      <c r="AC39" s="99"/>
      <c r="AD39" s="99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90"/>
      <c r="BK39" s="85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  <c r="LQ39" s="108"/>
    </row>
    <row r="40" spans="1:329" x14ac:dyDescent="0.25">
      <c r="A40" s="89" t="s">
        <v>140</v>
      </c>
      <c r="B40" s="98">
        <v>89.742495473535982</v>
      </c>
      <c r="C40" s="98">
        <v>89.736686735679442</v>
      </c>
      <c r="D40" s="98">
        <v>89.715997690250447</v>
      </c>
      <c r="E40" s="98">
        <v>89.732288931012221</v>
      </c>
      <c r="F40" s="98">
        <v>89.667617327411875</v>
      </c>
      <c r="G40" s="98">
        <v>89.664343906889641</v>
      </c>
      <c r="H40" s="98">
        <v>89.674623738745325</v>
      </c>
      <c r="I40" s="98">
        <v>89.65682043729187</v>
      </c>
      <c r="J40" s="98">
        <v>89.635664034149826</v>
      </c>
      <c r="K40" s="98">
        <v>89.630146023645793</v>
      </c>
      <c r="L40" s="98">
        <v>89.614971801002795</v>
      </c>
      <c r="M40" s="98">
        <v>89.616360165985597</v>
      </c>
      <c r="N40" s="98">
        <v>89.618827981123644</v>
      </c>
      <c r="O40" s="98">
        <v>89.625958886603911</v>
      </c>
      <c r="P40" s="98">
        <v>89.623959504330927</v>
      </c>
      <c r="Q40" s="98">
        <v>89.619380966450521</v>
      </c>
      <c r="R40" s="98">
        <v>89.610262456251959</v>
      </c>
      <c r="S40" s="98">
        <v>89.227507537643532</v>
      </c>
      <c r="T40" s="98">
        <v>89.617546626236106</v>
      </c>
      <c r="U40" s="98">
        <v>89.570097710375663</v>
      </c>
      <c r="V40" s="98">
        <v>89.560943809395539</v>
      </c>
      <c r="W40" s="98">
        <v>89.594640845170019</v>
      </c>
      <c r="X40" s="98">
        <v>89.588877791310679</v>
      </c>
      <c r="Y40" s="98">
        <v>89.598952216657494</v>
      </c>
      <c r="Z40" s="98">
        <v>89.58277998739409</v>
      </c>
      <c r="AA40" s="98">
        <v>89.573568223818484</v>
      </c>
      <c r="AB40" s="98">
        <v>89.576277017512695</v>
      </c>
      <c r="AC40" s="109">
        <v>89.573855990703919</v>
      </c>
      <c r="AD40" s="98">
        <v>89.556489014713875</v>
      </c>
      <c r="AE40" s="104">
        <v>89.552684929828274</v>
      </c>
      <c r="AF40" s="104">
        <v>89.573213526608669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89.5</v>
      </c>
      <c r="AN40" s="104">
        <v>96.7</v>
      </c>
      <c r="AO40" s="104">
        <v>89.4</v>
      </c>
      <c r="AP40" s="104">
        <v>89.3</v>
      </c>
      <c r="AQ40" s="104">
        <v>89.3</v>
      </c>
      <c r="AR40" s="104">
        <v>89.3</v>
      </c>
      <c r="AS40" s="104">
        <v>89.3</v>
      </c>
      <c r="AT40" s="104">
        <v>89.2</v>
      </c>
      <c r="AU40" s="104">
        <v>89.2</v>
      </c>
      <c r="AV40" s="104">
        <v>89.2</v>
      </c>
      <c r="AW40" s="104">
        <v>89.2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89.1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</v>
      </c>
      <c r="BI40" s="104">
        <v>89.1</v>
      </c>
      <c r="BJ40" s="86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  <c r="LQ40" s="84"/>
    </row>
    <row r="41" spans="1:329" x14ac:dyDescent="0.25">
      <c r="A41" s="92" t="s">
        <v>141</v>
      </c>
      <c r="B41" s="97">
        <v>8.8746800070257486</v>
      </c>
      <c r="C41" s="97">
        <v>8.8800792101253467</v>
      </c>
      <c r="D41" s="97">
        <v>8.9010828659795465</v>
      </c>
      <c r="E41" s="97">
        <v>8.870958935100667</v>
      </c>
      <c r="F41" s="97">
        <v>8.9511177388078202</v>
      </c>
      <c r="G41" s="97">
        <v>8.9709506009756357</v>
      </c>
      <c r="H41" s="97">
        <v>8.9653028370009817</v>
      </c>
      <c r="I41" s="97">
        <v>8.9830636683208418</v>
      </c>
      <c r="J41" s="97">
        <v>8.9853652660080456</v>
      </c>
      <c r="K41" s="97">
        <v>8.9726957458877674</v>
      </c>
      <c r="L41" s="97">
        <v>8.788791591655567</v>
      </c>
      <c r="M41" s="97">
        <v>8.3832601840317427</v>
      </c>
      <c r="N41" s="97">
        <v>8.2981615650785532</v>
      </c>
      <c r="O41" s="97">
        <v>8.291534202045483</v>
      </c>
      <c r="P41" s="97">
        <v>8.2947058658374377</v>
      </c>
      <c r="Q41" s="97">
        <v>8.2969524032601552</v>
      </c>
      <c r="R41" s="97">
        <v>8.3004412006697912</v>
      </c>
      <c r="S41" s="97">
        <v>9.0522439074274779</v>
      </c>
      <c r="T41" s="97">
        <v>8.2881703026575106</v>
      </c>
      <c r="U41" s="97">
        <v>8.3121515490358693</v>
      </c>
      <c r="V41" s="97">
        <v>8.3318389882497303</v>
      </c>
      <c r="W41" s="97">
        <v>8.2995243325806261</v>
      </c>
      <c r="X41" s="97">
        <v>8.2980051470304659</v>
      </c>
      <c r="Y41" s="97">
        <v>8.2609037581794702</v>
      </c>
      <c r="Z41" s="97">
        <v>8.2695031132419885</v>
      </c>
      <c r="AA41" s="97">
        <v>8.3008984302593483</v>
      </c>
      <c r="AB41" s="97">
        <v>8.2990317644447913</v>
      </c>
      <c r="AC41" s="110">
        <v>8.300097254999498</v>
      </c>
      <c r="AD41" s="97">
        <v>8.311145367129253</v>
      </c>
      <c r="AE41" s="105">
        <v>8.3150621461782404</v>
      </c>
      <c r="AF41" s="105">
        <v>8.2729059639180775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8.3000000000000007</v>
      </c>
      <c r="AL41" s="105">
        <v>8.4</v>
      </c>
      <c r="AM41" s="105">
        <v>8.4</v>
      </c>
      <c r="AN41" s="105">
        <v>0.9</v>
      </c>
      <c r="AO41" s="105">
        <v>8.4</v>
      </c>
      <c r="AP41" s="105">
        <v>8.5</v>
      </c>
      <c r="AQ41" s="105">
        <v>8.5</v>
      </c>
      <c r="AR41" s="105">
        <v>8.5</v>
      </c>
      <c r="AS41" s="105">
        <v>8.5</v>
      </c>
      <c r="AT41" s="105">
        <v>8.6</v>
      </c>
      <c r="AU41" s="105">
        <v>8.6</v>
      </c>
      <c r="AV41" s="105">
        <v>8.6</v>
      </c>
      <c r="AW41" s="105">
        <v>8.6999999999999993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8.8000000000000007</v>
      </c>
      <c r="BH41" s="105">
        <v>8.6999999999999993</v>
      </c>
      <c r="BI41" s="105">
        <v>8.6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  <c r="LQ41" s="84"/>
    </row>
    <row r="42" spans="1:329" x14ac:dyDescent="0.25">
      <c r="A42" s="89" t="s">
        <v>142</v>
      </c>
      <c r="B42" s="98">
        <v>0.64218075841671307</v>
      </c>
      <c r="C42" s="98">
        <v>0.64413891854728533</v>
      </c>
      <c r="D42" s="98">
        <v>0.64604633704690262</v>
      </c>
      <c r="E42" s="98">
        <v>0.64083917836680737</v>
      </c>
      <c r="F42" s="98">
        <v>0.65311236747789014</v>
      </c>
      <c r="G42" s="98">
        <v>0.6545500518198476</v>
      </c>
      <c r="H42" s="98">
        <v>0.65587477971334929</v>
      </c>
      <c r="I42" s="98">
        <v>0.65918069482101782</v>
      </c>
      <c r="J42" s="98">
        <v>0.66279298816317056</v>
      </c>
      <c r="K42" s="98">
        <v>0.66556986695829568</v>
      </c>
      <c r="L42" s="98">
        <v>0.66809063908789734</v>
      </c>
      <c r="M42" s="98">
        <v>0.66996912698987909</v>
      </c>
      <c r="N42" s="98">
        <v>0.67414198586674734</v>
      </c>
      <c r="O42" s="98">
        <v>0.67536382300407571</v>
      </c>
      <c r="P42" s="98">
        <v>0.67670149156562953</v>
      </c>
      <c r="Q42" s="98">
        <v>0.68008239499940648</v>
      </c>
      <c r="R42" s="98">
        <v>0.68333389441286352</v>
      </c>
      <c r="S42" s="98">
        <v>0.61988886340826888</v>
      </c>
      <c r="T42" s="98">
        <v>0.68359312585796606</v>
      </c>
      <c r="U42" s="98">
        <v>0.67678936685599245</v>
      </c>
      <c r="V42" s="98">
        <v>0.68746540843748183</v>
      </c>
      <c r="W42" s="98">
        <v>0.68388623581601249</v>
      </c>
      <c r="X42" s="98">
        <v>0.67547297045313304</v>
      </c>
      <c r="Y42" s="98">
        <v>0.668209637001557</v>
      </c>
      <c r="Z42" s="98">
        <v>0.67138051476336402</v>
      </c>
      <c r="AA42" s="98">
        <v>0.67825418406874205</v>
      </c>
      <c r="AB42" s="98">
        <v>0.67680547197001195</v>
      </c>
      <c r="AC42" s="109">
        <v>0.67752049301775163</v>
      </c>
      <c r="AD42" s="98">
        <v>0.68075384736603561</v>
      </c>
      <c r="AE42" s="104">
        <v>0.67970577924125619</v>
      </c>
      <c r="AF42" s="104">
        <v>0.67231774354606488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0.7</v>
      </c>
      <c r="AN42" s="104">
        <v>0.8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0.7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0.6</v>
      </c>
      <c r="BH42" s="104">
        <v>0.8</v>
      </c>
      <c r="BI42" s="104">
        <v>0.8</v>
      </c>
      <c r="BJ42" s="86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</row>
    <row r="43" spans="1:329" x14ac:dyDescent="0.25">
      <c r="A43" s="92" t="s">
        <v>146</v>
      </c>
      <c r="B43" s="97">
        <v>0.7406437610215546</v>
      </c>
      <c r="C43" s="97">
        <v>0.73909513564793183</v>
      </c>
      <c r="D43" s="97">
        <v>0.73687310672308881</v>
      </c>
      <c r="E43" s="97">
        <v>0.75591295552032067</v>
      </c>
      <c r="F43" s="97">
        <v>0.72815256630240999</v>
      </c>
      <c r="G43" s="97">
        <v>0.71015544031488009</v>
      </c>
      <c r="H43" s="97">
        <v>0.70419864454035141</v>
      </c>
      <c r="I43" s="97">
        <v>0.70093519956626471</v>
      </c>
      <c r="J43" s="97">
        <v>0.71617771167896038</v>
      </c>
      <c r="K43" s="97">
        <v>0.73158836350813483</v>
      </c>
      <c r="L43" s="97">
        <v>0.9281459682537293</v>
      </c>
      <c r="M43" s="97">
        <v>1.3304105229927798</v>
      </c>
      <c r="N43" s="97">
        <v>1.4088684679310661</v>
      </c>
      <c r="O43" s="97">
        <v>1.4071430883465215</v>
      </c>
      <c r="P43" s="97">
        <v>1.4046331382660018</v>
      </c>
      <c r="Q43" s="97">
        <v>1.4035842352899126</v>
      </c>
      <c r="R43" s="97">
        <v>1.4059624486653801</v>
      </c>
      <c r="S43" s="97">
        <v>1.1003596915207285</v>
      </c>
      <c r="T43" s="97">
        <v>1.4106899452483901</v>
      </c>
      <c r="U43" s="97">
        <v>1.440961373732468</v>
      </c>
      <c r="V43" s="97">
        <v>1.4197517939172601</v>
      </c>
      <c r="W43" s="97">
        <v>1.4219485864333428</v>
      </c>
      <c r="X43" s="97">
        <v>1.437644091205716</v>
      </c>
      <c r="Y43" s="97">
        <v>1.4719343881614599</v>
      </c>
      <c r="Z43" s="97">
        <v>1.4763363846005759</v>
      </c>
      <c r="AA43" s="97">
        <v>1.4472791618534293</v>
      </c>
      <c r="AB43" s="97">
        <v>1.4478857460724499</v>
      </c>
      <c r="AC43" s="110">
        <v>1.4485262612788108</v>
      </c>
      <c r="AD43" s="97">
        <v>1.4516117707908334</v>
      </c>
      <c r="AE43" s="105">
        <v>1.4525471447522365</v>
      </c>
      <c r="AF43" s="105">
        <v>1.4815627659271888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1.5</v>
      </c>
      <c r="AN43" s="105">
        <v>1.6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105">
        <v>1.5</v>
      </c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  <c r="LQ43" s="84"/>
    </row>
    <row r="44" spans="1:329" x14ac:dyDescent="0.25">
      <c r="A44" s="114" t="s">
        <v>19</v>
      </c>
      <c r="B44" s="112">
        <f>SUM(B40:B43)</f>
        <v>100</v>
      </c>
      <c r="C44" s="112">
        <f t="shared" ref="C44:F44" si="7">SUM(C40:C43)</f>
        <v>100</v>
      </c>
      <c r="D44" s="112">
        <f t="shared" si="7"/>
        <v>99.999999999999986</v>
      </c>
      <c r="E44" s="112">
        <f t="shared" si="7"/>
        <v>100.00000000000001</v>
      </c>
      <c r="F44" s="112">
        <f t="shared" si="7"/>
        <v>100</v>
      </c>
      <c r="G44" s="112">
        <f t="shared" ref="G44" si="8">SUM(G40:G43)</f>
        <v>100.00000000000001</v>
      </c>
      <c r="H44" s="112">
        <f>SUM(H40:H43)</f>
        <v>100</v>
      </c>
      <c r="I44" s="112">
        <f t="shared" ref="I44:R44" si="9">SUM(I40:I43)</f>
        <v>99.999999999999986</v>
      </c>
      <c r="J44" s="112">
        <f t="shared" si="9"/>
        <v>100.00000000000001</v>
      </c>
      <c r="K44" s="112">
        <f t="shared" si="9"/>
        <v>99.999999999999986</v>
      </c>
      <c r="L44" s="112">
        <f t="shared" si="9"/>
        <v>99.999999999999986</v>
      </c>
      <c r="M44" s="112">
        <f t="shared" si="9"/>
        <v>100</v>
      </c>
      <c r="N44" s="112">
        <f t="shared" si="9"/>
        <v>100.00000000000003</v>
      </c>
      <c r="O44" s="112">
        <f t="shared" si="9"/>
        <v>99.999999999999986</v>
      </c>
      <c r="P44" s="112">
        <f t="shared" si="9"/>
        <v>100</v>
      </c>
      <c r="Q44" s="112">
        <f t="shared" si="9"/>
        <v>99.999999999999986</v>
      </c>
      <c r="R44" s="112">
        <f t="shared" si="9"/>
        <v>100</v>
      </c>
      <c r="S44" s="112">
        <f t="shared" ref="S44" si="10">SUM(S40:S43)</f>
        <v>100</v>
      </c>
      <c r="T44" s="112">
        <f t="shared" ref="T44" si="11">SUM(T40:T43)</f>
        <v>99.999999999999972</v>
      </c>
      <c r="U44" s="112">
        <f t="shared" ref="U44" si="12">SUM(U40:U43)</f>
        <v>100</v>
      </c>
      <c r="V44" s="112">
        <f t="shared" ref="V44" si="13">SUM(V40:V43)</f>
        <v>100</v>
      </c>
      <c r="W44" s="112">
        <f t="shared" ref="W44" si="14">SUM(W40:W43)</f>
        <v>100.00000000000001</v>
      </c>
      <c r="X44" s="112">
        <f t="shared" ref="X44" si="15">SUM(X40:X43)</f>
        <v>99.999999999999986</v>
      </c>
      <c r="Y44" s="112">
        <f t="shared" ref="Y44" si="16">SUM(Y40:Y43)</f>
        <v>99.999999999999972</v>
      </c>
      <c r="Z44" s="112">
        <f t="shared" ref="Z44" si="17">SUM(Z40:Z43)</f>
        <v>100.00000000000001</v>
      </c>
      <c r="AA44" s="112">
        <f t="shared" ref="AA44:AB44" si="18">SUM(AA40:AA43)</f>
        <v>100.00000000000001</v>
      </c>
      <c r="AB44" s="112">
        <f t="shared" si="18"/>
        <v>99.999999999999943</v>
      </c>
      <c r="AC44" s="112">
        <f t="shared" ref="AC44" si="19">SUM(AC40:AC43)</f>
        <v>99.999999999999986</v>
      </c>
      <c r="AD44" s="112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100</v>
      </c>
      <c r="AK44" s="107">
        <v>-100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107">
        <v>100</v>
      </c>
      <c r="BJ44" s="87"/>
      <c r="BK44" s="88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</row>
    <row r="45" spans="1:329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9"/>
      <c r="AD45" s="111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17"/>
      <c r="BK45" s="88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</row>
    <row r="46" spans="1:329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9"/>
      <c r="AD46" s="111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17"/>
      <c r="BK46" s="88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  <c r="LQ46" s="115"/>
    </row>
    <row r="47" spans="1:329" ht="15.75" x14ac:dyDescent="0.25">
      <c r="A47" s="144" t="s">
        <v>149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5"/>
      <c r="AA47" s="145"/>
      <c r="AB47" s="145"/>
      <c r="AC47" s="145"/>
      <c r="AD47" s="145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7"/>
      <c r="BK47" s="85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  <c r="LQ47" s="108"/>
    </row>
    <row r="48" spans="1:329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9"/>
      <c r="AA48" s="99"/>
      <c r="AB48" s="99"/>
      <c r="AC48" s="99"/>
      <c r="AD48" s="99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90"/>
      <c r="BK48" s="85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  <c r="LQ48" s="108"/>
    </row>
    <row r="49" spans="1:329" x14ac:dyDescent="0.25">
      <c r="A49" s="89" t="s">
        <v>140</v>
      </c>
      <c r="B49" s="98">
        <v>89.439685036447173</v>
      </c>
      <c r="C49" s="98">
        <v>89.420473672239737</v>
      </c>
      <c r="D49" s="98">
        <v>89.393857503653848</v>
      </c>
      <c r="E49" s="98">
        <v>89.383479158729202</v>
      </c>
      <c r="F49" s="98">
        <v>89.324297478752186</v>
      </c>
      <c r="G49" s="98">
        <v>89.309607109949766</v>
      </c>
      <c r="H49" s="98">
        <v>89.306899935424454</v>
      </c>
      <c r="I49" s="98">
        <v>89.297544336351748</v>
      </c>
      <c r="J49" s="98">
        <v>89.275443841103751</v>
      </c>
      <c r="K49" s="98">
        <v>89.257434258349846</v>
      </c>
      <c r="L49" s="98">
        <v>89.23880799441946</v>
      </c>
      <c r="M49" s="98">
        <v>89.238201098169981</v>
      </c>
      <c r="N49" s="98">
        <v>89.234372705597949</v>
      </c>
      <c r="O49" s="98">
        <v>89.233819729371362</v>
      </c>
      <c r="P49" s="98">
        <v>89.233819729371376</v>
      </c>
      <c r="Q49" s="98">
        <v>89.224645371832594</v>
      </c>
      <c r="R49" s="98">
        <v>89.214360792982532</v>
      </c>
      <c r="S49" s="98">
        <v>89.227507537643532</v>
      </c>
      <c r="T49" s="98">
        <v>89.258281694405596</v>
      </c>
      <c r="U49" s="98">
        <v>89.225853929075001</v>
      </c>
      <c r="V49" s="98">
        <v>89.236403540629723</v>
      </c>
      <c r="W49" s="98">
        <v>89.266865288755312</v>
      </c>
      <c r="X49" s="98">
        <v>89.244588994103594</v>
      </c>
      <c r="Y49" s="98">
        <v>89.238443494495399</v>
      </c>
      <c r="Z49" s="98">
        <v>89.220477467960052</v>
      </c>
      <c r="AA49" s="98">
        <v>89.227313857737585</v>
      </c>
      <c r="AB49" s="98">
        <v>89.213351915118196</v>
      </c>
      <c r="AC49" s="109">
        <v>89.201782842736833</v>
      </c>
      <c r="AD49" s="98">
        <v>89.185197486441851</v>
      </c>
      <c r="AE49" s="104">
        <v>89.162380570934019</v>
      </c>
      <c r="AF49" s="104">
        <v>89.161162819299122</v>
      </c>
      <c r="AG49" s="104">
        <v>89.1</v>
      </c>
      <c r="AH49" s="104">
        <v>89.1</v>
      </c>
      <c r="AI49" s="104">
        <v>89.1</v>
      </c>
      <c r="AJ49" s="104">
        <v>89.1</v>
      </c>
      <c r="AK49" s="104">
        <v>88.5</v>
      </c>
      <c r="AL49" s="104">
        <v>89</v>
      </c>
      <c r="AM49" s="104">
        <v>89</v>
      </c>
      <c r="AN49" s="104">
        <v>89</v>
      </c>
      <c r="AO49" s="104">
        <v>88.9</v>
      </c>
      <c r="AP49" s="104">
        <v>88.9</v>
      </c>
      <c r="AQ49" s="104">
        <v>88.8</v>
      </c>
      <c r="AR49" s="104">
        <v>88.8</v>
      </c>
      <c r="AS49" s="104">
        <v>88.7</v>
      </c>
      <c r="AT49" s="104">
        <v>88.7</v>
      </c>
      <c r="AU49" s="104">
        <v>88.7</v>
      </c>
      <c r="AV49" s="104">
        <v>88.6</v>
      </c>
      <c r="AW49" s="104">
        <v>88.6</v>
      </c>
      <c r="AX49" s="104">
        <v>88.5</v>
      </c>
      <c r="AY49" s="104">
        <v>88.5</v>
      </c>
      <c r="AZ49" s="104">
        <v>88.5</v>
      </c>
      <c r="BA49" s="104">
        <v>88.4</v>
      </c>
      <c r="BB49" s="104">
        <v>88.4</v>
      </c>
      <c r="BC49" s="104">
        <v>88.4</v>
      </c>
      <c r="BD49" s="104">
        <v>88.3</v>
      </c>
      <c r="BE49" s="104">
        <v>88.3</v>
      </c>
      <c r="BF49" s="104">
        <v>88.4</v>
      </c>
      <c r="BG49" s="104">
        <v>88.4</v>
      </c>
      <c r="BH49" s="104">
        <v>88.4</v>
      </c>
      <c r="BI49" s="104">
        <v>88.4</v>
      </c>
      <c r="BJ49" s="86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</row>
    <row r="50" spans="1:329" x14ac:dyDescent="0.25">
      <c r="A50" s="92" t="s">
        <v>141</v>
      </c>
      <c r="B50" s="97">
        <v>9.4753275192471857</v>
      </c>
      <c r="C50" s="97">
        <v>9.4990984747080045</v>
      </c>
      <c r="D50" s="97">
        <v>9.5237730855091645</v>
      </c>
      <c r="E50" s="97">
        <v>9.521341977778313</v>
      </c>
      <c r="F50" s="97">
        <v>9.5931431233883604</v>
      </c>
      <c r="G50" s="97">
        <v>9.6197085550032195</v>
      </c>
      <c r="H50" s="97">
        <v>9.6270772691018163</v>
      </c>
      <c r="I50" s="97">
        <v>9.6356327784667748</v>
      </c>
      <c r="J50" s="97">
        <v>9.646309966246438</v>
      </c>
      <c r="K50" s="97">
        <v>9.6526938072775508</v>
      </c>
      <c r="L50" s="97">
        <v>9.4932020055763022</v>
      </c>
      <c r="M50" s="97">
        <v>9.1269188312251242</v>
      </c>
      <c r="N50" s="97">
        <v>9.0546250382230493</v>
      </c>
      <c r="O50" s="97">
        <v>9.0543590996110588</v>
      </c>
      <c r="P50" s="97">
        <v>9.0543590996110588</v>
      </c>
      <c r="Q50" s="97">
        <v>9.0619760108795191</v>
      </c>
      <c r="R50" s="97">
        <v>9.0665917089872909</v>
      </c>
      <c r="S50" s="97">
        <v>9.0522439074274779</v>
      </c>
      <c r="T50" s="97">
        <v>9.0381362769553295</v>
      </c>
      <c r="U50" s="97">
        <v>9.0569895866897294</v>
      </c>
      <c r="V50" s="97">
        <v>9.0548104912707927</v>
      </c>
      <c r="W50" s="97">
        <v>9.0255128644065117</v>
      </c>
      <c r="X50" s="97">
        <v>9.0404658422480448</v>
      </c>
      <c r="Y50" s="97">
        <v>9.02334682352482</v>
      </c>
      <c r="Z50" s="97">
        <v>9.0351855450093783</v>
      </c>
      <c r="AA50" s="97">
        <v>9.0487575946441421</v>
      </c>
      <c r="AB50" s="97">
        <v>9.0622142451558592</v>
      </c>
      <c r="AC50" s="110">
        <v>9.0700475938774989</v>
      </c>
      <c r="AD50" s="97">
        <v>9.0794588348887615</v>
      </c>
      <c r="AE50" s="105">
        <v>9.1101312047912248</v>
      </c>
      <c r="AF50" s="105">
        <v>9.0854737342003151</v>
      </c>
      <c r="AG50" s="105">
        <v>9.1</v>
      </c>
      <c r="AH50" s="105">
        <v>9.1</v>
      </c>
      <c r="AI50" s="105">
        <v>9.1999999999999993</v>
      </c>
      <c r="AJ50" s="105">
        <v>9.1999999999999993</v>
      </c>
      <c r="AK50" s="105">
        <v>9.1</v>
      </c>
      <c r="AL50" s="105">
        <v>9.1999999999999993</v>
      </c>
      <c r="AM50" s="105">
        <v>9.1999999999999993</v>
      </c>
      <c r="AN50" s="105">
        <v>9</v>
      </c>
      <c r="AO50" s="105">
        <v>9.3000000000000007</v>
      </c>
      <c r="AP50" s="105">
        <v>9.3000000000000007</v>
      </c>
      <c r="AQ50" s="105">
        <v>9.4</v>
      </c>
      <c r="AR50" s="105">
        <v>9.4</v>
      </c>
      <c r="AS50" s="105">
        <v>9.5</v>
      </c>
      <c r="AT50" s="105">
        <v>9.5</v>
      </c>
      <c r="AU50" s="105">
        <v>9.5</v>
      </c>
      <c r="AV50" s="105">
        <v>9.6</v>
      </c>
      <c r="AW50" s="105">
        <v>9.6999999999999993</v>
      </c>
      <c r="AX50" s="105">
        <v>9.8000000000000007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9.9</v>
      </c>
      <c r="BD50" s="105">
        <v>10</v>
      </c>
      <c r="BE50" s="105">
        <v>10</v>
      </c>
      <c r="BF50" s="105">
        <v>9.9</v>
      </c>
      <c r="BG50" s="105">
        <v>9.9</v>
      </c>
      <c r="BH50" s="105">
        <v>9.6999999999999993</v>
      </c>
      <c r="BI50" s="105">
        <v>9.8000000000000007</v>
      </c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  <c r="LQ50" s="84"/>
    </row>
    <row r="51" spans="1:329" x14ac:dyDescent="0.25">
      <c r="A51" s="89" t="s">
        <v>142</v>
      </c>
      <c r="B51" s="98">
        <v>0.59917856355622745</v>
      </c>
      <c r="C51" s="98">
        <v>0.59625371321189358</v>
      </c>
      <c r="D51" s="98">
        <v>0.59853475457280048</v>
      </c>
      <c r="E51" s="98">
        <v>0.5952300195638055</v>
      </c>
      <c r="F51" s="98">
        <v>0.60485899910734942</v>
      </c>
      <c r="G51" s="98">
        <v>0.60680270477435394</v>
      </c>
      <c r="H51" s="98">
        <v>0.60532423744537778</v>
      </c>
      <c r="I51" s="98">
        <v>0.60569574366868373</v>
      </c>
      <c r="J51" s="98">
        <v>0.60828646081888083</v>
      </c>
      <c r="K51" s="98">
        <v>0.61023748160636171</v>
      </c>
      <c r="L51" s="98">
        <v>0.61087518553524356</v>
      </c>
      <c r="M51" s="98">
        <v>0.61174989520435408</v>
      </c>
      <c r="N51" s="98">
        <v>0.61552517889416591</v>
      </c>
      <c r="O51" s="98">
        <v>0.61579577127467444</v>
      </c>
      <c r="P51" s="98">
        <v>0.61579577127467366</v>
      </c>
      <c r="Q51" s="98">
        <v>0.61661352014011728</v>
      </c>
      <c r="R51" s="98">
        <v>0.61852100164932844</v>
      </c>
      <c r="S51" s="98">
        <v>0.61988886340826888</v>
      </c>
      <c r="T51" s="98">
        <v>0.61870643618723697</v>
      </c>
      <c r="U51" s="98">
        <v>0.60948726760001604</v>
      </c>
      <c r="V51" s="98">
        <v>0.61588300581077238</v>
      </c>
      <c r="W51" s="98">
        <v>0.61284915988933442</v>
      </c>
      <c r="X51" s="98">
        <v>0.60819652425488946</v>
      </c>
      <c r="Y51" s="98">
        <v>0.60487636671886902</v>
      </c>
      <c r="Z51" s="98">
        <v>0.60759792675950841</v>
      </c>
      <c r="AA51" s="98">
        <v>0.61122310182653228</v>
      </c>
      <c r="AB51" s="98">
        <v>0.61183925678804507</v>
      </c>
      <c r="AC51" s="109">
        <v>0.61478684446669485</v>
      </c>
      <c r="AD51" s="98">
        <v>0.6195532069298173</v>
      </c>
      <c r="AE51" s="104">
        <v>0.61164750751564345</v>
      </c>
      <c r="AF51" s="104">
        <v>0.60925055365111502</v>
      </c>
      <c r="AG51" s="104">
        <v>0.6</v>
      </c>
      <c r="AH51" s="104">
        <v>0.6</v>
      </c>
      <c r="AI51" s="104">
        <v>0.6</v>
      </c>
      <c r="AJ51" s="104">
        <v>0.6</v>
      </c>
      <c r="AK51" s="104">
        <v>1.2</v>
      </c>
      <c r="AL51" s="104">
        <v>0.6</v>
      </c>
      <c r="AM51" s="104">
        <v>0.6</v>
      </c>
      <c r="AN51" s="104">
        <v>0.6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0.7</v>
      </c>
      <c r="AW51" s="104">
        <v>0.6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0.5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0.6</v>
      </c>
      <c r="BH51" s="104">
        <v>0.7</v>
      </c>
      <c r="BI51" s="104">
        <v>0.7</v>
      </c>
      <c r="BJ51" s="86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  <c r="LQ51" s="84"/>
    </row>
    <row r="52" spans="1:329" x14ac:dyDescent="0.25">
      <c r="A52" s="92" t="s">
        <v>146</v>
      </c>
      <c r="B52" s="97">
        <v>0.48580888074941853</v>
      </c>
      <c r="C52" s="97">
        <v>0.48417413984036528</v>
      </c>
      <c r="D52" s="97">
        <v>0.48383465626418398</v>
      </c>
      <c r="E52" s="97">
        <v>0.4999488439286523</v>
      </c>
      <c r="F52" s="97">
        <v>0.47770039875211889</v>
      </c>
      <c r="G52" s="97">
        <v>0.46388163027265794</v>
      </c>
      <c r="H52" s="97">
        <v>0.46069855802834975</v>
      </c>
      <c r="I52" s="97">
        <v>0.46112714151278522</v>
      </c>
      <c r="J52" s="97">
        <v>0.46995973183091583</v>
      </c>
      <c r="K52" s="97">
        <v>0.47963445276624678</v>
      </c>
      <c r="L52" s="97">
        <v>0.65711481446898157</v>
      </c>
      <c r="M52" s="97">
        <v>1.0231301754005437</v>
      </c>
      <c r="N52" s="97">
        <v>1.095477077284837</v>
      </c>
      <c r="O52" s="97">
        <v>1.0960253997428908</v>
      </c>
      <c r="P52" s="97">
        <v>1.0960253997428908</v>
      </c>
      <c r="Q52" s="97">
        <v>1.0967650971477834</v>
      </c>
      <c r="R52" s="97">
        <v>1.1005264963808516</v>
      </c>
      <c r="S52" s="97">
        <v>1.1003596915207285</v>
      </c>
      <c r="T52" s="97">
        <v>1.0848755924518398</v>
      </c>
      <c r="U52" s="97">
        <v>1.1076692166352553</v>
      </c>
      <c r="V52" s="97">
        <v>1.0929029622887094</v>
      </c>
      <c r="W52" s="97">
        <v>1.0947726869488359</v>
      </c>
      <c r="X52" s="97">
        <v>1.1067486393934756</v>
      </c>
      <c r="Y52" s="97">
        <v>1.13333331526087</v>
      </c>
      <c r="Z52" s="97">
        <v>1.1367390602710363</v>
      </c>
      <c r="AA52" s="97">
        <v>1.1127054457917449</v>
      </c>
      <c r="AB52" s="97">
        <v>1.11259458293793</v>
      </c>
      <c r="AC52" s="110">
        <v>1.1133827189189853</v>
      </c>
      <c r="AD52" s="97">
        <v>1.1157904717395826</v>
      </c>
      <c r="AE52" s="105">
        <v>1.1158407167591189</v>
      </c>
      <c r="AF52" s="105">
        <v>1.1441128928494435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1.1000000000000001</v>
      </c>
      <c r="BF52" s="105">
        <v>1.2</v>
      </c>
      <c r="BG52" s="105">
        <v>1.1000000000000001</v>
      </c>
      <c r="BH52" s="105">
        <v>1.1000000000000001</v>
      </c>
      <c r="BI52" s="105">
        <v>1.1000000000000001</v>
      </c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  <c r="LQ52" s="84"/>
    </row>
    <row r="53" spans="1:329" x14ac:dyDescent="0.25">
      <c r="A53" s="114" t="s">
        <v>19</v>
      </c>
      <c r="B53" s="112">
        <f t="shared" ref="B53:E53" si="20">SUM(B49:B52)</f>
        <v>100</v>
      </c>
      <c r="C53" s="112">
        <f t="shared" si="20"/>
        <v>100</v>
      </c>
      <c r="D53" s="112">
        <f t="shared" si="20"/>
        <v>99.999999999999986</v>
      </c>
      <c r="E53" s="112">
        <f t="shared" si="20"/>
        <v>99.999999999999957</v>
      </c>
      <c r="F53" s="112">
        <f>SUM(F49:F52)</f>
        <v>100.00000000000001</v>
      </c>
      <c r="G53" s="112">
        <f>SUM(G49:G52)</f>
        <v>99.999999999999986</v>
      </c>
      <c r="H53" s="112">
        <f>SUM(H49:H52)</f>
        <v>100</v>
      </c>
      <c r="I53" s="112">
        <f t="shared" ref="I53:P53" si="21">SUM(I49:I52)</f>
        <v>100</v>
      </c>
      <c r="J53" s="112">
        <f t="shared" si="21"/>
        <v>99.999999999999972</v>
      </c>
      <c r="K53" s="112">
        <f t="shared" si="21"/>
        <v>100</v>
      </c>
      <c r="L53" s="112">
        <f t="shared" si="21"/>
        <v>100</v>
      </c>
      <c r="M53" s="112">
        <f t="shared" si="21"/>
        <v>100</v>
      </c>
      <c r="N53" s="112">
        <f t="shared" si="21"/>
        <v>100</v>
      </c>
      <c r="O53" s="112">
        <f t="shared" si="21"/>
        <v>99.999999999999986</v>
      </c>
      <c r="P53" s="112">
        <f t="shared" si="21"/>
        <v>100</v>
      </c>
      <c r="Q53" s="112">
        <v>100.00000000000001</v>
      </c>
      <c r="R53" s="112">
        <v>100</v>
      </c>
      <c r="S53" s="112">
        <v>100</v>
      </c>
      <c r="T53" s="112">
        <v>100</v>
      </c>
      <c r="U53" s="112">
        <v>100</v>
      </c>
      <c r="V53" s="112">
        <v>100</v>
      </c>
      <c r="W53" s="112">
        <v>99.999999999999986</v>
      </c>
      <c r="X53" s="112">
        <v>100</v>
      </c>
      <c r="Y53" s="112">
        <v>99.999999999999957</v>
      </c>
      <c r="Z53" s="112">
        <v>99.999999999999986</v>
      </c>
      <c r="AA53" s="112">
        <v>100.00000000000001</v>
      </c>
      <c r="AB53" s="112">
        <v>100</v>
      </c>
      <c r="AC53" s="112">
        <v>100.00000000000001</v>
      </c>
      <c r="AD53" s="112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107">
        <v>100</v>
      </c>
      <c r="BJ53" s="87"/>
      <c r="BK53" s="88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  <c r="LQ53" s="115"/>
    </row>
    <row r="54" spans="1:329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85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  <c r="LQ54" s="84"/>
    </row>
    <row r="55" spans="1:329" x14ac:dyDescent="0.25">
      <c r="A55" s="121" t="s">
        <v>538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2"/>
      <c r="AA55" s="122"/>
      <c r="AB55" s="123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5"/>
      <c r="BF55" s="125"/>
      <c r="BG55" s="125"/>
      <c r="BH55" s="125"/>
      <c r="BI55" s="125"/>
      <c r="BJ55" s="126"/>
      <c r="BK55" s="113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  <c r="LQ55" s="120"/>
    </row>
    <row r="56" spans="1:329" s="183" customFormat="1" x14ac:dyDescent="0.25"/>
    <row r="57" spans="1:329" s="183" customFormat="1" x14ac:dyDescent="0.25"/>
    <row r="58" spans="1:329" s="183" customFormat="1" x14ac:dyDescent="0.25"/>
    <row r="59" spans="1:329" x14ac:dyDescent="0.25">
      <c r="A59" s="84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281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  <c r="LQ59" s="84"/>
    </row>
    <row r="60" spans="1:329" x14ac:dyDescent="0.25">
      <c r="A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  <c r="LQ60" s="84"/>
    </row>
    <row r="61" spans="1:329" x14ac:dyDescent="0.25">
      <c r="A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  <c r="LQ61" s="84"/>
    </row>
    <row r="90" spans="2:61" x14ac:dyDescent="0.25"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  <c r="BI90" s="281"/>
    </row>
  </sheetData>
  <mergeCells count="1">
    <mergeCell ref="N1:A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57"/>
  <sheetViews>
    <sheetView zoomScaleNormal="100" workbookViewId="0">
      <selection activeCell="E11" sqref="E11"/>
    </sheetView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6.8554687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3" hidden="1"/>
    <col min="368" max="16383" width="9.140625" style="183" hidden="1"/>
    <col min="16384" max="16384" width="2.7109375" style="183" hidden="1"/>
  </cols>
  <sheetData>
    <row r="1" spans="1:16384" s="183" customFormat="1" ht="77.25" customHeight="1" x14ac:dyDescent="0.25">
      <c r="A1" s="94"/>
      <c r="B1" s="96"/>
      <c r="C1" s="386" t="s">
        <v>200</v>
      </c>
      <c r="D1" s="386"/>
      <c r="E1" s="386"/>
      <c r="F1" s="386"/>
      <c r="G1" s="386"/>
      <c r="H1" s="185"/>
      <c r="I1" s="185"/>
      <c r="J1" s="185"/>
      <c r="K1" s="185"/>
      <c r="L1" s="185"/>
      <c r="M1" s="185"/>
      <c r="N1" s="185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86" customFormat="1" ht="25.5" x14ac:dyDescent="0.25">
      <c r="A2" s="241" t="s">
        <v>201</v>
      </c>
      <c r="B2" s="241" t="s">
        <v>202</v>
      </c>
      <c r="C2" s="241" t="s">
        <v>203</v>
      </c>
      <c r="D2" s="241" t="s">
        <v>204</v>
      </c>
      <c r="E2" s="241" t="s">
        <v>205</v>
      </c>
      <c r="F2" s="242" t="s">
        <v>206</v>
      </c>
      <c r="G2" s="241" t="s">
        <v>207</v>
      </c>
    </row>
    <row r="3" spans="1:16384" s="186" customFormat="1" ht="12" x14ac:dyDescent="0.25">
      <c r="A3" s="201" t="s">
        <v>431</v>
      </c>
      <c r="B3" s="202"/>
      <c r="C3" s="203"/>
      <c r="D3" s="204"/>
      <c r="E3" s="205"/>
      <c r="F3" s="206"/>
      <c r="G3" s="201"/>
      <c r="H3" s="201"/>
      <c r="I3" s="202"/>
      <c r="J3" s="203"/>
      <c r="K3" s="204"/>
      <c r="L3" s="205"/>
      <c r="M3" s="206"/>
      <c r="N3" s="201"/>
      <c r="O3" s="201"/>
      <c r="P3" s="202"/>
      <c r="Q3" s="203"/>
      <c r="R3" s="204"/>
      <c r="S3" s="205"/>
      <c r="T3" s="206"/>
      <c r="U3" s="201"/>
      <c r="V3" s="201"/>
      <c r="W3" s="202"/>
      <c r="X3" s="203"/>
      <c r="Y3" s="204"/>
      <c r="Z3" s="205"/>
      <c r="AA3" s="206"/>
      <c r="AB3" s="201"/>
      <c r="AC3" s="201"/>
      <c r="AD3" s="202"/>
      <c r="AE3" s="203"/>
      <c r="AF3" s="204"/>
      <c r="AG3" s="205"/>
      <c r="AH3" s="206"/>
      <c r="AI3" s="201"/>
      <c r="AJ3" s="201"/>
      <c r="AK3" s="202"/>
      <c r="AL3" s="203"/>
      <c r="AM3" s="204"/>
      <c r="AN3" s="205"/>
      <c r="AO3" s="206"/>
      <c r="AP3" s="201"/>
      <c r="AQ3" s="201"/>
      <c r="AR3" s="202"/>
      <c r="AS3" s="203"/>
      <c r="AT3" s="204"/>
      <c r="AU3" s="205"/>
      <c r="AV3" s="206"/>
      <c r="AW3" s="201"/>
      <c r="AX3" s="201"/>
      <c r="AY3" s="202"/>
      <c r="AZ3" s="203"/>
      <c r="BA3" s="204"/>
      <c r="BB3" s="205"/>
      <c r="BC3" s="206"/>
      <c r="BD3" s="201"/>
      <c r="BE3" s="201"/>
      <c r="BF3" s="202"/>
      <c r="BG3" s="203"/>
      <c r="BH3" s="204"/>
      <c r="BI3" s="205"/>
      <c r="BJ3" s="206"/>
      <c r="BK3" s="201"/>
      <c r="BL3" s="201"/>
      <c r="BM3" s="202"/>
      <c r="BN3" s="203"/>
      <c r="BO3" s="204"/>
      <c r="BP3" s="205"/>
      <c r="BQ3" s="206"/>
      <c r="BR3" s="201"/>
      <c r="BS3" s="201"/>
      <c r="BT3" s="202"/>
      <c r="BU3" s="203"/>
      <c r="BV3" s="204"/>
      <c r="BW3" s="205"/>
      <c r="BX3" s="206"/>
      <c r="BY3" s="201"/>
      <c r="BZ3" s="201"/>
      <c r="CA3" s="202"/>
      <c r="CB3" s="203"/>
      <c r="CC3" s="204"/>
      <c r="CD3" s="205"/>
      <c r="CE3" s="206"/>
      <c r="CF3" s="201"/>
      <c r="CG3" s="201"/>
      <c r="CH3" s="202"/>
      <c r="CI3" s="203"/>
      <c r="CJ3" s="204"/>
      <c r="CK3" s="205"/>
      <c r="CL3" s="206"/>
      <c r="CM3" s="201"/>
      <c r="CN3" s="201"/>
      <c r="CO3" s="202"/>
      <c r="CP3" s="203"/>
      <c r="CQ3" s="204"/>
      <c r="CR3" s="205"/>
      <c r="CS3" s="206"/>
      <c r="CT3" s="201"/>
      <c r="CU3" s="201"/>
      <c r="CV3" s="202"/>
      <c r="CW3" s="203"/>
      <c r="CX3" s="204"/>
      <c r="CY3" s="205"/>
      <c r="CZ3" s="206"/>
      <c r="DA3" s="201"/>
      <c r="DB3" s="201"/>
      <c r="DC3" s="202"/>
      <c r="DD3" s="203"/>
      <c r="DE3" s="204"/>
      <c r="DF3" s="205"/>
      <c r="DG3" s="206"/>
      <c r="DH3" s="201"/>
      <c r="DI3" s="201"/>
      <c r="DJ3" s="202"/>
      <c r="DK3" s="203"/>
      <c r="DL3" s="204"/>
      <c r="DM3" s="205"/>
      <c r="DN3" s="206"/>
      <c r="DO3" s="201"/>
      <c r="DP3" s="201"/>
      <c r="DQ3" s="202"/>
      <c r="DR3" s="203"/>
      <c r="DS3" s="204"/>
      <c r="DT3" s="205"/>
      <c r="DU3" s="206"/>
      <c r="DV3" s="201"/>
      <c r="DW3" s="201"/>
      <c r="DX3" s="202"/>
      <c r="DY3" s="203"/>
      <c r="DZ3" s="204"/>
      <c r="EA3" s="205"/>
      <c r="EB3" s="206"/>
      <c r="EC3" s="201"/>
      <c r="ED3" s="201"/>
      <c r="EE3" s="202"/>
      <c r="EF3" s="203"/>
      <c r="EG3" s="204"/>
      <c r="EH3" s="205"/>
      <c r="EI3" s="206"/>
      <c r="EJ3" s="201"/>
      <c r="EK3" s="201"/>
      <c r="EL3" s="202"/>
      <c r="EM3" s="203"/>
      <c r="EN3" s="204"/>
      <c r="EO3" s="205"/>
      <c r="EP3" s="206"/>
      <c r="EQ3" s="201"/>
      <c r="ER3" s="201"/>
      <c r="ES3" s="202"/>
      <c r="ET3" s="203"/>
      <c r="EU3" s="204"/>
      <c r="EV3" s="205"/>
      <c r="EW3" s="206"/>
      <c r="EX3" s="201"/>
      <c r="EY3" s="201"/>
      <c r="EZ3" s="202"/>
      <c r="FA3" s="203"/>
      <c r="FB3" s="204"/>
      <c r="FC3" s="205"/>
      <c r="FD3" s="206"/>
      <c r="FE3" s="201"/>
      <c r="FF3" s="201"/>
      <c r="FG3" s="202"/>
      <c r="FH3" s="203"/>
      <c r="FI3" s="204"/>
      <c r="FJ3" s="205"/>
      <c r="FK3" s="206"/>
      <c r="FL3" s="201"/>
      <c r="FM3" s="201"/>
      <c r="FN3" s="202"/>
      <c r="FO3" s="203"/>
      <c r="FP3" s="204"/>
      <c r="FQ3" s="205"/>
      <c r="FR3" s="206"/>
      <c r="FS3" s="201"/>
      <c r="FT3" s="201"/>
      <c r="FU3" s="202"/>
      <c r="FV3" s="203"/>
      <c r="FW3" s="204"/>
      <c r="FX3" s="205"/>
      <c r="FY3" s="206"/>
      <c r="FZ3" s="201"/>
      <c r="GA3" s="201"/>
      <c r="GB3" s="202"/>
      <c r="GC3" s="203"/>
      <c r="GD3" s="204"/>
      <c r="GE3" s="205"/>
      <c r="GF3" s="206"/>
      <c r="GG3" s="201"/>
      <c r="GH3" s="201"/>
      <c r="GI3" s="202"/>
      <c r="GJ3" s="203"/>
      <c r="GK3" s="204"/>
      <c r="GL3" s="205"/>
      <c r="GM3" s="206"/>
      <c r="GN3" s="201"/>
      <c r="GO3" s="201"/>
      <c r="GP3" s="202"/>
      <c r="GQ3" s="203"/>
      <c r="GR3" s="204"/>
      <c r="GS3" s="205"/>
      <c r="GT3" s="206"/>
      <c r="GU3" s="201"/>
      <c r="GV3" s="201"/>
      <c r="GW3" s="202"/>
      <c r="GX3" s="203"/>
      <c r="GY3" s="204"/>
      <c r="GZ3" s="205"/>
      <c r="HA3" s="206"/>
      <c r="HB3" s="201"/>
      <c r="HC3" s="201"/>
      <c r="HD3" s="202"/>
      <c r="HE3" s="203"/>
      <c r="HF3" s="204"/>
      <c r="HG3" s="205"/>
      <c r="HH3" s="206"/>
      <c r="HI3" s="201"/>
      <c r="HJ3" s="201"/>
      <c r="HK3" s="202"/>
      <c r="HL3" s="203"/>
      <c r="HM3" s="204"/>
      <c r="HN3" s="205"/>
      <c r="HO3" s="206"/>
      <c r="HP3" s="201"/>
      <c r="HQ3" s="201"/>
      <c r="HR3" s="202"/>
      <c r="HS3" s="203"/>
      <c r="HT3" s="204"/>
      <c r="HU3" s="205"/>
      <c r="HV3" s="206"/>
      <c r="HW3" s="201"/>
      <c r="HX3" s="201"/>
      <c r="HY3" s="202"/>
      <c r="HZ3" s="203"/>
      <c r="IA3" s="204"/>
      <c r="IB3" s="205"/>
      <c r="IC3" s="206"/>
      <c r="ID3" s="201"/>
      <c r="IE3" s="201"/>
      <c r="IF3" s="202"/>
      <c r="IG3" s="203"/>
      <c r="IH3" s="204"/>
      <c r="II3" s="205"/>
      <c r="IJ3" s="206"/>
      <c r="IK3" s="201"/>
      <c r="IL3" s="201"/>
      <c r="IM3" s="202"/>
      <c r="IN3" s="203"/>
      <c r="IO3" s="204"/>
      <c r="IP3" s="205"/>
      <c r="IQ3" s="206"/>
      <c r="IR3" s="201"/>
      <c r="IS3" s="201"/>
      <c r="IT3" s="202"/>
      <c r="IU3" s="203"/>
      <c r="IV3" s="204"/>
      <c r="IW3" s="205"/>
      <c r="IX3" s="206"/>
      <c r="IY3" s="201"/>
      <c r="IZ3" s="201"/>
      <c r="JA3" s="202"/>
      <c r="JB3" s="203"/>
      <c r="JC3" s="204"/>
      <c r="JD3" s="205"/>
      <c r="JE3" s="206"/>
      <c r="JF3" s="201"/>
      <c r="JG3" s="201"/>
      <c r="JH3" s="202"/>
      <c r="JI3" s="203"/>
      <c r="JJ3" s="204"/>
      <c r="JK3" s="205"/>
      <c r="JL3" s="206"/>
      <c r="JM3" s="201"/>
      <c r="JN3" s="201"/>
      <c r="JO3" s="202"/>
      <c r="JP3" s="203"/>
      <c r="JQ3" s="204"/>
      <c r="JR3" s="205"/>
      <c r="JS3" s="206"/>
      <c r="JT3" s="201"/>
      <c r="JU3" s="201"/>
      <c r="JV3" s="202"/>
      <c r="JW3" s="203"/>
      <c r="JX3" s="204"/>
      <c r="JY3" s="205"/>
      <c r="JZ3" s="206"/>
      <c r="KA3" s="201"/>
      <c r="KB3" s="201"/>
      <c r="KC3" s="202"/>
      <c r="KD3" s="203"/>
      <c r="KE3" s="204"/>
      <c r="KF3" s="205"/>
      <c r="KG3" s="206"/>
      <c r="KH3" s="201"/>
      <c r="KI3" s="201"/>
      <c r="KJ3" s="202"/>
      <c r="KK3" s="203"/>
      <c r="KL3" s="204"/>
      <c r="KM3" s="205"/>
      <c r="KN3" s="206"/>
      <c r="KO3" s="201"/>
      <c r="KP3" s="201"/>
      <c r="KQ3" s="202"/>
      <c r="KR3" s="203"/>
      <c r="KS3" s="204"/>
      <c r="KT3" s="205"/>
      <c r="KU3" s="206"/>
      <c r="KV3" s="201"/>
      <c r="KW3" s="201"/>
      <c r="KX3" s="202"/>
      <c r="KY3" s="203"/>
      <c r="KZ3" s="204"/>
      <c r="LA3" s="205"/>
      <c r="LB3" s="206"/>
      <c r="LC3" s="201"/>
      <c r="LD3" s="201"/>
      <c r="LE3" s="202"/>
      <c r="LF3" s="203"/>
      <c r="LG3" s="204"/>
      <c r="LH3" s="205"/>
      <c r="LI3" s="206"/>
      <c r="LJ3" s="201"/>
      <c r="LK3" s="201"/>
      <c r="LL3" s="202"/>
      <c r="LM3" s="203"/>
      <c r="LN3" s="204"/>
      <c r="LO3" s="205"/>
      <c r="LP3" s="206"/>
      <c r="LQ3" s="201"/>
      <c r="LR3" s="201"/>
      <c r="LS3" s="202"/>
      <c r="LT3" s="203"/>
      <c r="LU3" s="204"/>
      <c r="LV3" s="205"/>
      <c r="LW3" s="206"/>
      <c r="LX3" s="201"/>
      <c r="LY3" s="201"/>
      <c r="LZ3" s="202"/>
      <c r="MA3" s="203"/>
      <c r="MB3" s="204"/>
      <c r="MC3" s="205"/>
      <c r="MD3" s="206"/>
      <c r="ME3" s="201"/>
      <c r="MF3" s="201"/>
      <c r="MG3" s="202"/>
      <c r="MH3" s="203"/>
      <c r="MI3" s="204"/>
      <c r="MJ3" s="205"/>
      <c r="MK3" s="206"/>
      <c r="ML3" s="201"/>
      <c r="MM3" s="201"/>
      <c r="MN3" s="202"/>
      <c r="MO3" s="203"/>
      <c r="MP3" s="204"/>
      <c r="MQ3" s="205"/>
      <c r="MR3" s="206"/>
      <c r="MS3" s="201"/>
      <c r="MT3" s="201"/>
      <c r="MU3" s="202"/>
      <c r="MV3" s="203"/>
      <c r="MW3" s="204"/>
      <c r="MX3" s="205"/>
      <c r="MY3" s="206"/>
      <c r="MZ3" s="201"/>
      <c r="NA3" s="201"/>
      <c r="NB3" s="202"/>
      <c r="NC3" s="203"/>
      <c r="ND3" s="204"/>
      <c r="NE3" s="205"/>
      <c r="NF3" s="206"/>
      <c r="NG3" s="201"/>
      <c r="NH3" s="201"/>
      <c r="NI3" s="202"/>
      <c r="NJ3" s="203"/>
      <c r="NK3" s="204"/>
      <c r="NL3" s="205"/>
      <c r="NM3" s="206"/>
      <c r="NN3" s="201"/>
      <c r="NO3" s="201"/>
      <c r="NP3" s="202"/>
      <c r="NQ3" s="203"/>
      <c r="NR3" s="204"/>
      <c r="NS3" s="205"/>
      <c r="NT3" s="206"/>
      <c r="NU3" s="201"/>
      <c r="NV3" s="201"/>
      <c r="NW3" s="202"/>
      <c r="NX3" s="203"/>
      <c r="NY3" s="204"/>
      <c r="NZ3" s="205"/>
      <c r="OA3" s="206"/>
      <c r="OB3" s="201"/>
      <c r="OC3" s="201"/>
      <c r="OD3" s="202"/>
      <c r="OE3" s="203"/>
      <c r="OF3" s="204"/>
      <c r="OG3" s="205"/>
      <c r="OH3" s="206"/>
      <c r="OI3" s="201"/>
      <c r="OJ3" s="201"/>
      <c r="OK3" s="202"/>
      <c r="OL3" s="203"/>
      <c r="OM3" s="204"/>
      <c r="ON3" s="205"/>
      <c r="OO3" s="206"/>
      <c r="OP3" s="201"/>
      <c r="OQ3" s="201"/>
      <c r="OR3" s="202"/>
      <c r="OS3" s="203"/>
      <c r="OT3" s="204"/>
      <c r="OU3" s="205"/>
      <c r="OV3" s="206"/>
      <c r="OW3" s="201"/>
      <c r="OX3" s="201"/>
      <c r="OY3" s="202"/>
      <c r="OZ3" s="203"/>
      <c r="PA3" s="204"/>
      <c r="PB3" s="205"/>
      <c r="PC3" s="206"/>
      <c r="PD3" s="201"/>
      <c r="PE3" s="201"/>
      <c r="PF3" s="202"/>
      <c r="PG3" s="203"/>
      <c r="PH3" s="204"/>
      <c r="PI3" s="205"/>
      <c r="PJ3" s="206"/>
      <c r="PK3" s="201"/>
      <c r="PL3" s="201"/>
      <c r="PM3" s="202"/>
      <c r="PN3" s="203"/>
      <c r="PO3" s="204"/>
      <c r="PP3" s="205"/>
      <c r="PQ3" s="206"/>
      <c r="PR3" s="201"/>
      <c r="PS3" s="201"/>
      <c r="PT3" s="202"/>
      <c r="PU3" s="203"/>
      <c r="PV3" s="204"/>
      <c r="PW3" s="205"/>
      <c r="PX3" s="206"/>
      <c r="PY3" s="201"/>
      <c r="PZ3" s="201"/>
      <c r="QA3" s="202"/>
      <c r="QB3" s="203"/>
      <c r="QC3" s="204"/>
      <c r="QD3" s="205"/>
      <c r="QE3" s="206"/>
      <c r="QF3" s="201"/>
      <c r="QG3" s="201"/>
      <c r="QH3" s="202"/>
      <c r="QI3" s="203"/>
      <c r="QJ3" s="204"/>
      <c r="QK3" s="205"/>
      <c r="QL3" s="206"/>
      <c r="QM3" s="201"/>
      <c r="QN3" s="201"/>
      <c r="QO3" s="202"/>
      <c r="QP3" s="203"/>
      <c r="QQ3" s="204"/>
      <c r="QR3" s="205"/>
      <c r="QS3" s="206"/>
      <c r="QT3" s="201"/>
      <c r="QU3" s="201"/>
      <c r="QV3" s="202"/>
      <c r="QW3" s="203"/>
      <c r="QX3" s="204"/>
      <c r="QY3" s="205"/>
      <c r="QZ3" s="206"/>
      <c r="RA3" s="201"/>
      <c r="RB3" s="201"/>
      <c r="RC3" s="202"/>
      <c r="RD3" s="203"/>
      <c r="RE3" s="204"/>
      <c r="RF3" s="205"/>
      <c r="RG3" s="206"/>
      <c r="RH3" s="201"/>
      <c r="RI3" s="201"/>
      <c r="RJ3" s="202"/>
      <c r="RK3" s="203"/>
      <c r="RL3" s="204"/>
      <c r="RM3" s="205"/>
      <c r="RN3" s="206"/>
      <c r="RO3" s="201"/>
      <c r="RP3" s="201"/>
      <c r="RQ3" s="202"/>
      <c r="RR3" s="203"/>
      <c r="RS3" s="204"/>
      <c r="RT3" s="205"/>
      <c r="RU3" s="206"/>
      <c r="RV3" s="201"/>
      <c r="RW3" s="201"/>
      <c r="RX3" s="202"/>
      <c r="RY3" s="203"/>
      <c r="RZ3" s="204"/>
      <c r="SA3" s="205"/>
      <c r="SB3" s="206"/>
      <c r="SC3" s="201"/>
      <c r="SD3" s="201"/>
      <c r="SE3" s="202"/>
      <c r="SF3" s="203"/>
      <c r="SG3" s="204"/>
      <c r="SH3" s="205"/>
      <c r="SI3" s="206"/>
      <c r="SJ3" s="201"/>
      <c r="SK3" s="201"/>
      <c r="SL3" s="202"/>
      <c r="SM3" s="203"/>
      <c r="SN3" s="204"/>
      <c r="SO3" s="205"/>
      <c r="SP3" s="206"/>
      <c r="SQ3" s="201"/>
      <c r="SR3" s="201"/>
      <c r="SS3" s="202"/>
      <c r="ST3" s="203"/>
      <c r="SU3" s="204"/>
      <c r="SV3" s="205"/>
      <c r="SW3" s="206"/>
      <c r="SX3" s="201"/>
      <c r="SY3" s="201"/>
      <c r="SZ3" s="202"/>
      <c r="TA3" s="203"/>
      <c r="TB3" s="204"/>
      <c r="TC3" s="205"/>
      <c r="TD3" s="206"/>
      <c r="TE3" s="201"/>
      <c r="TF3" s="201"/>
      <c r="TG3" s="202"/>
      <c r="TH3" s="203"/>
      <c r="TI3" s="204"/>
      <c r="TJ3" s="205"/>
      <c r="TK3" s="206"/>
      <c r="TL3" s="201"/>
      <c r="TM3" s="201"/>
      <c r="TN3" s="202"/>
      <c r="TO3" s="203"/>
      <c r="TP3" s="204"/>
      <c r="TQ3" s="205"/>
      <c r="TR3" s="206"/>
      <c r="TS3" s="201"/>
      <c r="TT3" s="201"/>
      <c r="TU3" s="202"/>
      <c r="TV3" s="203"/>
      <c r="TW3" s="204"/>
      <c r="TX3" s="205"/>
      <c r="TY3" s="206"/>
      <c r="TZ3" s="201"/>
      <c r="UA3" s="201"/>
      <c r="UB3" s="202"/>
      <c r="UC3" s="203"/>
      <c r="UD3" s="204"/>
      <c r="UE3" s="205"/>
      <c r="UF3" s="206"/>
      <c r="UG3" s="201"/>
      <c r="UH3" s="201"/>
      <c r="UI3" s="202"/>
      <c r="UJ3" s="203"/>
      <c r="UK3" s="204"/>
      <c r="UL3" s="205"/>
      <c r="UM3" s="206"/>
      <c r="UN3" s="201"/>
      <c r="UO3" s="201"/>
      <c r="UP3" s="202"/>
      <c r="UQ3" s="203"/>
      <c r="UR3" s="204"/>
      <c r="US3" s="205"/>
      <c r="UT3" s="206"/>
      <c r="UU3" s="201"/>
      <c r="UV3" s="201"/>
      <c r="UW3" s="202"/>
      <c r="UX3" s="203"/>
      <c r="UY3" s="204"/>
      <c r="UZ3" s="205"/>
      <c r="VA3" s="206"/>
      <c r="VB3" s="201"/>
      <c r="VC3" s="201"/>
      <c r="VD3" s="202"/>
      <c r="VE3" s="203"/>
      <c r="VF3" s="204"/>
      <c r="VG3" s="205"/>
      <c r="VH3" s="206"/>
      <c r="VI3" s="201"/>
      <c r="VJ3" s="201"/>
      <c r="VK3" s="202"/>
      <c r="VL3" s="203"/>
      <c r="VM3" s="204"/>
      <c r="VN3" s="205"/>
      <c r="VO3" s="206"/>
      <c r="VP3" s="201"/>
      <c r="VQ3" s="201"/>
      <c r="VR3" s="202"/>
      <c r="VS3" s="203"/>
      <c r="VT3" s="204"/>
      <c r="VU3" s="205"/>
      <c r="VV3" s="206"/>
      <c r="VW3" s="201"/>
      <c r="VX3" s="201"/>
      <c r="VY3" s="202"/>
      <c r="VZ3" s="203"/>
      <c r="WA3" s="204"/>
      <c r="WB3" s="205"/>
      <c r="WC3" s="206"/>
      <c r="WD3" s="201"/>
      <c r="WE3" s="201"/>
      <c r="WF3" s="202"/>
      <c r="WG3" s="203"/>
      <c r="WH3" s="204"/>
      <c r="WI3" s="205"/>
      <c r="WJ3" s="206"/>
      <c r="WK3" s="201"/>
      <c r="WL3" s="201"/>
      <c r="WM3" s="202"/>
      <c r="WN3" s="203"/>
      <c r="WO3" s="204"/>
      <c r="WP3" s="205"/>
      <c r="WQ3" s="206"/>
      <c r="WR3" s="201"/>
      <c r="WS3" s="201"/>
      <c r="WT3" s="202"/>
      <c r="WU3" s="203"/>
      <c r="WV3" s="204"/>
      <c r="WW3" s="205"/>
      <c r="WX3" s="206"/>
      <c r="WY3" s="201"/>
      <c r="WZ3" s="201"/>
      <c r="XA3" s="202"/>
      <c r="XB3" s="203"/>
      <c r="XC3" s="204"/>
      <c r="XD3" s="205"/>
      <c r="XE3" s="206"/>
      <c r="XF3" s="201"/>
      <c r="XG3" s="201"/>
      <c r="XH3" s="202"/>
      <c r="XI3" s="203"/>
      <c r="XJ3" s="204"/>
      <c r="XK3" s="205"/>
      <c r="XL3" s="206"/>
      <c r="XM3" s="201"/>
      <c r="XN3" s="201"/>
      <c r="XO3" s="202"/>
      <c r="XP3" s="203"/>
      <c r="XQ3" s="204"/>
      <c r="XR3" s="205"/>
      <c r="XS3" s="206"/>
      <c r="XT3" s="201"/>
      <c r="XU3" s="201"/>
      <c r="XV3" s="202"/>
      <c r="XW3" s="203"/>
      <c r="XX3" s="204"/>
      <c r="XY3" s="205"/>
      <c r="XZ3" s="206"/>
      <c r="YA3" s="201"/>
      <c r="YB3" s="201"/>
      <c r="YC3" s="202"/>
      <c r="YD3" s="203"/>
      <c r="YE3" s="204"/>
      <c r="YF3" s="205"/>
      <c r="YG3" s="206"/>
      <c r="YH3" s="201"/>
      <c r="YI3" s="201"/>
      <c r="YJ3" s="202"/>
      <c r="YK3" s="203"/>
      <c r="YL3" s="204"/>
      <c r="YM3" s="205"/>
      <c r="YN3" s="206"/>
      <c r="YO3" s="201"/>
      <c r="YP3" s="201"/>
      <c r="YQ3" s="202"/>
      <c r="YR3" s="203"/>
      <c r="YS3" s="204"/>
      <c r="YT3" s="205"/>
      <c r="YU3" s="206"/>
      <c r="YV3" s="201"/>
      <c r="YW3" s="201"/>
      <c r="YX3" s="202"/>
      <c r="YY3" s="203"/>
      <c r="YZ3" s="204"/>
      <c r="ZA3" s="205"/>
      <c r="ZB3" s="206"/>
      <c r="ZC3" s="201"/>
      <c r="ZD3" s="201"/>
      <c r="ZE3" s="202"/>
      <c r="ZF3" s="203"/>
      <c r="ZG3" s="204"/>
      <c r="ZH3" s="205"/>
      <c r="ZI3" s="206"/>
      <c r="ZJ3" s="201"/>
      <c r="ZK3" s="201"/>
      <c r="ZL3" s="202"/>
      <c r="ZM3" s="203"/>
      <c r="ZN3" s="204"/>
      <c r="ZO3" s="205"/>
      <c r="ZP3" s="206"/>
      <c r="ZQ3" s="201"/>
      <c r="ZR3" s="201"/>
      <c r="ZS3" s="202"/>
      <c r="ZT3" s="203"/>
      <c r="ZU3" s="204"/>
      <c r="ZV3" s="205"/>
      <c r="ZW3" s="206"/>
      <c r="ZX3" s="201"/>
      <c r="ZY3" s="201"/>
      <c r="ZZ3" s="202"/>
      <c r="AAA3" s="203"/>
      <c r="AAB3" s="204"/>
      <c r="AAC3" s="205"/>
      <c r="AAD3" s="206"/>
      <c r="AAE3" s="201"/>
      <c r="AAF3" s="201"/>
      <c r="AAG3" s="202"/>
      <c r="AAH3" s="203"/>
      <c r="AAI3" s="204"/>
      <c r="AAJ3" s="205"/>
      <c r="AAK3" s="206"/>
      <c r="AAL3" s="201"/>
      <c r="AAM3" s="201"/>
      <c r="AAN3" s="202"/>
      <c r="AAO3" s="203"/>
      <c r="AAP3" s="204"/>
      <c r="AAQ3" s="205"/>
      <c r="AAR3" s="206"/>
      <c r="AAS3" s="201"/>
      <c r="AAT3" s="201"/>
      <c r="AAU3" s="202"/>
      <c r="AAV3" s="203"/>
      <c r="AAW3" s="204"/>
      <c r="AAX3" s="205"/>
      <c r="AAY3" s="206"/>
      <c r="AAZ3" s="201"/>
      <c r="ABA3" s="201"/>
      <c r="ABB3" s="202"/>
      <c r="ABC3" s="203"/>
      <c r="ABD3" s="204"/>
      <c r="ABE3" s="205"/>
      <c r="ABF3" s="206"/>
      <c r="ABG3" s="201"/>
      <c r="ABH3" s="201"/>
      <c r="ABI3" s="202"/>
      <c r="ABJ3" s="203"/>
      <c r="ABK3" s="204"/>
      <c r="ABL3" s="205"/>
      <c r="ABM3" s="206"/>
      <c r="ABN3" s="201"/>
      <c r="ABO3" s="201"/>
      <c r="ABP3" s="202"/>
      <c r="ABQ3" s="203"/>
      <c r="ABR3" s="204"/>
      <c r="ABS3" s="205"/>
      <c r="ABT3" s="206"/>
      <c r="ABU3" s="201"/>
      <c r="ABV3" s="201"/>
      <c r="ABW3" s="202"/>
      <c r="ABX3" s="203"/>
      <c r="ABY3" s="204"/>
      <c r="ABZ3" s="205"/>
      <c r="ACA3" s="206"/>
      <c r="ACB3" s="201"/>
      <c r="ACC3" s="201"/>
      <c r="ACD3" s="202"/>
      <c r="ACE3" s="203"/>
      <c r="ACF3" s="204"/>
      <c r="ACG3" s="205"/>
      <c r="ACH3" s="206"/>
      <c r="ACI3" s="201"/>
      <c r="ACJ3" s="201"/>
      <c r="ACK3" s="202"/>
      <c r="ACL3" s="203"/>
      <c r="ACM3" s="204"/>
      <c r="ACN3" s="205"/>
      <c r="ACO3" s="206"/>
      <c r="ACP3" s="201"/>
      <c r="ACQ3" s="201"/>
      <c r="ACR3" s="202"/>
      <c r="ACS3" s="203"/>
      <c r="ACT3" s="204"/>
      <c r="ACU3" s="205"/>
      <c r="ACV3" s="206"/>
      <c r="ACW3" s="201"/>
      <c r="ACX3" s="201"/>
      <c r="ACY3" s="202"/>
      <c r="ACZ3" s="203"/>
      <c r="ADA3" s="204"/>
      <c r="ADB3" s="205"/>
      <c r="ADC3" s="206"/>
      <c r="ADD3" s="201"/>
      <c r="ADE3" s="201"/>
      <c r="ADF3" s="202"/>
      <c r="ADG3" s="203"/>
      <c r="ADH3" s="204"/>
      <c r="ADI3" s="205"/>
      <c r="ADJ3" s="206"/>
      <c r="ADK3" s="201"/>
      <c r="ADL3" s="201"/>
      <c r="ADM3" s="202"/>
      <c r="ADN3" s="203"/>
      <c r="ADO3" s="204"/>
      <c r="ADP3" s="205"/>
      <c r="ADQ3" s="206"/>
      <c r="ADR3" s="201"/>
      <c r="ADS3" s="201"/>
      <c r="ADT3" s="202"/>
      <c r="ADU3" s="203"/>
      <c r="ADV3" s="204"/>
      <c r="ADW3" s="205"/>
      <c r="ADX3" s="206"/>
      <c r="ADY3" s="201"/>
      <c r="ADZ3" s="201"/>
      <c r="AEA3" s="202"/>
      <c r="AEB3" s="203"/>
      <c r="AEC3" s="204"/>
      <c r="AED3" s="205"/>
      <c r="AEE3" s="206"/>
      <c r="AEF3" s="201"/>
      <c r="AEG3" s="201"/>
      <c r="AEH3" s="202"/>
      <c r="AEI3" s="203"/>
      <c r="AEJ3" s="204"/>
      <c r="AEK3" s="205"/>
      <c r="AEL3" s="206"/>
      <c r="AEM3" s="201"/>
      <c r="AEN3" s="201"/>
      <c r="AEO3" s="202"/>
      <c r="AEP3" s="203"/>
      <c r="AEQ3" s="204"/>
      <c r="AER3" s="205"/>
      <c r="AES3" s="206"/>
      <c r="AET3" s="201"/>
      <c r="AEU3" s="201"/>
      <c r="AEV3" s="202"/>
      <c r="AEW3" s="203"/>
      <c r="AEX3" s="204"/>
      <c r="AEY3" s="205"/>
      <c r="AEZ3" s="206"/>
      <c r="AFA3" s="201"/>
      <c r="AFB3" s="201"/>
      <c r="AFC3" s="202"/>
      <c r="AFD3" s="203"/>
      <c r="AFE3" s="204"/>
      <c r="AFF3" s="205"/>
      <c r="AFG3" s="206"/>
      <c r="AFH3" s="201"/>
      <c r="AFI3" s="201"/>
      <c r="AFJ3" s="202"/>
      <c r="AFK3" s="203"/>
      <c r="AFL3" s="204"/>
      <c r="AFM3" s="205"/>
      <c r="AFN3" s="206"/>
      <c r="AFO3" s="201"/>
      <c r="AFP3" s="201"/>
      <c r="AFQ3" s="202"/>
      <c r="AFR3" s="203"/>
      <c r="AFS3" s="204"/>
      <c r="AFT3" s="205"/>
      <c r="AFU3" s="206"/>
      <c r="AFV3" s="201"/>
      <c r="AFW3" s="201"/>
      <c r="AFX3" s="202"/>
      <c r="AFY3" s="203"/>
      <c r="AFZ3" s="204"/>
      <c r="AGA3" s="205"/>
      <c r="AGB3" s="206"/>
      <c r="AGC3" s="201"/>
      <c r="AGD3" s="201"/>
      <c r="AGE3" s="202"/>
      <c r="AGF3" s="203"/>
      <c r="AGG3" s="204"/>
      <c r="AGH3" s="205"/>
      <c r="AGI3" s="206"/>
      <c r="AGJ3" s="201"/>
      <c r="AGK3" s="201"/>
      <c r="AGL3" s="202"/>
      <c r="AGM3" s="203"/>
      <c r="AGN3" s="204"/>
      <c r="AGO3" s="205"/>
      <c r="AGP3" s="206"/>
      <c r="AGQ3" s="201"/>
      <c r="AGR3" s="201"/>
      <c r="AGS3" s="202"/>
      <c r="AGT3" s="203"/>
      <c r="AGU3" s="204"/>
      <c r="AGV3" s="205"/>
      <c r="AGW3" s="206"/>
      <c r="AGX3" s="201"/>
      <c r="AGY3" s="201"/>
      <c r="AGZ3" s="202"/>
      <c r="AHA3" s="203"/>
      <c r="AHB3" s="204"/>
      <c r="AHC3" s="205"/>
      <c r="AHD3" s="206"/>
      <c r="AHE3" s="201"/>
      <c r="AHF3" s="201"/>
      <c r="AHG3" s="202"/>
      <c r="AHH3" s="203"/>
      <c r="AHI3" s="204"/>
      <c r="AHJ3" s="205"/>
      <c r="AHK3" s="206"/>
      <c r="AHL3" s="201"/>
      <c r="AHM3" s="201"/>
      <c r="AHN3" s="202"/>
      <c r="AHO3" s="203"/>
      <c r="AHP3" s="204"/>
      <c r="AHQ3" s="205"/>
      <c r="AHR3" s="206"/>
      <c r="AHS3" s="201"/>
      <c r="AHT3" s="201"/>
      <c r="AHU3" s="202"/>
      <c r="AHV3" s="203"/>
      <c r="AHW3" s="204"/>
      <c r="AHX3" s="205"/>
      <c r="AHY3" s="206"/>
      <c r="AHZ3" s="201"/>
      <c r="AIA3" s="201"/>
      <c r="AIB3" s="202"/>
      <c r="AIC3" s="203"/>
      <c r="AID3" s="204"/>
      <c r="AIE3" s="205"/>
      <c r="AIF3" s="206"/>
      <c r="AIG3" s="201"/>
      <c r="AIH3" s="201"/>
      <c r="AII3" s="202"/>
      <c r="AIJ3" s="203"/>
      <c r="AIK3" s="204"/>
      <c r="AIL3" s="205"/>
      <c r="AIM3" s="206"/>
      <c r="AIN3" s="201"/>
      <c r="AIO3" s="201"/>
      <c r="AIP3" s="202"/>
      <c r="AIQ3" s="203"/>
      <c r="AIR3" s="204"/>
      <c r="AIS3" s="205"/>
      <c r="AIT3" s="206"/>
      <c r="AIU3" s="201"/>
      <c r="AIV3" s="201"/>
      <c r="AIW3" s="202"/>
      <c r="AIX3" s="203"/>
      <c r="AIY3" s="204"/>
      <c r="AIZ3" s="205"/>
      <c r="AJA3" s="206"/>
      <c r="AJB3" s="201"/>
      <c r="AJC3" s="201"/>
      <c r="AJD3" s="202"/>
      <c r="AJE3" s="203"/>
      <c r="AJF3" s="204"/>
      <c r="AJG3" s="205"/>
      <c r="AJH3" s="206"/>
      <c r="AJI3" s="201"/>
      <c r="AJJ3" s="201"/>
      <c r="AJK3" s="202"/>
      <c r="AJL3" s="203"/>
      <c r="AJM3" s="204"/>
      <c r="AJN3" s="205"/>
      <c r="AJO3" s="206"/>
      <c r="AJP3" s="201"/>
      <c r="AJQ3" s="201"/>
      <c r="AJR3" s="202"/>
      <c r="AJS3" s="203"/>
      <c r="AJT3" s="204"/>
      <c r="AJU3" s="205"/>
      <c r="AJV3" s="206"/>
      <c r="AJW3" s="201"/>
      <c r="AJX3" s="201"/>
      <c r="AJY3" s="202"/>
      <c r="AJZ3" s="203"/>
      <c r="AKA3" s="204"/>
      <c r="AKB3" s="205"/>
      <c r="AKC3" s="206"/>
      <c r="AKD3" s="201"/>
      <c r="AKE3" s="201"/>
      <c r="AKF3" s="202"/>
      <c r="AKG3" s="203"/>
      <c r="AKH3" s="204"/>
      <c r="AKI3" s="205"/>
      <c r="AKJ3" s="206"/>
      <c r="AKK3" s="201"/>
      <c r="AKL3" s="201"/>
      <c r="AKM3" s="202"/>
      <c r="AKN3" s="203"/>
      <c r="AKO3" s="204"/>
      <c r="AKP3" s="205"/>
      <c r="AKQ3" s="206"/>
      <c r="AKR3" s="201"/>
      <c r="AKS3" s="201"/>
      <c r="AKT3" s="202"/>
      <c r="AKU3" s="203"/>
      <c r="AKV3" s="204"/>
      <c r="AKW3" s="205"/>
      <c r="AKX3" s="206"/>
      <c r="AKY3" s="201"/>
      <c r="AKZ3" s="201"/>
      <c r="ALA3" s="202"/>
      <c r="ALB3" s="203"/>
      <c r="ALC3" s="204"/>
      <c r="ALD3" s="205"/>
      <c r="ALE3" s="206"/>
      <c r="ALF3" s="201"/>
      <c r="ALG3" s="201"/>
      <c r="ALH3" s="202"/>
      <c r="ALI3" s="203"/>
      <c r="ALJ3" s="204"/>
      <c r="ALK3" s="205"/>
      <c r="ALL3" s="206"/>
      <c r="ALM3" s="201"/>
      <c r="ALN3" s="201"/>
      <c r="ALO3" s="202"/>
      <c r="ALP3" s="203"/>
      <c r="ALQ3" s="204"/>
      <c r="ALR3" s="205"/>
      <c r="ALS3" s="206"/>
      <c r="ALT3" s="201"/>
      <c r="ALU3" s="201"/>
      <c r="ALV3" s="202"/>
      <c r="ALW3" s="203"/>
      <c r="ALX3" s="204"/>
      <c r="ALY3" s="205"/>
      <c r="ALZ3" s="206"/>
      <c r="AMA3" s="201"/>
      <c r="AMB3" s="201"/>
      <c r="AMC3" s="202"/>
      <c r="AMD3" s="203"/>
      <c r="AME3" s="204"/>
      <c r="AMF3" s="205"/>
      <c r="AMG3" s="206"/>
      <c r="AMH3" s="201"/>
      <c r="AMI3" s="201"/>
      <c r="AMJ3" s="202"/>
      <c r="AMK3" s="203"/>
      <c r="AML3" s="204"/>
      <c r="AMM3" s="205"/>
      <c r="AMN3" s="206"/>
      <c r="AMO3" s="201"/>
      <c r="AMP3" s="201"/>
      <c r="AMQ3" s="202"/>
      <c r="AMR3" s="203"/>
      <c r="AMS3" s="204"/>
      <c r="AMT3" s="205"/>
      <c r="AMU3" s="206"/>
      <c r="AMV3" s="201"/>
      <c r="AMW3" s="201"/>
      <c r="AMX3" s="202"/>
      <c r="AMY3" s="203"/>
      <c r="AMZ3" s="204"/>
      <c r="ANA3" s="205"/>
      <c r="ANB3" s="206"/>
      <c r="ANC3" s="201"/>
      <c r="AND3" s="201"/>
      <c r="ANE3" s="202"/>
      <c r="ANF3" s="203"/>
      <c r="ANG3" s="204"/>
      <c r="ANH3" s="205"/>
      <c r="ANI3" s="206"/>
      <c r="ANJ3" s="201"/>
      <c r="ANK3" s="201"/>
      <c r="ANL3" s="202"/>
      <c r="ANM3" s="203"/>
      <c r="ANN3" s="204"/>
      <c r="ANO3" s="205"/>
      <c r="ANP3" s="206"/>
      <c r="ANQ3" s="201"/>
      <c r="ANR3" s="201"/>
      <c r="ANS3" s="202"/>
      <c r="ANT3" s="203"/>
      <c r="ANU3" s="204"/>
      <c r="ANV3" s="205"/>
      <c r="ANW3" s="206"/>
      <c r="ANX3" s="201"/>
      <c r="ANY3" s="201"/>
      <c r="ANZ3" s="202"/>
      <c r="AOA3" s="203"/>
      <c r="AOB3" s="204"/>
      <c r="AOC3" s="205"/>
      <c r="AOD3" s="206"/>
      <c r="AOE3" s="201"/>
      <c r="AOF3" s="201"/>
      <c r="AOG3" s="202"/>
      <c r="AOH3" s="203"/>
      <c r="AOI3" s="204"/>
      <c r="AOJ3" s="205"/>
      <c r="AOK3" s="206"/>
      <c r="AOL3" s="201"/>
      <c r="AOM3" s="201"/>
      <c r="AON3" s="202"/>
      <c r="AOO3" s="203"/>
      <c r="AOP3" s="204"/>
      <c r="AOQ3" s="205"/>
      <c r="AOR3" s="206"/>
      <c r="AOS3" s="201"/>
      <c r="AOT3" s="201"/>
      <c r="AOU3" s="202"/>
      <c r="AOV3" s="203"/>
      <c r="AOW3" s="204"/>
      <c r="AOX3" s="205"/>
      <c r="AOY3" s="206"/>
      <c r="AOZ3" s="201"/>
      <c r="APA3" s="201"/>
      <c r="APB3" s="202"/>
      <c r="APC3" s="203"/>
      <c r="APD3" s="204"/>
      <c r="APE3" s="205"/>
      <c r="APF3" s="206"/>
      <c r="APG3" s="201"/>
      <c r="APH3" s="201"/>
      <c r="API3" s="202"/>
      <c r="APJ3" s="203"/>
      <c r="APK3" s="204"/>
      <c r="APL3" s="205"/>
      <c r="APM3" s="206"/>
      <c r="APN3" s="201"/>
      <c r="APO3" s="201"/>
      <c r="APP3" s="202"/>
      <c r="APQ3" s="203"/>
      <c r="APR3" s="204"/>
      <c r="APS3" s="205"/>
      <c r="APT3" s="206"/>
      <c r="APU3" s="201"/>
      <c r="APV3" s="201"/>
      <c r="APW3" s="202"/>
      <c r="APX3" s="203"/>
      <c r="APY3" s="204"/>
      <c r="APZ3" s="205"/>
      <c r="AQA3" s="206"/>
      <c r="AQB3" s="201"/>
      <c r="AQC3" s="201"/>
      <c r="AQD3" s="202"/>
      <c r="AQE3" s="203"/>
      <c r="AQF3" s="204"/>
      <c r="AQG3" s="205"/>
      <c r="AQH3" s="206"/>
      <c r="AQI3" s="201"/>
      <c r="AQJ3" s="201"/>
      <c r="AQK3" s="202"/>
      <c r="AQL3" s="203"/>
      <c r="AQM3" s="204"/>
      <c r="AQN3" s="205"/>
      <c r="AQO3" s="206"/>
      <c r="AQP3" s="201"/>
      <c r="AQQ3" s="201"/>
      <c r="AQR3" s="202"/>
      <c r="AQS3" s="203"/>
      <c r="AQT3" s="204"/>
      <c r="AQU3" s="205"/>
      <c r="AQV3" s="206"/>
      <c r="AQW3" s="201"/>
      <c r="AQX3" s="201"/>
      <c r="AQY3" s="202"/>
      <c r="AQZ3" s="203"/>
      <c r="ARA3" s="204"/>
      <c r="ARB3" s="205"/>
      <c r="ARC3" s="206"/>
      <c r="ARD3" s="201"/>
      <c r="ARE3" s="201"/>
      <c r="ARF3" s="202"/>
      <c r="ARG3" s="203"/>
      <c r="ARH3" s="204"/>
      <c r="ARI3" s="205"/>
      <c r="ARJ3" s="206"/>
      <c r="ARK3" s="201"/>
      <c r="ARL3" s="201"/>
      <c r="ARM3" s="202"/>
      <c r="ARN3" s="203"/>
      <c r="ARO3" s="204"/>
      <c r="ARP3" s="205"/>
      <c r="ARQ3" s="206"/>
      <c r="ARR3" s="201"/>
      <c r="ARS3" s="201"/>
      <c r="ART3" s="202"/>
      <c r="ARU3" s="203"/>
      <c r="ARV3" s="204"/>
      <c r="ARW3" s="205"/>
      <c r="ARX3" s="206"/>
      <c r="ARY3" s="201"/>
      <c r="ARZ3" s="201"/>
      <c r="ASA3" s="202"/>
      <c r="ASB3" s="203"/>
      <c r="ASC3" s="204"/>
      <c r="ASD3" s="205"/>
      <c r="ASE3" s="206"/>
      <c r="ASF3" s="201"/>
      <c r="ASG3" s="201"/>
      <c r="ASH3" s="202"/>
      <c r="ASI3" s="203"/>
      <c r="ASJ3" s="204"/>
      <c r="ASK3" s="205"/>
      <c r="ASL3" s="206"/>
      <c r="ASM3" s="201"/>
      <c r="ASN3" s="201"/>
      <c r="ASO3" s="202"/>
      <c r="ASP3" s="203"/>
      <c r="ASQ3" s="204"/>
      <c r="ASR3" s="205"/>
      <c r="ASS3" s="206"/>
      <c r="AST3" s="201"/>
      <c r="ASU3" s="201"/>
      <c r="ASV3" s="202"/>
      <c r="ASW3" s="203"/>
      <c r="ASX3" s="204"/>
      <c r="ASY3" s="205"/>
      <c r="ASZ3" s="206"/>
      <c r="ATA3" s="201"/>
      <c r="ATB3" s="201"/>
      <c r="ATC3" s="202"/>
      <c r="ATD3" s="203"/>
      <c r="ATE3" s="204"/>
      <c r="ATF3" s="205"/>
      <c r="ATG3" s="206"/>
      <c r="ATH3" s="201"/>
      <c r="ATI3" s="201"/>
      <c r="ATJ3" s="202"/>
      <c r="ATK3" s="203"/>
      <c r="ATL3" s="204"/>
      <c r="ATM3" s="205"/>
      <c r="ATN3" s="206"/>
      <c r="ATO3" s="201"/>
      <c r="ATP3" s="201"/>
      <c r="ATQ3" s="202"/>
      <c r="ATR3" s="203"/>
      <c r="ATS3" s="204"/>
      <c r="ATT3" s="205"/>
      <c r="ATU3" s="206"/>
      <c r="ATV3" s="201"/>
      <c r="ATW3" s="201"/>
      <c r="ATX3" s="202"/>
      <c r="ATY3" s="203"/>
      <c r="ATZ3" s="204"/>
      <c r="AUA3" s="205"/>
      <c r="AUB3" s="206"/>
      <c r="AUC3" s="201"/>
      <c r="AUD3" s="201"/>
      <c r="AUE3" s="202"/>
      <c r="AUF3" s="203"/>
      <c r="AUG3" s="204"/>
      <c r="AUH3" s="205"/>
      <c r="AUI3" s="206"/>
      <c r="AUJ3" s="201"/>
      <c r="AUK3" s="201"/>
      <c r="AUL3" s="202"/>
      <c r="AUM3" s="203"/>
      <c r="AUN3" s="204"/>
      <c r="AUO3" s="205"/>
      <c r="AUP3" s="206"/>
      <c r="AUQ3" s="201"/>
      <c r="AUR3" s="201"/>
      <c r="AUS3" s="202"/>
      <c r="AUT3" s="203"/>
      <c r="AUU3" s="204"/>
      <c r="AUV3" s="205"/>
      <c r="AUW3" s="206"/>
      <c r="AUX3" s="201"/>
      <c r="AUY3" s="201"/>
      <c r="AUZ3" s="202"/>
      <c r="AVA3" s="203"/>
      <c r="AVB3" s="204"/>
      <c r="AVC3" s="205"/>
      <c r="AVD3" s="206"/>
      <c r="AVE3" s="201"/>
      <c r="AVF3" s="201"/>
      <c r="AVG3" s="202"/>
      <c r="AVH3" s="203"/>
      <c r="AVI3" s="204"/>
      <c r="AVJ3" s="205"/>
      <c r="AVK3" s="206"/>
      <c r="AVL3" s="201"/>
      <c r="AVM3" s="201"/>
      <c r="AVN3" s="202"/>
      <c r="AVO3" s="203"/>
      <c r="AVP3" s="204"/>
      <c r="AVQ3" s="205"/>
      <c r="AVR3" s="206"/>
      <c r="AVS3" s="201"/>
      <c r="AVT3" s="201"/>
      <c r="AVU3" s="202"/>
      <c r="AVV3" s="203"/>
      <c r="AVW3" s="204"/>
      <c r="AVX3" s="205"/>
      <c r="AVY3" s="206"/>
      <c r="AVZ3" s="201"/>
      <c r="AWA3" s="201"/>
      <c r="AWB3" s="202"/>
      <c r="AWC3" s="203"/>
      <c r="AWD3" s="204"/>
      <c r="AWE3" s="205"/>
      <c r="AWF3" s="206"/>
      <c r="AWG3" s="201"/>
      <c r="AWH3" s="201"/>
      <c r="AWI3" s="202"/>
      <c r="AWJ3" s="203"/>
      <c r="AWK3" s="204"/>
      <c r="AWL3" s="205"/>
      <c r="AWM3" s="206"/>
      <c r="AWN3" s="201"/>
      <c r="AWO3" s="201"/>
      <c r="AWP3" s="202"/>
      <c r="AWQ3" s="203"/>
      <c r="AWR3" s="204"/>
      <c r="AWS3" s="205"/>
      <c r="AWT3" s="206"/>
      <c r="AWU3" s="201"/>
      <c r="AWV3" s="201"/>
      <c r="AWW3" s="202"/>
      <c r="AWX3" s="203"/>
      <c r="AWY3" s="204"/>
      <c r="AWZ3" s="205"/>
      <c r="AXA3" s="206"/>
      <c r="AXB3" s="201"/>
      <c r="AXC3" s="201"/>
      <c r="AXD3" s="202"/>
      <c r="AXE3" s="203"/>
      <c r="AXF3" s="204"/>
      <c r="AXG3" s="205"/>
      <c r="AXH3" s="206"/>
      <c r="AXI3" s="201"/>
      <c r="AXJ3" s="201"/>
      <c r="AXK3" s="202"/>
      <c r="AXL3" s="203"/>
      <c r="AXM3" s="204"/>
      <c r="AXN3" s="205"/>
      <c r="AXO3" s="206"/>
      <c r="AXP3" s="201"/>
      <c r="AXQ3" s="201"/>
      <c r="AXR3" s="202"/>
      <c r="AXS3" s="203"/>
      <c r="AXT3" s="204"/>
      <c r="AXU3" s="205"/>
      <c r="AXV3" s="206"/>
      <c r="AXW3" s="201"/>
      <c r="AXX3" s="201"/>
      <c r="AXY3" s="202"/>
      <c r="AXZ3" s="203"/>
      <c r="AYA3" s="204"/>
      <c r="AYB3" s="205"/>
      <c r="AYC3" s="206"/>
      <c r="AYD3" s="201"/>
      <c r="AYE3" s="201"/>
      <c r="AYF3" s="202"/>
      <c r="AYG3" s="203"/>
      <c r="AYH3" s="204"/>
      <c r="AYI3" s="205"/>
      <c r="AYJ3" s="206"/>
      <c r="AYK3" s="201"/>
      <c r="AYL3" s="201"/>
      <c r="AYM3" s="202"/>
      <c r="AYN3" s="203"/>
      <c r="AYO3" s="204"/>
      <c r="AYP3" s="205"/>
      <c r="AYQ3" s="206"/>
      <c r="AYR3" s="201"/>
      <c r="AYS3" s="201"/>
      <c r="AYT3" s="202"/>
      <c r="AYU3" s="203"/>
      <c r="AYV3" s="204"/>
      <c r="AYW3" s="205"/>
      <c r="AYX3" s="206"/>
      <c r="AYY3" s="201"/>
      <c r="AYZ3" s="201"/>
      <c r="AZA3" s="202"/>
      <c r="AZB3" s="203"/>
      <c r="AZC3" s="204"/>
      <c r="AZD3" s="205"/>
      <c r="AZE3" s="206"/>
      <c r="AZF3" s="201"/>
      <c r="AZG3" s="201"/>
      <c r="AZH3" s="202"/>
      <c r="AZI3" s="203"/>
      <c r="AZJ3" s="204"/>
      <c r="AZK3" s="205"/>
      <c r="AZL3" s="206"/>
      <c r="AZM3" s="201"/>
      <c r="AZN3" s="201"/>
      <c r="AZO3" s="202"/>
      <c r="AZP3" s="203"/>
      <c r="AZQ3" s="204"/>
      <c r="AZR3" s="205"/>
      <c r="AZS3" s="206"/>
      <c r="AZT3" s="201"/>
      <c r="AZU3" s="201"/>
      <c r="AZV3" s="202"/>
      <c r="AZW3" s="203"/>
      <c r="AZX3" s="204"/>
      <c r="AZY3" s="205"/>
      <c r="AZZ3" s="206"/>
      <c r="BAA3" s="201"/>
      <c r="BAB3" s="201"/>
      <c r="BAC3" s="202"/>
      <c r="BAD3" s="203"/>
      <c r="BAE3" s="204"/>
      <c r="BAF3" s="205"/>
      <c r="BAG3" s="206"/>
      <c r="BAH3" s="201"/>
      <c r="BAI3" s="201"/>
      <c r="BAJ3" s="202"/>
      <c r="BAK3" s="203"/>
      <c r="BAL3" s="204"/>
      <c r="BAM3" s="205"/>
      <c r="BAN3" s="206"/>
      <c r="BAO3" s="201"/>
      <c r="BAP3" s="201"/>
      <c r="BAQ3" s="202"/>
      <c r="BAR3" s="203"/>
      <c r="BAS3" s="204"/>
      <c r="BAT3" s="205"/>
      <c r="BAU3" s="206"/>
      <c r="BAV3" s="201"/>
      <c r="BAW3" s="201"/>
      <c r="BAX3" s="202"/>
      <c r="BAY3" s="203"/>
      <c r="BAZ3" s="204"/>
      <c r="BBA3" s="205"/>
      <c r="BBB3" s="206"/>
      <c r="BBC3" s="201"/>
      <c r="BBD3" s="201"/>
      <c r="BBE3" s="202"/>
      <c r="BBF3" s="203"/>
      <c r="BBG3" s="204"/>
      <c r="BBH3" s="205"/>
      <c r="BBI3" s="206"/>
      <c r="BBJ3" s="201"/>
      <c r="BBK3" s="201"/>
      <c r="BBL3" s="202"/>
      <c r="BBM3" s="203"/>
      <c r="BBN3" s="204"/>
      <c r="BBO3" s="205"/>
      <c r="BBP3" s="206"/>
      <c r="BBQ3" s="201"/>
      <c r="BBR3" s="201"/>
      <c r="BBS3" s="202"/>
      <c r="BBT3" s="203"/>
      <c r="BBU3" s="204"/>
      <c r="BBV3" s="205"/>
      <c r="BBW3" s="206"/>
      <c r="BBX3" s="201"/>
      <c r="BBY3" s="201"/>
      <c r="BBZ3" s="202"/>
      <c r="BCA3" s="203"/>
      <c r="BCB3" s="204"/>
      <c r="BCC3" s="205"/>
      <c r="BCD3" s="206"/>
      <c r="BCE3" s="201"/>
      <c r="BCF3" s="201"/>
      <c r="BCG3" s="202"/>
      <c r="BCH3" s="203"/>
      <c r="BCI3" s="204"/>
      <c r="BCJ3" s="205"/>
      <c r="BCK3" s="206"/>
      <c r="BCL3" s="201"/>
      <c r="BCM3" s="201"/>
      <c r="BCN3" s="202"/>
      <c r="BCO3" s="203"/>
      <c r="BCP3" s="204"/>
      <c r="BCQ3" s="205"/>
      <c r="BCR3" s="206"/>
      <c r="BCS3" s="201"/>
      <c r="BCT3" s="201"/>
      <c r="BCU3" s="202"/>
      <c r="BCV3" s="203"/>
      <c r="BCW3" s="204"/>
      <c r="BCX3" s="205"/>
      <c r="BCY3" s="206"/>
      <c r="BCZ3" s="201"/>
      <c r="BDA3" s="201"/>
      <c r="BDB3" s="202"/>
      <c r="BDC3" s="203"/>
      <c r="BDD3" s="204"/>
      <c r="BDE3" s="205"/>
      <c r="BDF3" s="206"/>
      <c r="BDG3" s="201"/>
      <c r="BDH3" s="201"/>
      <c r="BDI3" s="202"/>
      <c r="BDJ3" s="203"/>
      <c r="BDK3" s="204"/>
      <c r="BDL3" s="205"/>
      <c r="BDM3" s="206"/>
      <c r="BDN3" s="201"/>
      <c r="BDO3" s="201"/>
      <c r="BDP3" s="202"/>
      <c r="BDQ3" s="203"/>
      <c r="BDR3" s="204"/>
      <c r="BDS3" s="205"/>
      <c r="BDT3" s="206"/>
      <c r="BDU3" s="201"/>
      <c r="BDV3" s="201"/>
      <c r="BDW3" s="202"/>
      <c r="BDX3" s="203"/>
      <c r="BDY3" s="204"/>
      <c r="BDZ3" s="205"/>
      <c r="BEA3" s="206"/>
      <c r="BEB3" s="201"/>
      <c r="BEC3" s="201"/>
      <c r="BED3" s="202"/>
      <c r="BEE3" s="203"/>
      <c r="BEF3" s="204"/>
      <c r="BEG3" s="205"/>
      <c r="BEH3" s="206"/>
      <c r="BEI3" s="201"/>
      <c r="BEJ3" s="201"/>
      <c r="BEK3" s="202"/>
      <c r="BEL3" s="203"/>
      <c r="BEM3" s="204"/>
      <c r="BEN3" s="205"/>
      <c r="BEO3" s="206"/>
      <c r="BEP3" s="201"/>
      <c r="BEQ3" s="201"/>
      <c r="BER3" s="202"/>
      <c r="BES3" s="203"/>
      <c r="BET3" s="204"/>
      <c r="BEU3" s="205"/>
      <c r="BEV3" s="206"/>
      <c r="BEW3" s="201"/>
      <c r="BEX3" s="201"/>
      <c r="BEY3" s="202"/>
      <c r="BEZ3" s="203"/>
      <c r="BFA3" s="204"/>
      <c r="BFB3" s="205"/>
      <c r="BFC3" s="206"/>
      <c r="BFD3" s="201"/>
      <c r="BFE3" s="201"/>
      <c r="BFF3" s="202"/>
      <c r="BFG3" s="203"/>
      <c r="BFH3" s="204"/>
      <c r="BFI3" s="205"/>
      <c r="BFJ3" s="206"/>
      <c r="BFK3" s="201"/>
      <c r="BFL3" s="201"/>
      <c r="BFM3" s="202"/>
      <c r="BFN3" s="203"/>
      <c r="BFO3" s="204"/>
      <c r="BFP3" s="205"/>
      <c r="BFQ3" s="206"/>
      <c r="BFR3" s="201"/>
      <c r="BFS3" s="201"/>
      <c r="BFT3" s="202"/>
      <c r="BFU3" s="203"/>
      <c r="BFV3" s="204"/>
      <c r="BFW3" s="205"/>
      <c r="BFX3" s="206"/>
      <c r="BFY3" s="201"/>
      <c r="BFZ3" s="201"/>
      <c r="BGA3" s="202"/>
      <c r="BGB3" s="203"/>
      <c r="BGC3" s="204"/>
      <c r="BGD3" s="205"/>
      <c r="BGE3" s="206"/>
      <c r="BGF3" s="201"/>
      <c r="BGG3" s="201"/>
      <c r="BGH3" s="202"/>
      <c r="BGI3" s="203"/>
      <c r="BGJ3" s="204"/>
      <c r="BGK3" s="205"/>
      <c r="BGL3" s="206"/>
      <c r="BGM3" s="201"/>
      <c r="BGN3" s="201"/>
      <c r="BGO3" s="202"/>
      <c r="BGP3" s="203"/>
      <c r="BGQ3" s="204"/>
      <c r="BGR3" s="205"/>
      <c r="BGS3" s="206"/>
      <c r="BGT3" s="201"/>
      <c r="BGU3" s="201"/>
      <c r="BGV3" s="202"/>
      <c r="BGW3" s="203"/>
      <c r="BGX3" s="204"/>
      <c r="BGY3" s="205"/>
      <c r="BGZ3" s="206"/>
      <c r="BHA3" s="201"/>
      <c r="BHB3" s="201"/>
      <c r="BHC3" s="202"/>
      <c r="BHD3" s="203"/>
      <c r="BHE3" s="204"/>
      <c r="BHF3" s="205"/>
      <c r="BHG3" s="206"/>
      <c r="BHH3" s="201"/>
      <c r="BHI3" s="201"/>
      <c r="BHJ3" s="202"/>
      <c r="BHK3" s="203"/>
      <c r="BHL3" s="204"/>
      <c r="BHM3" s="205"/>
      <c r="BHN3" s="206"/>
      <c r="BHO3" s="201"/>
      <c r="BHP3" s="201"/>
      <c r="BHQ3" s="202"/>
      <c r="BHR3" s="203"/>
      <c r="BHS3" s="204"/>
      <c r="BHT3" s="205"/>
      <c r="BHU3" s="206"/>
      <c r="BHV3" s="201"/>
      <c r="BHW3" s="201"/>
      <c r="BHX3" s="202"/>
      <c r="BHY3" s="203"/>
      <c r="BHZ3" s="204"/>
      <c r="BIA3" s="205"/>
      <c r="BIB3" s="206"/>
      <c r="BIC3" s="201"/>
      <c r="BID3" s="201"/>
      <c r="BIE3" s="202"/>
      <c r="BIF3" s="203"/>
      <c r="BIG3" s="204"/>
      <c r="BIH3" s="205"/>
      <c r="BII3" s="206"/>
      <c r="BIJ3" s="201"/>
      <c r="BIK3" s="201"/>
      <c r="BIL3" s="202"/>
      <c r="BIM3" s="203"/>
      <c r="BIN3" s="204"/>
      <c r="BIO3" s="205"/>
      <c r="BIP3" s="206"/>
      <c r="BIQ3" s="201"/>
      <c r="BIR3" s="201"/>
      <c r="BIS3" s="202"/>
      <c r="BIT3" s="203"/>
      <c r="BIU3" s="204"/>
      <c r="BIV3" s="205"/>
      <c r="BIW3" s="206"/>
      <c r="BIX3" s="201"/>
      <c r="BIY3" s="201"/>
      <c r="BIZ3" s="202"/>
      <c r="BJA3" s="203"/>
      <c r="BJB3" s="204"/>
      <c r="BJC3" s="205"/>
      <c r="BJD3" s="206"/>
      <c r="BJE3" s="201"/>
      <c r="BJF3" s="201"/>
      <c r="BJG3" s="202"/>
      <c r="BJH3" s="203"/>
      <c r="BJI3" s="204"/>
      <c r="BJJ3" s="205"/>
      <c r="BJK3" s="206"/>
      <c r="BJL3" s="201"/>
      <c r="BJM3" s="201"/>
      <c r="BJN3" s="202"/>
      <c r="BJO3" s="203"/>
      <c r="BJP3" s="204"/>
      <c r="BJQ3" s="205"/>
      <c r="BJR3" s="206"/>
      <c r="BJS3" s="201"/>
      <c r="BJT3" s="201"/>
      <c r="BJU3" s="202"/>
      <c r="BJV3" s="203"/>
      <c r="BJW3" s="204"/>
      <c r="BJX3" s="205"/>
      <c r="BJY3" s="206"/>
      <c r="BJZ3" s="201"/>
      <c r="BKA3" s="201"/>
      <c r="BKB3" s="202"/>
      <c r="BKC3" s="203"/>
      <c r="BKD3" s="204"/>
      <c r="BKE3" s="205"/>
      <c r="BKF3" s="206"/>
      <c r="BKG3" s="201"/>
      <c r="BKH3" s="201"/>
      <c r="BKI3" s="202"/>
      <c r="BKJ3" s="203"/>
      <c r="BKK3" s="204"/>
      <c r="BKL3" s="205"/>
      <c r="BKM3" s="206"/>
      <c r="BKN3" s="201"/>
      <c r="BKO3" s="201"/>
      <c r="BKP3" s="202"/>
      <c r="BKQ3" s="203"/>
      <c r="BKR3" s="204"/>
      <c r="BKS3" s="205"/>
      <c r="BKT3" s="206"/>
      <c r="BKU3" s="201"/>
      <c r="BKV3" s="201"/>
      <c r="BKW3" s="202"/>
      <c r="BKX3" s="203"/>
      <c r="BKY3" s="204"/>
      <c r="BKZ3" s="205"/>
      <c r="BLA3" s="206"/>
      <c r="BLB3" s="201"/>
      <c r="BLC3" s="201"/>
      <c r="BLD3" s="202"/>
      <c r="BLE3" s="203"/>
      <c r="BLF3" s="204"/>
      <c r="BLG3" s="205"/>
      <c r="BLH3" s="206"/>
      <c r="BLI3" s="201"/>
      <c r="BLJ3" s="201"/>
      <c r="BLK3" s="202"/>
      <c r="BLL3" s="203"/>
      <c r="BLM3" s="204"/>
      <c r="BLN3" s="205"/>
      <c r="BLO3" s="206"/>
      <c r="BLP3" s="201"/>
      <c r="BLQ3" s="201"/>
      <c r="BLR3" s="202"/>
      <c r="BLS3" s="203"/>
      <c r="BLT3" s="204"/>
      <c r="BLU3" s="205"/>
      <c r="BLV3" s="206"/>
      <c r="BLW3" s="201"/>
      <c r="BLX3" s="201"/>
      <c r="BLY3" s="202"/>
      <c r="BLZ3" s="203"/>
      <c r="BMA3" s="204"/>
      <c r="BMB3" s="205"/>
      <c r="BMC3" s="206"/>
      <c r="BMD3" s="201"/>
      <c r="BME3" s="201"/>
      <c r="BMF3" s="202"/>
      <c r="BMG3" s="203"/>
      <c r="BMH3" s="204"/>
      <c r="BMI3" s="205"/>
      <c r="BMJ3" s="206"/>
      <c r="BMK3" s="201"/>
      <c r="BML3" s="201"/>
      <c r="BMM3" s="202"/>
      <c r="BMN3" s="203"/>
      <c r="BMO3" s="204"/>
      <c r="BMP3" s="205"/>
      <c r="BMQ3" s="206"/>
      <c r="BMR3" s="201"/>
      <c r="BMS3" s="201"/>
      <c r="BMT3" s="202"/>
      <c r="BMU3" s="203"/>
      <c r="BMV3" s="204"/>
      <c r="BMW3" s="205"/>
      <c r="BMX3" s="206"/>
      <c r="BMY3" s="201"/>
      <c r="BMZ3" s="201"/>
      <c r="BNA3" s="202"/>
      <c r="BNB3" s="203"/>
      <c r="BNC3" s="204"/>
      <c r="BND3" s="205"/>
      <c r="BNE3" s="206"/>
      <c r="BNF3" s="201"/>
      <c r="BNG3" s="201"/>
      <c r="BNH3" s="202"/>
      <c r="BNI3" s="203"/>
      <c r="BNJ3" s="204"/>
      <c r="BNK3" s="205"/>
      <c r="BNL3" s="206"/>
      <c r="BNM3" s="201"/>
      <c r="BNN3" s="201"/>
      <c r="BNO3" s="202"/>
      <c r="BNP3" s="203"/>
      <c r="BNQ3" s="204"/>
      <c r="BNR3" s="205"/>
      <c r="BNS3" s="206"/>
      <c r="BNT3" s="201"/>
      <c r="BNU3" s="201"/>
      <c r="BNV3" s="202"/>
      <c r="BNW3" s="203"/>
      <c r="BNX3" s="204"/>
      <c r="BNY3" s="205"/>
      <c r="BNZ3" s="206"/>
      <c r="BOA3" s="201"/>
      <c r="BOB3" s="201"/>
      <c r="BOC3" s="202"/>
      <c r="BOD3" s="203"/>
      <c r="BOE3" s="204"/>
      <c r="BOF3" s="205"/>
      <c r="BOG3" s="206"/>
      <c r="BOH3" s="201"/>
      <c r="BOI3" s="201"/>
      <c r="BOJ3" s="202"/>
      <c r="BOK3" s="203"/>
      <c r="BOL3" s="204"/>
      <c r="BOM3" s="205"/>
      <c r="BON3" s="206"/>
      <c r="BOO3" s="201"/>
      <c r="BOP3" s="201"/>
      <c r="BOQ3" s="202"/>
      <c r="BOR3" s="203"/>
      <c r="BOS3" s="204"/>
      <c r="BOT3" s="205"/>
      <c r="BOU3" s="206"/>
      <c r="BOV3" s="201"/>
      <c r="BOW3" s="201"/>
      <c r="BOX3" s="202"/>
      <c r="BOY3" s="203"/>
      <c r="BOZ3" s="204"/>
      <c r="BPA3" s="205"/>
      <c r="BPB3" s="206"/>
      <c r="BPC3" s="201"/>
      <c r="BPD3" s="201"/>
      <c r="BPE3" s="202"/>
      <c r="BPF3" s="203"/>
      <c r="BPG3" s="204"/>
      <c r="BPH3" s="205"/>
      <c r="BPI3" s="206"/>
      <c r="BPJ3" s="201"/>
      <c r="BPK3" s="201"/>
      <c r="BPL3" s="202"/>
      <c r="BPM3" s="203"/>
      <c r="BPN3" s="204"/>
      <c r="BPO3" s="205"/>
      <c r="BPP3" s="206"/>
      <c r="BPQ3" s="201"/>
      <c r="BPR3" s="201"/>
      <c r="BPS3" s="202"/>
      <c r="BPT3" s="203"/>
      <c r="BPU3" s="204"/>
      <c r="BPV3" s="205"/>
      <c r="BPW3" s="206"/>
      <c r="BPX3" s="201"/>
      <c r="BPY3" s="201"/>
      <c r="BPZ3" s="202"/>
      <c r="BQA3" s="203"/>
      <c r="BQB3" s="204"/>
      <c r="BQC3" s="205"/>
      <c r="BQD3" s="206"/>
      <c r="BQE3" s="201"/>
      <c r="BQF3" s="201"/>
      <c r="BQG3" s="202"/>
      <c r="BQH3" s="203"/>
      <c r="BQI3" s="204"/>
      <c r="BQJ3" s="205"/>
      <c r="BQK3" s="206"/>
      <c r="BQL3" s="201"/>
      <c r="BQM3" s="201"/>
      <c r="BQN3" s="202"/>
      <c r="BQO3" s="203"/>
      <c r="BQP3" s="204"/>
      <c r="BQQ3" s="205"/>
      <c r="BQR3" s="206"/>
      <c r="BQS3" s="201"/>
      <c r="BQT3" s="201"/>
      <c r="BQU3" s="202"/>
      <c r="BQV3" s="203"/>
      <c r="BQW3" s="204"/>
      <c r="BQX3" s="205"/>
      <c r="BQY3" s="206"/>
      <c r="BQZ3" s="201"/>
      <c r="BRA3" s="201"/>
      <c r="BRB3" s="202"/>
      <c r="BRC3" s="203"/>
      <c r="BRD3" s="204"/>
      <c r="BRE3" s="205"/>
      <c r="BRF3" s="206"/>
      <c r="BRG3" s="201"/>
      <c r="BRH3" s="201"/>
      <c r="BRI3" s="202"/>
      <c r="BRJ3" s="203"/>
      <c r="BRK3" s="204"/>
      <c r="BRL3" s="205"/>
      <c r="BRM3" s="206"/>
      <c r="BRN3" s="201"/>
      <c r="BRO3" s="201"/>
      <c r="BRP3" s="202"/>
      <c r="BRQ3" s="203"/>
      <c r="BRR3" s="204"/>
      <c r="BRS3" s="205"/>
      <c r="BRT3" s="206"/>
      <c r="BRU3" s="201"/>
      <c r="BRV3" s="201"/>
      <c r="BRW3" s="202"/>
      <c r="BRX3" s="203"/>
      <c r="BRY3" s="204"/>
      <c r="BRZ3" s="205"/>
      <c r="BSA3" s="206"/>
      <c r="BSB3" s="201"/>
      <c r="BSC3" s="201"/>
      <c r="BSD3" s="202"/>
      <c r="BSE3" s="203"/>
      <c r="BSF3" s="204"/>
      <c r="BSG3" s="205"/>
      <c r="BSH3" s="206"/>
      <c r="BSI3" s="201"/>
      <c r="BSJ3" s="201"/>
      <c r="BSK3" s="202"/>
      <c r="BSL3" s="203"/>
      <c r="BSM3" s="204"/>
      <c r="BSN3" s="205"/>
      <c r="BSO3" s="206"/>
      <c r="BSP3" s="201"/>
      <c r="BSQ3" s="201"/>
      <c r="BSR3" s="202"/>
      <c r="BSS3" s="203"/>
      <c r="BST3" s="204"/>
      <c r="BSU3" s="205"/>
      <c r="BSV3" s="206"/>
      <c r="BSW3" s="201"/>
      <c r="BSX3" s="201"/>
      <c r="BSY3" s="202"/>
      <c r="BSZ3" s="203"/>
      <c r="BTA3" s="204"/>
      <c r="BTB3" s="205"/>
      <c r="BTC3" s="206"/>
      <c r="BTD3" s="201"/>
      <c r="BTE3" s="201"/>
      <c r="BTF3" s="202"/>
      <c r="BTG3" s="203"/>
      <c r="BTH3" s="204"/>
      <c r="BTI3" s="205"/>
      <c r="BTJ3" s="206"/>
      <c r="BTK3" s="201"/>
      <c r="BTL3" s="201"/>
      <c r="BTM3" s="202"/>
      <c r="BTN3" s="203"/>
      <c r="BTO3" s="204"/>
      <c r="BTP3" s="205"/>
      <c r="BTQ3" s="206"/>
      <c r="BTR3" s="201"/>
      <c r="BTS3" s="201"/>
      <c r="BTT3" s="202"/>
      <c r="BTU3" s="203"/>
      <c r="BTV3" s="204"/>
      <c r="BTW3" s="205"/>
      <c r="BTX3" s="206"/>
      <c r="BTY3" s="201"/>
      <c r="BTZ3" s="201"/>
      <c r="BUA3" s="202"/>
      <c r="BUB3" s="203"/>
      <c r="BUC3" s="204"/>
      <c r="BUD3" s="205"/>
      <c r="BUE3" s="206"/>
      <c r="BUF3" s="201"/>
      <c r="BUG3" s="201"/>
      <c r="BUH3" s="202"/>
      <c r="BUI3" s="203"/>
      <c r="BUJ3" s="204"/>
      <c r="BUK3" s="205"/>
      <c r="BUL3" s="206"/>
      <c r="BUM3" s="201"/>
      <c r="BUN3" s="201"/>
      <c r="BUO3" s="202"/>
      <c r="BUP3" s="203"/>
      <c r="BUQ3" s="204"/>
      <c r="BUR3" s="205"/>
      <c r="BUS3" s="206"/>
      <c r="BUT3" s="201"/>
      <c r="BUU3" s="201"/>
      <c r="BUV3" s="202"/>
      <c r="BUW3" s="203"/>
      <c r="BUX3" s="204"/>
      <c r="BUY3" s="205"/>
      <c r="BUZ3" s="206"/>
      <c r="BVA3" s="201"/>
      <c r="BVB3" s="201"/>
      <c r="BVC3" s="202"/>
      <c r="BVD3" s="203"/>
      <c r="BVE3" s="204"/>
      <c r="BVF3" s="205"/>
      <c r="BVG3" s="206"/>
      <c r="BVH3" s="201"/>
      <c r="BVI3" s="201"/>
      <c r="BVJ3" s="202"/>
      <c r="BVK3" s="203"/>
      <c r="BVL3" s="204"/>
      <c r="BVM3" s="205"/>
      <c r="BVN3" s="206"/>
      <c r="BVO3" s="201"/>
      <c r="BVP3" s="201"/>
      <c r="BVQ3" s="202"/>
      <c r="BVR3" s="203"/>
      <c r="BVS3" s="204"/>
      <c r="BVT3" s="205"/>
      <c r="BVU3" s="206"/>
      <c r="BVV3" s="201"/>
      <c r="BVW3" s="201"/>
      <c r="BVX3" s="202"/>
      <c r="BVY3" s="203"/>
      <c r="BVZ3" s="204"/>
      <c r="BWA3" s="205"/>
      <c r="BWB3" s="206"/>
      <c r="BWC3" s="201"/>
      <c r="BWD3" s="201"/>
      <c r="BWE3" s="202"/>
      <c r="BWF3" s="203"/>
      <c r="BWG3" s="204"/>
      <c r="BWH3" s="205"/>
      <c r="BWI3" s="206"/>
      <c r="BWJ3" s="201"/>
      <c r="BWK3" s="201"/>
      <c r="BWL3" s="202"/>
      <c r="BWM3" s="203"/>
      <c r="BWN3" s="204"/>
      <c r="BWO3" s="205"/>
      <c r="BWP3" s="206"/>
      <c r="BWQ3" s="201"/>
      <c r="BWR3" s="201"/>
      <c r="BWS3" s="202"/>
      <c r="BWT3" s="203"/>
      <c r="BWU3" s="204"/>
      <c r="BWV3" s="205"/>
      <c r="BWW3" s="206"/>
      <c r="BWX3" s="201"/>
      <c r="BWY3" s="201"/>
      <c r="BWZ3" s="202"/>
      <c r="BXA3" s="203"/>
      <c r="BXB3" s="204"/>
      <c r="BXC3" s="205"/>
      <c r="BXD3" s="206"/>
      <c r="BXE3" s="201"/>
      <c r="BXF3" s="201"/>
      <c r="BXG3" s="202"/>
      <c r="BXH3" s="203"/>
      <c r="BXI3" s="204"/>
      <c r="BXJ3" s="205"/>
      <c r="BXK3" s="206"/>
      <c r="BXL3" s="201"/>
      <c r="BXM3" s="201"/>
      <c r="BXN3" s="202"/>
      <c r="BXO3" s="203"/>
      <c r="BXP3" s="204"/>
      <c r="BXQ3" s="205"/>
      <c r="BXR3" s="206"/>
      <c r="BXS3" s="201"/>
      <c r="BXT3" s="201"/>
      <c r="BXU3" s="202"/>
      <c r="BXV3" s="203"/>
      <c r="BXW3" s="204"/>
      <c r="BXX3" s="205"/>
      <c r="BXY3" s="206"/>
      <c r="BXZ3" s="201"/>
      <c r="BYA3" s="201"/>
      <c r="BYB3" s="202"/>
      <c r="BYC3" s="203"/>
      <c r="BYD3" s="204"/>
      <c r="BYE3" s="205"/>
      <c r="BYF3" s="206"/>
      <c r="BYG3" s="201"/>
      <c r="BYH3" s="201"/>
      <c r="BYI3" s="202"/>
      <c r="BYJ3" s="203"/>
      <c r="BYK3" s="204"/>
      <c r="BYL3" s="205"/>
      <c r="BYM3" s="206"/>
      <c r="BYN3" s="201"/>
      <c r="BYO3" s="201"/>
      <c r="BYP3" s="202"/>
      <c r="BYQ3" s="203"/>
      <c r="BYR3" s="204"/>
      <c r="BYS3" s="205"/>
      <c r="BYT3" s="206"/>
      <c r="BYU3" s="201"/>
      <c r="BYV3" s="201"/>
      <c r="BYW3" s="202"/>
      <c r="BYX3" s="203"/>
      <c r="BYY3" s="204"/>
      <c r="BYZ3" s="205"/>
      <c r="BZA3" s="206"/>
      <c r="BZB3" s="201"/>
      <c r="BZC3" s="201"/>
      <c r="BZD3" s="202"/>
      <c r="BZE3" s="203"/>
      <c r="BZF3" s="204"/>
      <c r="BZG3" s="205"/>
      <c r="BZH3" s="206"/>
      <c r="BZI3" s="201"/>
      <c r="BZJ3" s="201"/>
      <c r="BZK3" s="202"/>
      <c r="BZL3" s="203"/>
      <c r="BZM3" s="204"/>
      <c r="BZN3" s="205"/>
      <c r="BZO3" s="206"/>
      <c r="BZP3" s="201"/>
      <c r="BZQ3" s="201"/>
      <c r="BZR3" s="202"/>
      <c r="BZS3" s="203"/>
      <c r="BZT3" s="204"/>
      <c r="BZU3" s="205"/>
      <c r="BZV3" s="206"/>
      <c r="BZW3" s="201"/>
      <c r="BZX3" s="201"/>
      <c r="BZY3" s="202"/>
      <c r="BZZ3" s="203"/>
      <c r="CAA3" s="204"/>
      <c r="CAB3" s="205"/>
      <c r="CAC3" s="206"/>
      <c r="CAD3" s="201"/>
      <c r="CAE3" s="201"/>
      <c r="CAF3" s="202"/>
      <c r="CAG3" s="203"/>
      <c r="CAH3" s="204"/>
      <c r="CAI3" s="205"/>
      <c r="CAJ3" s="206"/>
      <c r="CAK3" s="201"/>
      <c r="CAL3" s="201"/>
      <c r="CAM3" s="202"/>
      <c r="CAN3" s="203"/>
      <c r="CAO3" s="204"/>
      <c r="CAP3" s="205"/>
      <c r="CAQ3" s="206"/>
      <c r="CAR3" s="201"/>
      <c r="CAS3" s="201"/>
      <c r="CAT3" s="202"/>
      <c r="CAU3" s="203"/>
      <c r="CAV3" s="204"/>
      <c r="CAW3" s="205"/>
      <c r="CAX3" s="206"/>
      <c r="CAY3" s="201"/>
      <c r="CAZ3" s="201"/>
      <c r="CBA3" s="202"/>
      <c r="CBB3" s="203"/>
      <c r="CBC3" s="204"/>
      <c r="CBD3" s="205"/>
      <c r="CBE3" s="206"/>
      <c r="CBF3" s="201"/>
      <c r="CBG3" s="201"/>
      <c r="CBH3" s="202"/>
      <c r="CBI3" s="203"/>
      <c r="CBJ3" s="204"/>
      <c r="CBK3" s="205"/>
      <c r="CBL3" s="206"/>
      <c r="CBM3" s="201"/>
      <c r="CBN3" s="201"/>
      <c r="CBO3" s="202"/>
      <c r="CBP3" s="203"/>
      <c r="CBQ3" s="204"/>
      <c r="CBR3" s="205"/>
      <c r="CBS3" s="206"/>
      <c r="CBT3" s="201"/>
      <c r="CBU3" s="201"/>
      <c r="CBV3" s="202"/>
      <c r="CBW3" s="203"/>
      <c r="CBX3" s="204"/>
      <c r="CBY3" s="205"/>
      <c r="CBZ3" s="206"/>
      <c r="CCA3" s="201"/>
      <c r="CCB3" s="201"/>
      <c r="CCC3" s="202"/>
      <c r="CCD3" s="203"/>
      <c r="CCE3" s="204"/>
      <c r="CCF3" s="205"/>
      <c r="CCG3" s="206"/>
      <c r="CCH3" s="201"/>
      <c r="CCI3" s="201"/>
      <c r="CCJ3" s="202"/>
      <c r="CCK3" s="203"/>
      <c r="CCL3" s="204"/>
      <c r="CCM3" s="205"/>
      <c r="CCN3" s="206"/>
      <c r="CCO3" s="201"/>
      <c r="CCP3" s="201"/>
      <c r="CCQ3" s="202"/>
      <c r="CCR3" s="203"/>
      <c r="CCS3" s="204"/>
      <c r="CCT3" s="205"/>
      <c r="CCU3" s="206"/>
      <c r="CCV3" s="201"/>
      <c r="CCW3" s="201"/>
      <c r="CCX3" s="202"/>
      <c r="CCY3" s="203"/>
      <c r="CCZ3" s="204"/>
      <c r="CDA3" s="205"/>
      <c r="CDB3" s="206"/>
      <c r="CDC3" s="201"/>
      <c r="CDD3" s="201"/>
      <c r="CDE3" s="202"/>
      <c r="CDF3" s="203"/>
      <c r="CDG3" s="204"/>
      <c r="CDH3" s="205"/>
      <c r="CDI3" s="206"/>
      <c r="CDJ3" s="201"/>
      <c r="CDK3" s="201"/>
      <c r="CDL3" s="202"/>
      <c r="CDM3" s="203"/>
      <c r="CDN3" s="204"/>
      <c r="CDO3" s="205"/>
      <c r="CDP3" s="206"/>
      <c r="CDQ3" s="201"/>
      <c r="CDR3" s="201"/>
      <c r="CDS3" s="202"/>
      <c r="CDT3" s="203"/>
      <c r="CDU3" s="204"/>
      <c r="CDV3" s="205"/>
      <c r="CDW3" s="206"/>
      <c r="CDX3" s="201"/>
      <c r="CDY3" s="201"/>
      <c r="CDZ3" s="202"/>
      <c r="CEA3" s="203"/>
      <c r="CEB3" s="204"/>
      <c r="CEC3" s="205"/>
      <c r="CED3" s="206"/>
      <c r="CEE3" s="201"/>
      <c r="CEF3" s="201"/>
      <c r="CEG3" s="202"/>
      <c r="CEH3" s="203"/>
      <c r="CEI3" s="204"/>
      <c r="CEJ3" s="205"/>
      <c r="CEK3" s="206"/>
      <c r="CEL3" s="201"/>
      <c r="CEM3" s="201"/>
      <c r="CEN3" s="202"/>
      <c r="CEO3" s="203"/>
      <c r="CEP3" s="204"/>
      <c r="CEQ3" s="205"/>
      <c r="CER3" s="206"/>
      <c r="CES3" s="201"/>
      <c r="CET3" s="201"/>
      <c r="CEU3" s="202"/>
      <c r="CEV3" s="203"/>
      <c r="CEW3" s="204"/>
      <c r="CEX3" s="205"/>
      <c r="CEY3" s="206"/>
      <c r="CEZ3" s="201"/>
      <c r="CFA3" s="201"/>
      <c r="CFB3" s="202"/>
      <c r="CFC3" s="203"/>
      <c r="CFD3" s="204"/>
      <c r="CFE3" s="205"/>
      <c r="CFF3" s="206"/>
      <c r="CFG3" s="201"/>
      <c r="CFH3" s="201"/>
      <c r="CFI3" s="202"/>
      <c r="CFJ3" s="203"/>
      <c r="CFK3" s="204"/>
      <c r="CFL3" s="205"/>
      <c r="CFM3" s="206"/>
      <c r="CFN3" s="201"/>
      <c r="CFO3" s="201"/>
      <c r="CFP3" s="202"/>
      <c r="CFQ3" s="203"/>
      <c r="CFR3" s="204"/>
      <c r="CFS3" s="205"/>
      <c r="CFT3" s="206"/>
      <c r="CFU3" s="201"/>
      <c r="CFV3" s="201"/>
      <c r="CFW3" s="202"/>
      <c r="CFX3" s="203"/>
      <c r="CFY3" s="204"/>
      <c r="CFZ3" s="205"/>
      <c r="CGA3" s="206"/>
      <c r="CGB3" s="201"/>
      <c r="CGC3" s="201"/>
      <c r="CGD3" s="202"/>
      <c r="CGE3" s="203"/>
      <c r="CGF3" s="204"/>
      <c r="CGG3" s="205"/>
      <c r="CGH3" s="206"/>
      <c r="CGI3" s="201"/>
      <c r="CGJ3" s="201"/>
      <c r="CGK3" s="202"/>
      <c r="CGL3" s="203"/>
      <c r="CGM3" s="204"/>
      <c r="CGN3" s="205"/>
      <c r="CGO3" s="206"/>
      <c r="CGP3" s="201"/>
      <c r="CGQ3" s="201"/>
      <c r="CGR3" s="202"/>
      <c r="CGS3" s="203"/>
      <c r="CGT3" s="204"/>
      <c r="CGU3" s="205"/>
      <c r="CGV3" s="206"/>
      <c r="CGW3" s="201"/>
      <c r="CGX3" s="201"/>
      <c r="CGY3" s="202"/>
      <c r="CGZ3" s="203"/>
      <c r="CHA3" s="204"/>
      <c r="CHB3" s="205"/>
      <c r="CHC3" s="206"/>
      <c r="CHD3" s="201"/>
      <c r="CHE3" s="201"/>
      <c r="CHF3" s="202"/>
      <c r="CHG3" s="203"/>
      <c r="CHH3" s="204"/>
      <c r="CHI3" s="205"/>
      <c r="CHJ3" s="206"/>
      <c r="CHK3" s="201"/>
      <c r="CHL3" s="201"/>
      <c r="CHM3" s="202"/>
      <c r="CHN3" s="203"/>
      <c r="CHO3" s="204"/>
      <c r="CHP3" s="205"/>
      <c r="CHQ3" s="206"/>
      <c r="CHR3" s="201"/>
      <c r="CHS3" s="201"/>
      <c r="CHT3" s="202"/>
      <c r="CHU3" s="203"/>
      <c r="CHV3" s="204"/>
      <c r="CHW3" s="205"/>
      <c r="CHX3" s="206"/>
      <c r="CHY3" s="201"/>
      <c r="CHZ3" s="201"/>
      <c r="CIA3" s="202"/>
      <c r="CIB3" s="203"/>
      <c r="CIC3" s="204"/>
      <c r="CID3" s="205"/>
      <c r="CIE3" s="206"/>
      <c r="CIF3" s="201"/>
      <c r="CIG3" s="201"/>
      <c r="CIH3" s="202"/>
      <c r="CII3" s="203"/>
      <c r="CIJ3" s="204"/>
      <c r="CIK3" s="205"/>
      <c r="CIL3" s="206"/>
      <c r="CIM3" s="201"/>
      <c r="CIN3" s="201"/>
      <c r="CIO3" s="202"/>
      <c r="CIP3" s="203"/>
      <c r="CIQ3" s="204"/>
      <c r="CIR3" s="205"/>
      <c r="CIS3" s="206"/>
      <c r="CIT3" s="201"/>
      <c r="CIU3" s="201"/>
      <c r="CIV3" s="202"/>
      <c r="CIW3" s="203"/>
      <c r="CIX3" s="204"/>
      <c r="CIY3" s="205"/>
      <c r="CIZ3" s="206"/>
      <c r="CJA3" s="201"/>
      <c r="CJB3" s="201"/>
      <c r="CJC3" s="202"/>
      <c r="CJD3" s="203"/>
      <c r="CJE3" s="204"/>
      <c r="CJF3" s="205"/>
      <c r="CJG3" s="206"/>
      <c r="CJH3" s="201"/>
      <c r="CJI3" s="201"/>
      <c r="CJJ3" s="202"/>
      <c r="CJK3" s="203"/>
      <c r="CJL3" s="204"/>
      <c r="CJM3" s="205"/>
      <c r="CJN3" s="206"/>
      <c r="CJO3" s="201"/>
      <c r="CJP3" s="201"/>
      <c r="CJQ3" s="202"/>
      <c r="CJR3" s="203"/>
      <c r="CJS3" s="204"/>
      <c r="CJT3" s="205"/>
      <c r="CJU3" s="206"/>
      <c r="CJV3" s="201"/>
      <c r="CJW3" s="201"/>
      <c r="CJX3" s="202"/>
      <c r="CJY3" s="203"/>
      <c r="CJZ3" s="204"/>
      <c r="CKA3" s="205"/>
      <c r="CKB3" s="206"/>
      <c r="CKC3" s="201"/>
      <c r="CKD3" s="201"/>
      <c r="CKE3" s="202"/>
      <c r="CKF3" s="203"/>
      <c r="CKG3" s="204"/>
      <c r="CKH3" s="205"/>
      <c r="CKI3" s="206"/>
      <c r="CKJ3" s="201"/>
      <c r="CKK3" s="201"/>
      <c r="CKL3" s="202"/>
      <c r="CKM3" s="203"/>
      <c r="CKN3" s="204"/>
      <c r="CKO3" s="205"/>
      <c r="CKP3" s="206"/>
      <c r="CKQ3" s="201"/>
      <c r="CKR3" s="201"/>
      <c r="CKS3" s="202"/>
      <c r="CKT3" s="203"/>
      <c r="CKU3" s="204"/>
      <c r="CKV3" s="205"/>
      <c r="CKW3" s="206"/>
      <c r="CKX3" s="201"/>
      <c r="CKY3" s="201"/>
      <c r="CKZ3" s="202"/>
      <c r="CLA3" s="203"/>
      <c r="CLB3" s="204"/>
      <c r="CLC3" s="205"/>
      <c r="CLD3" s="206"/>
      <c r="CLE3" s="201"/>
      <c r="CLF3" s="201"/>
      <c r="CLG3" s="202"/>
      <c r="CLH3" s="203"/>
      <c r="CLI3" s="204"/>
      <c r="CLJ3" s="205"/>
      <c r="CLK3" s="206"/>
      <c r="CLL3" s="201"/>
      <c r="CLM3" s="201"/>
      <c r="CLN3" s="202"/>
      <c r="CLO3" s="203"/>
      <c r="CLP3" s="204"/>
      <c r="CLQ3" s="205"/>
      <c r="CLR3" s="206"/>
      <c r="CLS3" s="201"/>
      <c r="CLT3" s="201"/>
      <c r="CLU3" s="202"/>
      <c r="CLV3" s="203"/>
      <c r="CLW3" s="204"/>
      <c r="CLX3" s="205"/>
      <c r="CLY3" s="206"/>
      <c r="CLZ3" s="201"/>
      <c r="CMA3" s="201"/>
      <c r="CMB3" s="202"/>
      <c r="CMC3" s="203"/>
      <c r="CMD3" s="204"/>
      <c r="CME3" s="205"/>
      <c r="CMF3" s="206"/>
      <c r="CMG3" s="201"/>
      <c r="CMH3" s="201"/>
      <c r="CMI3" s="202"/>
      <c r="CMJ3" s="203"/>
      <c r="CMK3" s="204"/>
      <c r="CML3" s="205"/>
      <c r="CMM3" s="206"/>
      <c r="CMN3" s="201"/>
      <c r="CMO3" s="201"/>
      <c r="CMP3" s="202"/>
      <c r="CMQ3" s="203"/>
      <c r="CMR3" s="204"/>
      <c r="CMS3" s="205"/>
      <c r="CMT3" s="206"/>
      <c r="CMU3" s="201"/>
      <c r="CMV3" s="201"/>
      <c r="CMW3" s="202"/>
      <c r="CMX3" s="203"/>
      <c r="CMY3" s="204"/>
      <c r="CMZ3" s="205"/>
      <c r="CNA3" s="206"/>
      <c r="CNB3" s="201"/>
      <c r="CNC3" s="201"/>
      <c r="CND3" s="202"/>
      <c r="CNE3" s="203"/>
      <c r="CNF3" s="204"/>
      <c r="CNG3" s="205"/>
      <c r="CNH3" s="206"/>
      <c r="CNI3" s="201"/>
      <c r="CNJ3" s="201"/>
      <c r="CNK3" s="202"/>
      <c r="CNL3" s="203"/>
      <c r="CNM3" s="204"/>
      <c r="CNN3" s="205"/>
      <c r="CNO3" s="206"/>
      <c r="CNP3" s="201"/>
      <c r="CNQ3" s="201"/>
      <c r="CNR3" s="202"/>
      <c r="CNS3" s="203"/>
      <c r="CNT3" s="204"/>
      <c r="CNU3" s="205"/>
      <c r="CNV3" s="206"/>
      <c r="CNW3" s="201"/>
      <c r="CNX3" s="201"/>
      <c r="CNY3" s="202"/>
      <c r="CNZ3" s="203"/>
      <c r="COA3" s="204"/>
      <c r="COB3" s="205"/>
      <c r="COC3" s="206"/>
      <c r="COD3" s="201"/>
      <c r="COE3" s="201"/>
      <c r="COF3" s="202"/>
      <c r="COG3" s="203"/>
      <c r="COH3" s="204"/>
      <c r="COI3" s="205"/>
      <c r="COJ3" s="206"/>
      <c r="COK3" s="201"/>
      <c r="COL3" s="201"/>
      <c r="COM3" s="202"/>
      <c r="CON3" s="203"/>
      <c r="COO3" s="204"/>
      <c r="COP3" s="205"/>
      <c r="COQ3" s="206"/>
      <c r="COR3" s="201"/>
      <c r="COS3" s="201"/>
      <c r="COT3" s="202"/>
      <c r="COU3" s="203"/>
      <c r="COV3" s="204"/>
      <c r="COW3" s="205"/>
      <c r="COX3" s="206"/>
      <c r="COY3" s="201"/>
      <c r="COZ3" s="201"/>
      <c r="CPA3" s="202"/>
      <c r="CPB3" s="203"/>
      <c r="CPC3" s="204"/>
      <c r="CPD3" s="205"/>
      <c r="CPE3" s="206"/>
      <c r="CPF3" s="201"/>
      <c r="CPG3" s="201"/>
      <c r="CPH3" s="202"/>
      <c r="CPI3" s="203"/>
      <c r="CPJ3" s="204"/>
      <c r="CPK3" s="205"/>
      <c r="CPL3" s="206"/>
      <c r="CPM3" s="201"/>
      <c r="CPN3" s="201"/>
      <c r="CPO3" s="202"/>
      <c r="CPP3" s="203"/>
      <c r="CPQ3" s="204"/>
      <c r="CPR3" s="205"/>
      <c r="CPS3" s="206"/>
      <c r="CPT3" s="201"/>
      <c r="CPU3" s="201"/>
      <c r="CPV3" s="202"/>
      <c r="CPW3" s="203"/>
      <c r="CPX3" s="204"/>
      <c r="CPY3" s="205"/>
      <c r="CPZ3" s="206"/>
      <c r="CQA3" s="201"/>
      <c r="CQB3" s="201"/>
      <c r="CQC3" s="202"/>
      <c r="CQD3" s="203"/>
      <c r="CQE3" s="204"/>
      <c r="CQF3" s="205"/>
      <c r="CQG3" s="206"/>
      <c r="CQH3" s="201"/>
      <c r="CQI3" s="201"/>
      <c r="CQJ3" s="202"/>
      <c r="CQK3" s="203"/>
      <c r="CQL3" s="204"/>
      <c r="CQM3" s="205"/>
      <c r="CQN3" s="206"/>
      <c r="CQO3" s="201"/>
      <c r="CQP3" s="201"/>
      <c r="CQQ3" s="202"/>
      <c r="CQR3" s="203"/>
      <c r="CQS3" s="204"/>
      <c r="CQT3" s="205"/>
      <c r="CQU3" s="206"/>
      <c r="CQV3" s="201"/>
      <c r="CQW3" s="201"/>
      <c r="CQX3" s="202"/>
      <c r="CQY3" s="203"/>
      <c r="CQZ3" s="204"/>
      <c r="CRA3" s="205"/>
      <c r="CRB3" s="206"/>
      <c r="CRC3" s="201"/>
      <c r="CRD3" s="201"/>
      <c r="CRE3" s="202"/>
      <c r="CRF3" s="203"/>
      <c r="CRG3" s="204"/>
      <c r="CRH3" s="205"/>
      <c r="CRI3" s="206"/>
      <c r="CRJ3" s="201"/>
      <c r="CRK3" s="201"/>
      <c r="CRL3" s="202"/>
      <c r="CRM3" s="203"/>
      <c r="CRN3" s="204"/>
      <c r="CRO3" s="205"/>
      <c r="CRP3" s="206"/>
      <c r="CRQ3" s="201"/>
      <c r="CRR3" s="201"/>
      <c r="CRS3" s="202"/>
      <c r="CRT3" s="203"/>
      <c r="CRU3" s="204"/>
      <c r="CRV3" s="205"/>
      <c r="CRW3" s="206"/>
      <c r="CRX3" s="201"/>
      <c r="CRY3" s="201"/>
      <c r="CRZ3" s="202"/>
      <c r="CSA3" s="203"/>
      <c r="CSB3" s="204"/>
      <c r="CSC3" s="205"/>
      <c r="CSD3" s="206"/>
      <c r="CSE3" s="201"/>
      <c r="CSF3" s="201"/>
      <c r="CSG3" s="202"/>
      <c r="CSH3" s="203"/>
      <c r="CSI3" s="204"/>
      <c r="CSJ3" s="205"/>
      <c r="CSK3" s="206"/>
      <c r="CSL3" s="201"/>
      <c r="CSM3" s="201"/>
      <c r="CSN3" s="202"/>
      <c r="CSO3" s="203"/>
      <c r="CSP3" s="204"/>
      <c r="CSQ3" s="205"/>
      <c r="CSR3" s="206"/>
      <c r="CSS3" s="201"/>
      <c r="CST3" s="201"/>
      <c r="CSU3" s="202"/>
      <c r="CSV3" s="203"/>
      <c r="CSW3" s="204"/>
      <c r="CSX3" s="205"/>
      <c r="CSY3" s="206"/>
      <c r="CSZ3" s="201"/>
      <c r="CTA3" s="201"/>
      <c r="CTB3" s="202"/>
      <c r="CTC3" s="203"/>
      <c r="CTD3" s="204"/>
      <c r="CTE3" s="205"/>
      <c r="CTF3" s="206"/>
      <c r="CTG3" s="201"/>
      <c r="CTH3" s="201"/>
      <c r="CTI3" s="202"/>
      <c r="CTJ3" s="203"/>
      <c r="CTK3" s="204"/>
      <c r="CTL3" s="205"/>
      <c r="CTM3" s="206"/>
      <c r="CTN3" s="201"/>
      <c r="CTO3" s="201"/>
      <c r="CTP3" s="202"/>
      <c r="CTQ3" s="203"/>
      <c r="CTR3" s="204"/>
      <c r="CTS3" s="205"/>
      <c r="CTT3" s="206"/>
      <c r="CTU3" s="201"/>
      <c r="CTV3" s="201"/>
      <c r="CTW3" s="202"/>
      <c r="CTX3" s="203"/>
      <c r="CTY3" s="204"/>
      <c r="CTZ3" s="205"/>
      <c r="CUA3" s="206"/>
      <c r="CUB3" s="201"/>
      <c r="CUC3" s="201"/>
      <c r="CUD3" s="202"/>
      <c r="CUE3" s="203"/>
      <c r="CUF3" s="204"/>
      <c r="CUG3" s="205"/>
      <c r="CUH3" s="206"/>
      <c r="CUI3" s="201"/>
      <c r="CUJ3" s="201"/>
      <c r="CUK3" s="202"/>
      <c r="CUL3" s="203"/>
      <c r="CUM3" s="204"/>
      <c r="CUN3" s="205"/>
      <c r="CUO3" s="206"/>
      <c r="CUP3" s="201"/>
      <c r="CUQ3" s="201"/>
      <c r="CUR3" s="202"/>
      <c r="CUS3" s="203"/>
      <c r="CUT3" s="204"/>
      <c r="CUU3" s="205"/>
      <c r="CUV3" s="206"/>
      <c r="CUW3" s="201"/>
      <c r="CUX3" s="201"/>
      <c r="CUY3" s="202"/>
      <c r="CUZ3" s="203"/>
      <c r="CVA3" s="204"/>
      <c r="CVB3" s="205"/>
      <c r="CVC3" s="206"/>
      <c r="CVD3" s="201"/>
      <c r="CVE3" s="201"/>
      <c r="CVF3" s="202"/>
      <c r="CVG3" s="203"/>
      <c r="CVH3" s="204"/>
      <c r="CVI3" s="205"/>
      <c r="CVJ3" s="206"/>
      <c r="CVK3" s="201"/>
      <c r="CVL3" s="201"/>
      <c r="CVM3" s="202"/>
      <c r="CVN3" s="203"/>
      <c r="CVO3" s="204"/>
      <c r="CVP3" s="205"/>
      <c r="CVQ3" s="206"/>
      <c r="CVR3" s="201"/>
      <c r="CVS3" s="201"/>
      <c r="CVT3" s="202"/>
      <c r="CVU3" s="203"/>
      <c r="CVV3" s="204"/>
      <c r="CVW3" s="205"/>
      <c r="CVX3" s="206"/>
      <c r="CVY3" s="201"/>
      <c r="CVZ3" s="201"/>
      <c r="CWA3" s="202"/>
      <c r="CWB3" s="203"/>
      <c r="CWC3" s="204"/>
      <c r="CWD3" s="205"/>
      <c r="CWE3" s="206"/>
      <c r="CWF3" s="201"/>
      <c r="CWG3" s="201"/>
      <c r="CWH3" s="202"/>
      <c r="CWI3" s="203"/>
      <c r="CWJ3" s="204"/>
      <c r="CWK3" s="205"/>
      <c r="CWL3" s="206"/>
      <c r="CWM3" s="201"/>
      <c r="CWN3" s="201"/>
      <c r="CWO3" s="202"/>
      <c r="CWP3" s="203"/>
      <c r="CWQ3" s="204"/>
      <c r="CWR3" s="205"/>
      <c r="CWS3" s="206"/>
      <c r="CWT3" s="201"/>
      <c r="CWU3" s="201"/>
      <c r="CWV3" s="202"/>
      <c r="CWW3" s="203"/>
      <c r="CWX3" s="204"/>
      <c r="CWY3" s="205"/>
      <c r="CWZ3" s="206"/>
      <c r="CXA3" s="201"/>
      <c r="CXB3" s="201"/>
      <c r="CXC3" s="202"/>
      <c r="CXD3" s="203"/>
      <c r="CXE3" s="204"/>
      <c r="CXF3" s="205"/>
      <c r="CXG3" s="206"/>
      <c r="CXH3" s="201"/>
      <c r="CXI3" s="201"/>
      <c r="CXJ3" s="202"/>
      <c r="CXK3" s="203"/>
      <c r="CXL3" s="204"/>
      <c r="CXM3" s="205"/>
      <c r="CXN3" s="206"/>
      <c r="CXO3" s="201"/>
      <c r="CXP3" s="201"/>
      <c r="CXQ3" s="202"/>
      <c r="CXR3" s="203"/>
      <c r="CXS3" s="204"/>
      <c r="CXT3" s="205"/>
      <c r="CXU3" s="206"/>
      <c r="CXV3" s="201"/>
      <c r="CXW3" s="201"/>
      <c r="CXX3" s="202"/>
      <c r="CXY3" s="203"/>
      <c r="CXZ3" s="204"/>
      <c r="CYA3" s="205"/>
      <c r="CYB3" s="206"/>
      <c r="CYC3" s="201"/>
      <c r="CYD3" s="201"/>
      <c r="CYE3" s="202"/>
      <c r="CYF3" s="203"/>
      <c r="CYG3" s="204"/>
      <c r="CYH3" s="205"/>
      <c r="CYI3" s="206"/>
      <c r="CYJ3" s="201"/>
      <c r="CYK3" s="201"/>
      <c r="CYL3" s="202"/>
      <c r="CYM3" s="203"/>
      <c r="CYN3" s="204"/>
      <c r="CYO3" s="205"/>
      <c r="CYP3" s="206"/>
      <c r="CYQ3" s="201"/>
      <c r="CYR3" s="201"/>
      <c r="CYS3" s="202"/>
      <c r="CYT3" s="203"/>
      <c r="CYU3" s="204"/>
      <c r="CYV3" s="205"/>
      <c r="CYW3" s="206"/>
      <c r="CYX3" s="201"/>
      <c r="CYY3" s="201"/>
      <c r="CYZ3" s="202"/>
      <c r="CZA3" s="203"/>
      <c r="CZB3" s="204"/>
      <c r="CZC3" s="205"/>
      <c r="CZD3" s="206"/>
      <c r="CZE3" s="201"/>
      <c r="CZF3" s="201"/>
      <c r="CZG3" s="202"/>
      <c r="CZH3" s="203"/>
      <c r="CZI3" s="204"/>
      <c r="CZJ3" s="205"/>
      <c r="CZK3" s="206"/>
      <c r="CZL3" s="201"/>
      <c r="CZM3" s="201"/>
      <c r="CZN3" s="202"/>
      <c r="CZO3" s="203"/>
      <c r="CZP3" s="204"/>
      <c r="CZQ3" s="205"/>
      <c r="CZR3" s="206"/>
      <c r="CZS3" s="201"/>
      <c r="CZT3" s="201"/>
      <c r="CZU3" s="202"/>
      <c r="CZV3" s="203"/>
      <c r="CZW3" s="204"/>
      <c r="CZX3" s="205"/>
      <c r="CZY3" s="206"/>
      <c r="CZZ3" s="201"/>
      <c r="DAA3" s="201"/>
      <c r="DAB3" s="202"/>
      <c r="DAC3" s="203"/>
      <c r="DAD3" s="204"/>
      <c r="DAE3" s="205"/>
      <c r="DAF3" s="206"/>
      <c r="DAG3" s="201"/>
      <c r="DAH3" s="201"/>
      <c r="DAI3" s="202"/>
      <c r="DAJ3" s="203"/>
      <c r="DAK3" s="204"/>
      <c r="DAL3" s="205"/>
      <c r="DAM3" s="206"/>
      <c r="DAN3" s="201"/>
      <c r="DAO3" s="201"/>
      <c r="DAP3" s="202"/>
      <c r="DAQ3" s="203"/>
      <c r="DAR3" s="204"/>
      <c r="DAS3" s="205"/>
      <c r="DAT3" s="206"/>
      <c r="DAU3" s="201"/>
      <c r="DAV3" s="201"/>
      <c r="DAW3" s="202"/>
      <c r="DAX3" s="203"/>
      <c r="DAY3" s="204"/>
      <c r="DAZ3" s="205"/>
      <c r="DBA3" s="206"/>
      <c r="DBB3" s="201"/>
      <c r="DBC3" s="201"/>
      <c r="DBD3" s="202"/>
      <c r="DBE3" s="203"/>
      <c r="DBF3" s="204"/>
      <c r="DBG3" s="205"/>
      <c r="DBH3" s="206"/>
      <c r="DBI3" s="201"/>
      <c r="DBJ3" s="201"/>
      <c r="DBK3" s="202"/>
      <c r="DBL3" s="203"/>
      <c r="DBM3" s="204"/>
      <c r="DBN3" s="205"/>
      <c r="DBO3" s="206"/>
      <c r="DBP3" s="201"/>
      <c r="DBQ3" s="201"/>
      <c r="DBR3" s="202"/>
      <c r="DBS3" s="203"/>
      <c r="DBT3" s="204"/>
      <c r="DBU3" s="205"/>
      <c r="DBV3" s="206"/>
      <c r="DBW3" s="201"/>
      <c r="DBX3" s="201"/>
      <c r="DBY3" s="202"/>
      <c r="DBZ3" s="203"/>
      <c r="DCA3" s="204"/>
      <c r="DCB3" s="205"/>
      <c r="DCC3" s="206"/>
      <c r="DCD3" s="201"/>
      <c r="DCE3" s="201"/>
      <c r="DCF3" s="202"/>
      <c r="DCG3" s="203"/>
      <c r="DCH3" s="204"/>
      <c r="DCI3" s="205"/>
      <c r="DCJ3" s="206"/>
      <c r="DCK3" s="201"/>
      <c r="DCL3" s="201"/>
      <c r="DCM3" s="202"/>
      <c r="DCN3" s="203"/>
      <c r="DCO3" s="204"/>
      <c r="DCP3" s="205"/>
      <c r="DCQ3" s="206"/>
      <c r="DCR3" s="201"/>
      <c r="DCS3" s="201"/>
      <c r="DCT3" s="202"/>
      <c r="DCU3" s="203"/>
      <c r="DCV3" s="204"/>
      <c r="DCW3" s="205"/>
      <c r="DCX3" s="206"/>
      <c r="DCY3" s="201"/>
      <c r="DCZ3" s="201"/>
      <c r="DDA3" s="202"/>
      <c r="DDB3" s="203"/>
      <c r="DDC3" s="204"/>
      <c r="DDD3" s="205"/>
      <c r="DDE3" s="206"/>
      <c r="DDF3" s="201"/>
      <c r="DDG3" s="201"/>
      <c r="DDH3" s="202"/>
      <c r="DDI3" s="203"/>
      <c r="DDJ3" s="204"/>
      <c r="DDK3" s="205"/>
      <c r="DDL3" s="206"/>
      <c r="DDM3" s="201"/>
      <c r="DDN3" s="201"/>
      <c r="DDO3" s="202"/>
      <c r="DDP3" s="203"/>
      <c r="DDQ3" s="204"/>
      <c r="DDR3" s="205"/>
      <c r="DDS3" s="206"/>
      <c r="DDT3" s="201"/>
      <c r="DDU3" s="201"/>
      <c r="DDV3" s="202"/>
      <c r="DDW3" s="203"/>
      <c r="DDX3" s="204"/>
      <c r="DDY3" s="205"/>
      <c r="DDZ3" s="206"/>
      <c r="DEA3" s="201"/>
      <c r="DEB3" s="201"/>
      <c r="DEC3" s="202"/>
      <c r="DED3" s="203"/>
      <c r="DEE3" s="204"/>
      <c r="DEF3" s="205"/>
      <c r="DEG3" s="206"/>
      <c r="DEH3" s="201"/>
      <c r="DEI3" s="201"/>
      <c r="DEJ3" s="202"/>
      <c r="DEK3" s="203"/>
      <c r="DEL3" s="204"/>
      <c r="DEM3" s="205"/>
      <c r="DEN3" s="206"/>
      <c r="DEO3" s="201"/>
      <c r="DEP3" s="201"/>
      <c r="DEQ3" s="202"/>
      <c r="DER3" s="203"/>
      <c r="DES3" s="204"/>
      <c r="DET3" s="205"/>
      <c r="DEU3" s="206"/>
      <c r="DEV3" s="201"/>
      <c r="DEW3" s="201"/>
      <c r="DEX3" s="202"/>
      <c r="DEY3" s="203"/>
      <c r="DEZ3" s="204"/>
      <c r="DFA3" s="205"/>
      <c r="DFB3" s="206"/>
      <c r="DFC3" s="201"/>
      <c r="DFD3" s="201"/>
      <c r="DFE3" s="202"/>
      <c r="DFF3" s="203"/>
      <c r="DFG3" s="204"/>
      <c r="DFH3" s="205"/>
      <c r="DFI3" s="206"/>
      <c r="DFJ3" s="201"/>
      <c r="DFK3" s="201"/>
      <c r="DFL3" s="202"/>
      <c r="DFM3" s="203"/>
      <c r="DFN3" s="204"/>
      <c r="DFO3" s="205"/>
      <c r="DFP3" s="206"/>
      <c r="DFQ3" s="201"/>
      <c r="DFR3" s="201"/>
      <c r="DFS3" s="202"/>
      <c r="DFT3" s="203"/>
      <c r="DFU3" s="204"/>
      <c r="DFV3" s="205"/>
      <c r="DFW3" s="206"/>
      <c r="DFX3" s="201"/>
      <c r="DFY3" s="201"/>
      <c r="DFZ3" s="202"/>
      <c r="DGA3" s="203"/>
      <c r="DGB3" s="204"/>
      <c r="DGC3" s="205"/>
      <c r="DGD3" s="206"/>
      <c r="DGE3" s="201"/>
      <c r="DGF3" s="201"/>
      <c r="DGG3" s="202"/>
      <c r="DGH3" s="203"/>
      <c r="DGI3" s="204"/>
      <c r="DGJ3" s="205"/>
      <c r="DGK3" s="206"/>
      <c r="DGL3" s="201"/>
      <c r="DGM3" s="201"/>
      <c r="DGN3" s="202"/>
      <c r="DGO3" s="203"/>
      <c r="DGP3" s="204"/>
      <c r="DGQ3" s="205"/>
      <c r="DGR3" s="206"/>
      <c r="DGS3" s="201"/>
      <c r="DGT3" s="201"/>
      <c r="DGU3" s="202"/>
      <c r="DGV3" s="203"/>
      <c r="DGW3" s="204"/>
      <c r="DGX3" s="205"/>
      <c r="DGY3" s="206"/>
      <c r="DGZ3" s="201"/>
      <c r="DHA3" s="201"/>
      <c r="DHB3" s="202"/>
      <c r="DHC3" s="203"/>
      <c r="DHD3" s="204"/>
      <c r="DHE3" s="205"/>
      <c r="DHF3" s="206"/>
      <c r="DHG3" s="201"/>
      <c r="DHH3" s="201"/>
      <c r="DHI3" s="202"/>
      <c r="DHJ3" s="203"/>
      <c r="DHK3" s="204"/>
      <c r="DHL3" s="205"/>
      <c r="DHM3" s="206"/>
      <c r="DHN3" s="201"/>
      <c r="DHO3" s="201"/>
      <c r="DHP3" s="202"/>
      <c r="DHQ3" s="203"/>
      <c r="DHR3" s="204"/>
      <c r="DHS3" s="205"/>
      <c r="DHT3" s="206"/>
      <c r="DHU3" s="201"/>
      <c r="DHV3" s="201"/>
      <c r="DHW3" s="202"/>
      <c r="DHX3" s="203"/>
      <c r="DHY3" s="204"/>
      <c r="DHZ3" s="205"/>
      <c r="DIA3" s="206"/>
      <c r="DIB3" s="201"/>
      <c r="DIC3" s="201"/>
      <c r="DID3" s="202"/>
      <c r="DIE3" s="203"/>
      <c r="DIF3" s="204"/>
      <c r="DIG3" s="205"/>
      <c r="DIH3" s="206"/>
      <c r="DII3" s="201"/>
      <c r="DIJ3" s="201"/>
      <c r="DIK3" s="202"/>
      <c r="DIL3" s="203"/>
      <c r="DIM3" s="204"/>
      <c r="DIN3" s="205"/>
      <c r="DIO3" s="206"/>
      <c r="DIP3" s="201"/>
      <c r="DIQ3" s="201"/>
      <c r="DIR3" s="202"/>
      <c r="DIS3" s="203"/>
      <c r="DIT3" s="204"/>
      <c r="DIU3" s="205"/>
      <c r="DIV3" s="206"/>
      <c r="DIW3" s="201"/>
      <c r="DIX3" s="201"/>
      <c r="DIY3" s="202"/>
      <c r="DIZ3" s="203"/>
      <c r="DJA3" s="204"/>
      <c r="DJB3" s="205"/>
      <c r="DJC3" s="206"/>
      <c r="DJD3" s="201"/>
      <c r="DJE3" s="201"/>
      <c r="DJF3" s="202"/>
      <c r="DJG3" s="203"/>
      <c r="DJH3" s="204"/>
      <c r="DJI3" s="205"/>
      <c r="DJJ3" s="206"/>
      <c r="DJK3" s="201"/>
      <c r="DJL3" s="201"/>
      <c r="DJM3" s="202"/>
      <c r="DJN3" s="203"/>
      <c r="DJO3" s="204"/>
      <c r="DJP3" s="205"/>
      <c r="DJQ3" s="206"/>
      <c r="DJR3" s="201"/>
      <c r="DJS3" s="201"/>
      <c r="DJT3" s="202"/>
      <c r="DJU3" s="203"/>
      <c r="DJV3" s="204"/>
      <c r="DJW3" s="205"/>
      <c r="DJX3" s="206"/>
      <c r="DJY3" s="201"/>
      <c r="DJZ3" s="201"/>
      <c r="DKA3" s="202"/>
      <c r="DKB3" s="203"/>
      <c r="DKC3" s="204"/>
      <c r="DKD3" s="205"/>
      <c r="DKE3" s="206"/>
      <c r="DKF3" s="201"/>
      <c r="DKG3" s="201"/>
      <c r="DKH3" s="202"/>
      <c r="DKI3" s="203"/>
      <c r="DKJ3" s="204"/>
      <c r="DKK3" s="205"/>
      <c r="DKL3" s="206"/>
      <c r="DKM3" s="201"/>
      <c r="DKN3" s="201"/>
      <c r="DKO3" s="202"/>
      <c r="DKP3" s="203"/>
      <c r="DKQ3" s="204"/>
      <c r="DKR3" s="205"/>
      <c r="DKS3" s="206"/>
      <c r="DKT3" s="201"/>
      <c r="DKU3" s="201"/>
      <c r="DKV3" s="202"/>
      <c r="DKW3" s="203"/>
      <c r="DKX3" s="204"/>
      <c r="DKY3" s="205"/>
      <c r="DKZ3" s="206"/>
      <c r="DLA3" s="201"/>
      <c r="DLB3" s="201"/>
      <c r="DLC3" s="202"/>
      <c r="DLD3" s="203"/>
      <c r="DLE3" s="204"/>
      <c r="DLF3" s="205"/>
      <c r="DLG3" s="206"/>
      <c r="DLH3" s="201"/>
      <c r="DLI3" s="201"/>
      <c r="DLJ3" s="202"/>
      <c r="DLK3" s="203"/>
      <c r="DLL3" s="204"/>
      <c r="DLM3" s="205"/>
      <c r="DLN3" s="206"/>
      <c r="DLO3" s="201"/>
      <c r="DLP3" s="201"/>
      <c r="DLQ3" s="202"/>
      <c r="DLR3" s="203"/>
      <c r="DLS3" s="204"/>
      <c r="DLT3" s="205"/>
      <c r="DLU3" s="206"/>
      <c r="DLV3" s="201"/>
      <c r="DLW3" s="201"/>
      <c r="DLX3" s="202"/>
      <c r="DLY3" s="203"/>
      <c r="DLZ3" s="204"/>
      <c r="DMA3" s="205"/>
      <c r="DMB3" s="206"/>
      <c r="DMC3" s="201"/>
      <c r="DMD3" s="201"/>
      <c r="DME3" s="202"/>
      <c r="DMF3" s="203"/>
      <c r="DMG3" s="204"/>
      <c r="DMH3" s="205"/>
      <c r="DMI3" s="206"/>
      <c r="DMJ3" s="201"/>
      <c r="DMK3" s="201"/>
      <c r="DML3" s="202"/>
      <c r="DMM3" s="203"/>
      <c r="DMN3" s="204"/>
      <c r="DMO3" s="205"/>
      <c r="DMP3" s="206"/>
      <c r="DMQ3" s="201"/>
      <c r="DMR3" s="201"/>
      <c r="DMS3" s="202"/>
      <c r="DMT3" s="203"/>
      <c r="DMU3" s="204"/>
      <c r="DMV3" s="205"/>
      <c r="DMW3" s="206"/>
      <c r="DMX3" s="201"/>
      <c r="DMY3" s="201"/>
      <c r="DMZ3" s="202"/>
      <c r="DNA3" s="203"/>
      <c r="DNB3" s="204"/>
      <c r="DNC3" s="205"/>
      <c r="DND3" s="206"/>
      <c r="DNE3" s="201"/>
      <c r="DNF3" s="201"/>
      <c r="DNG3" s="202"/>
      <c r="DNH3" s="203"/>
      <c r="DNI3" s="204"/>
      <c r="DNJ3" s="205"/>
      <c r="DNK3" s="206"/>
      <c r="DNL3" s="201"/>
      <c r="DNM3" s="201"/>
      <c r="DNN3" s="202"/>
      <c r="DNO3" s="203"/>
      <c r="DNP3" s="204"/>
      <c r="DNQ3" s="205"/>
      <c r="DNR3" s="206"/>
      <c r="DNS3" s="201"/>
      <c r="DNT3" s="201"/>
      <c r="DNU3" s="202"/>
      <c r="DNV3" s="203"/>
      <c r="DNW3" s="204"/>
      <c r="DNX3" s="205"/>
      <c r="DNY3" s="206"/>
      <c r="DNZ3" s="201"/>
      <c r="DOA3" s="201"/>
      <c r="DOB3" s="202"/>
      <c r="DOC3" s="203"/>
      <c r="DOD3" s="204"/>
      <c r="DOE3" s="205"/>
      <c r="DOF3" s="206"/>
      <c r="DOG3" s="201"/>
      <c r="DOH3" s="201"/>
      <c r="DOI3" s="202"/>
      <c r="DOJ3" s="203"/>
      <c r="DOK3" s="204"/>
      <c r="DOL3" s="205"/>
      <c r="DOM3" s="206"/>
      <c r="DON3" s="201"/>
      <c r="DOO3" s="201"/>
      <c r="DOP3" s="202"/>
      <c r="DOQ3" s="203"/>
      <c r="DOR3" s="204"/>
      <c r="DOS3" s="205"/>
      <c r="DOT3" s="206"/>
      <c r="DOU3" s="201"/>
      <c r="DOV3" s="201"/>
      <c r="DOW3" s="202"/>
      <c r="DOX3" s="203"/>
      <c r="DOY3" s="204"/>
      <c r="DOZ3" s="205"/>
      <c r="DPA3" s="206"/>
      <c r="DPB3" s="201"/>
      <c r="DPC3" s="201"/>
      <c r="DPD3" s="202"/>
      <c r="DPE3" s="203"/>
      <c r="DPF3" s="204"/>
      <c r="DPG3" s="205"/>
      <c r="DPH3" s="206"/>
      <c r="DPI3" s="201"/>
      <c r="DPJ3" s="201"/>
      <c r="DPK3" s="202"/>
      <c r="DPL3" s="203"/>
      <c r="DPM3" s="204"/>
      <c r="DPN3" s="205"/>
      <c r="DPO3" s="206"/>
      <c r="DPP3" s="201"/>
      <c r="DPQ3" s="201"/>
      <c r="DPR3" s="202"/>
      <c r="DPS3" s="203"/>
      <c r="DPT3" s="204"/>
      <c r="DPU3" s="205"/>
      <c r="DPV3" s="206"/>
      <c r="DPW3" s="201"/>
      <c r="DPX3" s="201"/>
      <c r="DPY3" s="202"/>
      <c r="DPZ3" s="203"/>
      <c r="DQA3" s="204"/>
      <c r="DQB3" s="205"/>
      <c r="DQC3" s="206"/>
      <c r="DQD3" s="201"/>
      <c r="DQE3" s="201"/>
      <c r="DQF3" s="202"/>
      <c r="DQG3" s="203"/>
      <c r="DQH3" s="204"/>
      <c r="DQI3" s="205"/>
      <c r="DQJ3" s="206"/>
      <c r="DQK3" s="201"/>
      <c r="DQL3" s="201"/>
      <c r="DQM3" s="202"/>
      <c r="DQN3" s="203"/>
      <c r="DQO3" s="204"/>
      <c r="DQP3" s="205"/>
      <c r="DQQ3" s="206"/>
      <c r="DQR3" s="201"/>
      <c r="DQS3" s="201"/>
      <c r="DQT3" s="202"/>
      <c r="DQU3" s="203"/>
      <c r="DQV3" s="204"/>
      <c r="DQW3" s="205"/>
      <c r="DQX3" s="206"/>
      <c r="DQY3" s="201"/>
      <c r="DQZ3" s="201"/>
      <c r="DRA3" s="202"/>
      <c r="DRB3" s="203"/>
      <c r="DRC3" s="204"/>
      <c r="DRD3" s="205"/>
      <c r="DRE3" s="206"/>
      <c r="DRF3" s="201"/>
      <c r="DRG3" s="201"/>
      <c r="DRH3" s="202"/>
      <c r="DRI3" s="203"/>
      <c r="DRJ3" s="204"/>
      <c r="DRK3" s="205"/>
      <c r="DRL3" s="206"/>
      <c r="DRM3" s="201"/>
      <c r="DRN3" s="201"/>
      <c r="DRO3" s="202"/>
      <c r="DRP3" s="203"/>
      <c r="DRQ3" s="204"/>
      <c r="DRR3" s="205"/>
      <c r="DRS3" s="206"/>
      <c r="DRT3" s="201"/>
      <c r="DRU3" s="201"/>
      <c r="DRV3" s="202"/>
      <c r="DRW3" s="203"/>
      <c r="DRX3" s="204"/>
      <c r="DRY3" s="205"/>
      <c r="DRZ3" s="206"/>
      <c r="DSA3" s="201"/>
      <c r="DSB3" s="201"/>
      <c r="DSC3" s="202"/>
      <c r="DSD3" s="203"/>
      <c r="DSE3" s="204"/>
      <c r="DSF3" s="205"/>
      <c r="DSG3" s="206"/>
      <c r="DSH3" s="201"/>
      <c r="DSI3" s="201"/>
      <c r="DSJ3" s="202"/>
      <c r="DSK3" s="203"/>
      <c r="DSL3" s="204"/>
      <c r="DSM3" s="205"/>
      <c r="DSN3" s="206"/>
      <c r="DSO3" s="201"/>
      <c r="DSP3" s="201"/>
      <c r="DSQ3" s="202"/>
      <c r="DSR3" s="203"/>
      <c r="DSS3" s="204"/>
      <c r="DST3" s="205"/>
      <c r="DSU3" s="206"/>
      <c r="DSV3" s="201"/>
      <c r="DSW3" s="201"/>
      <c r="DSX3" s="202"/>
      <c r="DSY3" s="203"/>
      <c r="DSZ3" s="204"/>
      <c r="DTA3" s="205"/>
      <c r="DTB3" s="206"/>
      <c r="DTC3" s="201"/>
      <c r="DTD3" s="201"/>
      <c r="DTE3" s="202"/>
      <c r="DTF3" s="203"/>
      <c r="DTG3" s="204"/>
      <c r="DTH3" s="205"/>
      <c r="DTI3" s="206"/>
      <c r="DTJ3" s="201"/>
      <c r="DTK3" s="201"/>
      <c r="DTL3" s="202"/>
      <c r="DTM3" s="203"/>
      <c r="DTN3" s="204"/>
      <c r="DTO3" s="205"/>
      <c r="DTP3" s="206"/>
      <c r="DTQ3" s="201"/>
      <c r="DTR3" s="201"/>
      <c r="DTS3" s="202"/>
      <c r="DTT3" s="203"/>
      <c r="DTU3" s="204"/>
      <c r="DTV3" s="205"/>
      <c r="DTW3" s="206"/>
      <c r="DTX3" s="201"/>
      <c r="DTY3" s="201"/>
      <c r="DTZ3" s="202"/>
      <c r="DUA3" s="203"/>
      <c r="DUB3" s="204"/>
      <c r="DUC3" s="205"/>
      <c r="DUD3" s="206"/>
      <c r="DUE3" s="201"/>
      <c r="DUF3" s="201"/>
      <c r="DUG3" s="202"/>
      <c r="DUH3" s="203"/>
      <c r="DUI3" s="204"/>
      <c r="DUJ3" s="205"/>
      <c r="DUK3" s="206"/>
      <c r="DUL3" s="201"/>
      <c r="DUM3" s="201"/>
      <c r="DUN3" s="202"/>
      <c r="DUO3" s="203"/>
      <c r="DUP3" s="204"/>
      <c r="DUQ3" s="205"/>
      <c r="DUR3" s="206"/>
      <c r="DUS3" s="201"/>
      <c r="DUT3" s="201"/>
      <c r="DUU3" s="202"/>
      <c r="DUV3" s="203"/>
      <c r="DUW3" s="204"/>
      <c r="DUX3" s="205"/>
      <c r="DUY3" s="206"/>
      <c r="DUZ3" s="201"/>
      <c r="DVA3" s="201"/>
      <c r="DVB3" s="202"/>
      <c r="DVC3" s="203"/>
      <c r="DVD3" s="204"/>
      <c r="DVE3" s="205"/>
      <c r="DVF3" s="206"/>
      <c r="DVG3" s="201"/>
      <c r="DVH3" s="201"/>
      <c r="DVI3" s="202"/>
      <c r="DVJ3" s="203"/>
      <c r="DVK3" s="204"/>
      <c r="DVL3" s="205"/>
      <c r="DVM3" s="206"/>
      <c r="DVN3" s="201"/>
      <c r="DVO3" s="201"/>
      <c r="DVP3" s="202"/>
      <c r="DVQ3" s="203"/>
      <c r="DVR3" s="204"/>
      <c r="DVS3" s="205"/>
      <c r="DVT3" s="206"/>
      <c r="DVU3" s="201"/>
      <c r="DVV3" s="201"/>
      <c r="DVW3" s="202"/>
      <c r="DVX3" s="203"/>
      <c r="DVY3" s="204"/>
      <c r="DVZ3" s="205"/>
      <c r="DWA3" s="206"/>
      <c r="DWB3" s="201"/>
      <c r="DWC3" s="201"/>
      <c r="DWD3" s="202"/>
      <c r="DWE3" s="203"/>
      <c r="DWF3" s="204"/>
      <c r="DWG3" s="205"/>
      <c r="DWH3" s="206"/>
      <c r="DWI3" s="201"/>
      <c r="DWJ3" s="201"/>
      <c r="DWK3" s="202"/>
      <c r="DWL3" s="203"/>
      <c r="DWM3" s="204"/>
      <c r="DWN3" s="205"/>
      <c r="DWO3" s="206"/>
      <c r="DWP3" s="201"/>
      <c r="DWQ3" s="201"/>
      <c r="DWR3" s="202"/>
      <c r="DWS3" s="203"/>
      <c r="DWT3" s="204"/>
      <c r="DWU3" s="205"/>
      <c r="DWV3" s="206"/>
      <c r="DWW3" s="201"/>
      <c r="DWX3" s="201"/>
      <c r="DWY3" s="202"/>
      <c r="DWZ3" s="203"/>
      <c r="DXA3" s="204"/>
      <c r="DXB3" s="205"/>
      <c r="DXC3" s="206"/>
      <c r="DXD3" s="201"/>
      <c r="DXE3" s="201"/>
      <c r="DXF3" s="202"/>
      <c r="DXG3" s="203"/>
      <c r="DXH3" s="204"/>
      <c r="DXI3" s="205"/>
      <c r="DXJ3" s="206"/>
      <c r="DXK3" s="201"/>
      <c r="DXL3" s="201"/>
      <c r="DXM3" s="202"/>
      <c r="DXN3" s="203"/>
      <c r="DXO3" s="204"/>
      <c r="DXP3" s="205"/>
      <c r="DXQ3" s="206"/>
      <c r="DXR3" s="201"/>
      <c r="DXS3" s="201"/>
      <c r="DXT3" s="202"/>
      <c r="DXU3" s="203"/>
      <c r="DXV3" s="204"/>
      <c r="DXW3" s="205"/>
      <c r="DXX3" s="206"/>
      <c r="DXY3" s="201"/>
      <c r="DXZ3" s="201"/>
      <c r="DYA3" s="202"/>
      <c r="DYB3" s="203"/>
      <c r="DYC3" s="204"/>
      <c r="DYD3" s="205"/>
      <c r="DYE3" s="206"/>
      <c r="DYF3" s="201"/>
      <c r="DYG3" s="201"/>
      <c r="DYH3" s="202"/>
      <c r="DYI3" s="203"/>
      <c r="DYJ3" s="204"/>
      <c r="DYK3" s="205"/>
      <c r="DYL3" s="206"/>
      <c r="DYM3" s="201"/>
      <c r="DYN3" s="201"/>
      <c r="DYO3" s="202"/>
      <c r="DYP3" s="203"/>
      <c r="DYQ3" s="204"/>
      <c r="DYR3" s="205"/>
      <c r="DYS3" s="206"/>
      <c r="DYT3" s="201"/>
      <c r="DYU3" s="201"/>
      <c r="DYV3" s="202"/>
      <c r="DYW3" s="203"/>
      <c r="DYX3" s="204"/>
      <c r="DYY3" s="205"/>
      <c r="DYZ3" s="206"/>
      <c r="DZA3" s="201"/>
      <c r="DZB3" s="201"/>
      <c r="DZC3" s="202"/>
      <c r="DZD3" s="203"/>
      <c r="DZE3" s="204"/>
      <c r="DZF3" s="205"/>
      <c r="DZG3" s="206"/>
      <c r="DZH3" s="201"/>
      <c r="DZI3" s="201"/>
      <c r="DZJ3" s="202"/>
      <c r="DZK3" s="203"/>
      <c r="DZL3" s="204"/>
      <c r="DZM3" s="205"/>
      <c r="DZN3" s="206"/>
      <c r="DZO3" s="201"/>
      <c r="DZP3" s="201"/>
      <c r="DZQ3" s="202"/>
      <c r="DZR3" s="203"/>
      <c r="DZS3" s="204"/>
      <c r="DZT3" s="205"/>
      <c r="DZU3" s="206"/>
      <c r="DZV3" s="201"/>
      <c r="DZW3" s="201"/>
      <c r="DZX3" s="202"/>
      <c r="DZY3" s="203"/>
      <c r="DZZ3" s="204"/>
      <c r="EAA3" s="205"/>
      <c r="EAB3" s="206"/>
      <c r="EAC3" s="201"/>
      <c r="EAD3" s="201"/>
      <c r="EAE3" s="202"/>
      <c r="EAF3" s="203"/>
      <c r="EAG3" s="204"/>
      <c r="EAH3" s="205"/>
      <c r="EAI3" s="206"/>
      <c r="EAJ3" s="201"/>
      <c r="EAK3" s="201"/>
      <c r="EAL3" s="202"/>
      <c r="EAM3" s="203"/>
      <c r="EAN3" s="204"/>
      <c r="EAO3" s="205"/>
      <c r="EAP3" s="206"/>
      <c r="EAQ3" s="201"/>
      <c r="EAR3" s="201"/>
      <c r="EAS3" s="202"/>
      <c r="EAT3" s="203"/>
      <c r="EAU3" s="204"/>
      <c r="EAV3" s="205"/>
      <c r="EAW3" s="206"/>
      <c r="EAX3" s="201"/>
      <c r="EAY3" s="201"/>
      <c r="EAZ3" s="202"/>
      <c r="EBA3" s="203"/>
      <c r="EBB3" s="204"/>
      <c r="EBC3" s="205"/>
      <c r="EBD3" s="206"/>
      <c r="EBE3" s="201"/>
      <c r="EBF3" s="201"/>
      <c r="EBG3" s="202"/>
      <c r="EBH3" s="203"/>
      <c r="EBI3" s="204"/>
      <c r="EBJ3" s="205"/>
      <c r="EBK3" s="206"/>
      <c r="EBL3" s="201"/>
      <c r="EBM3" s="201"/>
      <c r="EBN3" s="202"/>
      <c r="EBO3" s="203"/>
      <c r="EBP3" s="204"/>
      <c r="EBQ3" s="205"/>
      <c r="EBR3" s="206"/>
      <c r="EBS3" s="201"/>
      <c r="EBT3" s="201"/>
      <c r="EBU3" s="202"/>
      <c r="EBV3" s="203"/>
      <c r="EBW3" s="204"/>
      <c r="EBX3" s="205"/>
      <c r="EBY3" s="206"/>
      <c r="EBZ3" s="201"/>
      <c r="ECA3" s="201"/>
      <c r="ECB3" s="202"/>
      <c r="ECC3" s="203"/>
      <c r="ECD3" s="204"/>
      <c r="ECE3" s="205"/>
      <c r="ECF3" s="206"/>
      <c r="ECG3" s="201"/>
      <c r="ECH3" s="201"/>
      <c r="ECI3" s="202"/>
      <c r="ECJ3" s="203"/>
      <c r="ECK3" s="204"/>
      <c r="ECL3" s="205"/>
      <c r="ECM3" s="206"/>
      <c r="ECN3" s="201"/>
      <c r="ECO3" s="201"/>
      <c r="ECP3" s="202"/>
      <c r="ECQ3" s="203"/>
      <c r="ECR3" s="204"/>
      <c r="ECS3" s="205"/>
      <c r="ECT3" s="206"/>
      <c r="ECU3" s="201"/>
      <c r="ECV3" s="201"/>
      <c r="ECW3" s="202"/>
      <c r="ECX3" s="203"/>
      <c r="ECY3" s="204"/>
      <c r="ECZ3" s="205"/>
      <c r="EDA3" s="206"/>
      <c r="EDB3" s="201"/>
      <c r="EDC3" s="201"/>
      <c r="EDD3" s="202"/>
      <c r="EDE3" s="203"/>
      <c r="EDF3" s="204"/>
      <c r="EDG3" s="205"/>
      <c r="EDH3" s="206"/>
      <c r="EDI3" s="201"/>
      <c r="EDJ3" s="201"/>
      <c r="EDK3" s="202"/>
      <c r="EDL3" s="203"/>
      <c r="EDM3" s="204"/>
      <c r="EDN3" s="205"/>
      <c r="EDO3" s="206"/>
      <c r="EDP3" s="201"/>
      <c r="EDQ3" s="201"/>
      <c r="EDR3" s="202"/>
      <c r="EDS3" s="203"/>
      <c r="EDT3" s="204"/>
      <c r="EDU3" s="205"/>
      <c r="EDV3" s="206"/>
      <c r="EDW3" s="201"/>
      <c r="EDX3" s="201"/>
      <c r="EDY3" s="202"/>
      <c r="EDZ3" s="203"/>
      <c r="EEA3" s="204"/>
      <c r="EEB3" s="205"/>
      <c r="EEC3" s="206"/>
      <c r="EED3" s="201"/>
      <c r="EEE3" s="201"/>
      <c r="EEF3" s="202"/>
      <c r="EEG3" s="203"/>
      <c r="EEH3" s="204"/>
      <c r="EEI3" s="205"/>
      <c r="EEJ3" s="206"/>
      <c r="EEK3" s="201"/>
      <c r="EEL3" s="201"/>
      <c r="EEM3" s="202"/>
      <c r="EEN3" s="203"/>
      <c r="EEO3" s="204"/>
      <c r="EEP3" s="205"/>
      <c r="EEQ3" s="206"/>
      <c r="EER3" s="201"/>
      <c r="EES3" s="201"/>
      <c r="EET3" s="202"/>
      <c r="EEU3" s="203"/>
      <c r="EEV3" s="204"/>
      <c r="EEW3" s="205"/>
      <c r="EEX3" s="206"/>
      <c r="EEY3" s="201"/>
      <c r="EEZ3" s="201"/>
      <c r="EFA3" s="202"/>
      <c r="EFB3" s="203"/>
      <c r="EFC3" s="204"/>
      <c r="EFD3" s="205"/>
      <c r="EFE3" s="206"/>
      <c r="EFF3" s="201"/>
      <c r="EFG3" s="201"/>
      <c r="EFH3" s="202"/>
      <c r="EFI3" s="203"/>
      <c r="EFJ3" s="204"/>
      <c r="EFK3" s="205"/>
      <c r="EFL3" s="206"/>
      <c r="EFM3" s="201"/>
      <c r="EFN3" s="201"/>
      <c r="EFO3" s="202"/>
      <c r="EFP3" s="203"/>
      <c r="EFQ3" s="204"/>
      <c r="EFR3" s="205"/>
      <c r="EFS3" s="206"/>
      <c r="EFT3" s="201"/>
      <c r="EFU3" s="201"/>
      <c r="EFV3" s="202"/>
      <c r="EFW3" s="203"/>
      <c r="EFX3" s="204"/>
      <c r="EFY3" s="205"/>
      <c r="EFZ3" s="206"/>
      <c r="EGA3" s="201"/>
      <c r="EGB3" s="201"/>
      <c r="EGC3" s="202"/>
      <c r="EGD3" s="203"/>
      <c r="EGE3" s="204"/>
      <c r="EGF3" s="205"/>
      <c r="EGG3" s="206"/>
      <c r="EGH3" s="201"/>
      <c r="EGI3" s="201"/>
      <c r="EGJ3" s="202"/>
      <c r="EGK3" s="203"/>
      <c r="EGL3" s="204"/>
      <c r="EGM3" s="205"/>
      <c r="EGN3" s="206"/>
      <c r="EGO3" s="201"/>
      <c r="EGP3" s="201"/>
      <c r="EGQ3" s="202"/>
      <c r="EGR3" s="203"/>
      <c r="EGS3" s="204"/>
      <c r="EGT3" s="205"/>
      <c r="EGU3" s="206"/>
      <c r="EGV3" s="201"/>
      <c r="EGW3" s="201"/>
      <c r="EGX3" s="202"/>
      <c r="EGY3" s="203"/>
      <c r="EGZ3" s="204"/>
      <c r="EHA3" s="205"/>
      <c r="EHB3" s="206"/>
      <c r="EHC3" s="201"/>
      <c r="EHD3" s="201"/>
      <c r="EHE3" s="202"/>
      <c r="EHF3" s="203"/>
      <c r="EHG3" s="204"/>
      <c r="EHH3" s="205"/>
      <c r="EHI3" s="206"/>
      <c r="EHJ3" s="201"/>
      <c r="EHK3" s="201"/>
      <c r="EHL3" s="202"/>
      <c r="EHM3" s="203"/>
      <c r="EHN3" s="204"/>
      <c r="EHO3" s="205"/>
      <c r="EHP3" s="206"/>
      <c r="EHQ3" s="201"/>
      <c r="EHR3" s="201"/>
      <c r="EHS3" s="202"/>
      <c r="EHT3" s="203"/>
      <c r="EHU3" s="204"/>
      <c r="EHV3" s="205"/>
      <c r="EHW3" s="206"/>
      <c r="EHX3" s="201"/>
      <c r="EHY3" s="201"/>
      <c r="EHZ3" s="202"/>
      <c r="EIA3" s="203"/>
      <c r="EIB3" s="204"/>
      <c r="EIC3" s="205"/>
      <c r="EID3" s="206"/>
      <c r="EIE3" s="201"/>
      <c r="EIF3" s="201"/>
      <c r="EIG3" s="202"/>
      <c r="EIH3" s="203"/>
      <c r="EII3" s="204"/>
      <c r="EIJ3" s="205"/>
      <c r="EIK3" s="206"/>
      <c r="EIL3" s="201"/>
      <c r="EIM3" s="201"/>
      <c r="EIN3" s="202"/>
      <c r="EIO3" s="203"/>
      <c r="EIP3" s="204"/>
      <c r="EIQ3" s="205"/>
      <c r="EIR3" s="206"/>
      <c r="EIS3" s="201"/>
      <c r="EIT3" s="201"/>
      <c r="EIU3" s="202"/>
      <c r="EIV3" s="203"/>
      <c r="EIW3" s="204"/>
      <c r="EIX3" s="205"/>
      <c r="EIY3" s="206"/>
      <c r="EIZ3" s="201"/>
      <c r="EJA3" s="201"/>
      <c r="EJB3" s="202"/>
      <c r="EJC3" s="203"/>
      <c r="EJD3" s="204"/>
      <c r="EJE3" s="205"/>
      <c r="EJF3" s="206"/>
      <c r="EJG3" s="201"/>
      <c r="EJH3" s="201"/>
      <c r="EJI3" s="202"/>
      <c r="EJJ3" s="203"/>
      <c r="EJK3" s="204"/>
      <c r="EJL3" s="205"/>
      <c r="EJM3" s="206"/>
      <c r="EJN3" s="201"/>
      <c r="EJO3" s="201"/>
      <c r="EJP3" s="202"/>
      <c r="EJQ3" s="203"/>
      <c r="EJR3" s="204"/>
      <c r="EJS3" s="205"/>
      <c r="EJT3" s="206"/>
      <c r="EJU3" s="201"/>
      <c r="EJV3" s="201"/>
      <c r="EJW3" s="202"/>
      <c r="EJX3" s="203"/>
      <c r="EJY3" s="204"/>
      <c r="EJZ3" s="205"/>
      <c r="EKA3" s="206"/>
      <c r="EKB3" s="201"/>
      <c r="EKC3" s="201"/>
      <c r="EKD3" s="202"/>
      <c r="EKE3" s="203"/>
      <c r="EKF3" s="204"/>
      <c r="EKG3" s="205"/>
      <c r="EKH3" s="206"/>
      <c r="EKI3" s="201"/>
      <c r="EKJ3" s="201"/>
      <c r="EKK3" s="202"/>
      <c r="EKL3" s="203"/>
      <c r="EKM3" s="204"/>
      <c r="EKN3" s="205"/>
      <c r="EKO3" s="206"/>
      <c r="EKP3" s="201"/>
      <c r="EKQ3" s="201"/>
      <c r="EKR3" s="202"/>
      <c r="EKS3" s="203"/>
      <c r="EKT3" s="204"/>
      <c r="EKU3" s="205"/>
      <c r="EKV3" s="206"/>
      <c r="EKW3" s="201"/>
      <c r="EKX3" s="201"/>
      <c r="EKY3" s="202"/>
      <c r="EKZ3" s="203"/>
      <c r="ELA3" s="204"/>
      <c r="ELB3" s="205"/>
      <c r="ELC3" s="206"/>
      <c r="ELD3" s="201"/>
      <c r="ELE3" s="201"/>
      <c r="ELF3" s="202"/>
      <c r="ELG3" s="203"/>
      <c r="ELH3" s="204"/>
      <c r="ELI3" s="205"/>
      <c r="ELJ3" s="206"/>
      <c r="ELK3" s="201"/>
      <c r="ELL3" s="201"/>
      <c r="ELM3" s="202"/>
      <c r="ELN3" s="203"/>
      <c r="ELO3" s="204"/>
      <c r="ELP3" s="205"/>
      <c r="ELQ3" s="206"/>
      <c r="ELR3" s="201"/>
      <c r="ELS3" s="201"/>
      <c r="ELT3" s="202"/>
      <c r="ELU3" s="203"/>
      <c r="ELV3" s="204"/>
      <c r="ELW3" s="205"/>
      <c r="ELX3" s="206"/>
      <c r="ELY3" s="201"/>
      <c r="ELZ3" s="201"/>
      <c r="EMA3" s="202"/>
      <c r="EMB3" s="203"/>
      <c r="EMC3" s="204"/>
      <c r="EMD3" s="205"/>
      <c r="EME3" s="206"/>
      <c r="EMF3" s="201"/>
      <c r="EMG3" s="201"/>
      <c r="EMH3" s="202"/>
      <c r="EMI3" s="203"/>
      <c r="EMJ3" s="204"/>
      <c r="EMK3" s="205"/>
      <c r="EML3" s="206"/>
      <c r="EMM3" s="201"/>
      <c r="EMN3" s="201"/>
      <c r="EMO3" s="202"/>
      <c r="EMP3" s="203"/>
      <c r="EMQ3" s="204"/>
      <c r="EMR3" s="205"/>
      <c r="EMS3" s="206"/>
      <c r="EMT3" s="201"/>
      <c r="EMU3" s="201"/>
      <c r="EMV3" s="202"/>
      <c r="EMW3" s="203"/>
      <c r="EMX3" s="204"/>
      <c r="EMY3" s="205"/>
      <c r="EMZ3" s="206"/>
      <c r="ENA3" s="201"/>
      <c r="ENB3" s="201"/>
      <c r="ENC3" s="202"/>
      <c r="END3" s="203"/>
      <c r="ENE3" s="204"/>
      <c r="ENF3" s="205"/>
      <c r="ENG3" s="206"/>
      <c r="ENH3" s="201"/>
      <c r="ENI3" s="201"/>
      <c r="ENJ3" s="202"/>
      <c r="ENK3" s="203"/>
      <c r="ENL3" s="204"/>
      <c r="ENM3" s="205"/>
      <c r="ENN3" s="206"/>
      <c r="ENO3" s="201"/>
      <c r="ENP3" s="201"/>
      <c r="ENQ3" s="202"/>
      <c r="ENR3" s="203"/>
      <c r="ENS3" s="204"/>
      <c r="ENT3" s="205"/>
      <c r="ENU3" s="206"/>
      <c r="ENV3" s="201"/>
      <c r="ENW3" s="201"/>
      <c r="ENX3" s="202"/>
      <c r="ENY3" s="203"/>
      <c r="ENZ3" s="204"/>
      <c r="EOA3" s="205"/>
      <c r="EOB3" s="206"/>
      <c r="EOC3" s="201"/>
      <c r="EOD3" s="201"/>
      <c r="EOE3" s="202"/>
      <c r="EOF3" s="203"/>
      <c r="EOG3" s="204"/>
      <c r="EOH3" s="205"/>
      <c r="EOI3" s="206"/>
      <c r="EOJ3" s="201"/>
      <c r="EOK3" s="201"/>
      <c r="EOL3" s="202"/>
      <c r="EOM3" s="203"/>
      <c r="EON3" s="204"/>
      <c r="EOO3" s="205"/>
      <c r="EOP3" s="206"/>
      <c r="EOQ3" s="201"/>
      <c r="EOR3" s="201"/>
      <c r="EOS3" s="202"/>
      <c r="EOT3" s="203"/>
      <c r="EOU3" s="204"/>
      <c r="EOV3" s="205"/>
      <c r="EOW3" s="206"/>
      <c r="EOX3" s="201"/>
      <c r="EOY3" s="201"/>
      <c r="EOZ3" s="202"/>
      <c r="EPA3" s="203"/>
      <c r="EPB3" s="204"/>
      <c r="EPC3" s="205"/>
      <c r="EPD3" s="206"/>
      <c r="EPE3" s="201"/>
      <c r="EPF3" s="201"/>
      <c r="EPG3" s="202"/>
      <c r="EPH3" s="203"/>
      <c r="EPI3" s="204"/>
      <c r="EPJ3" s="205"/>
      <c r="EPK3" s="206"/>
      <c r="EPL3" s="201"/>
      <c r="EPM3" s="201"/>
      <c r="EPN3" s="202"/>
      <c r="EPO3" s="203"/>
      <c r="EPP3" s="204"/>
      <c r="EPQ3" s="205"/>
      <c r="EPR3" s="206"/>
      <c r="EPS3" s="201"/>
      <c r="EPT3" s="201"/>
      <c r="EPU3" s="202"/>
      <c r="EPV3" s="203"/>
      <c r="EPW3" s="204"/>
      <c r="EPX3" s="205"/>
      <c r="EPY3" s="206"/>
      <c r="EPZ3" s="201"/>
      <c r="EQA3" s="201"/>
      <c r="EQB3" s="202"/>
      <c r="EQC3" s="203"/>
      <c r="EQD3" s="204"/>
      <c r="EQE3" s="205"/>
      <c r="EQF3" s="206"/>
      <c r="EQG3" s="201"/>
      <c r="EQH3" s="201"/>
      <c r="EQI3" s="202"/>
      <c r="EQJ3" s="203"/>
      <c r="EQK3" s="204"/>
      <c r="EQL3" s="205"/>
      <c r="EQM3" s="206"/>
      <c r="EQN3" s="201"/>
      <c r="EQO3" s="201"/>
      <c r="EQP3" s="202"/>
      <c r="EQQ3" s="203"/>
      <c r="EQR3" s="204"/>
      <c r="EQS3" s="205"/>
      <c r="EQT3" s="206"/>
      <c r="EQU3" s="201"/>
      <c r="EQV3" s="201"/>
      <c r="EQW3" s="202"/>
      <c r="EQX3" s="203"/>
      <c r="EQY3" s="204"/>
      <c r="EQZ3" s="205"/>
      <c r="ERA3" s="206"/>
      <c r="ERB3" s="201"/>
      <c r="ERC3" s="201"/>
      <c r="ERD3" s="202"/>
      <c r="ERE3" s="203"/>
      <c r="ERF3" s="204"/>
      <c r="ERG3" s="205"/>
      <c r="ERH3" s="206"/>
      <c r="ERI3" s="201"/>
      <c r="ERJ3" s="201"/>
      <c r="ERK3" s="202"/>
      <c r="ERL3" s="203"/>
      <c r="ERM3" s="204"/>
      <c r="ERN3" s="205"/>
      <c r="ERO3" s="206"/>
      <c r="ERP3" s="201"/>
      <c r="ERQ3" s="201"/>
      <c r="ERR3" s="202"/>
      <c r="ERS3" s="203"/>
      <c r="ERT3" s="204"/>
      <c r="ERU3" s="205"/>
      <c r="ERV3" s="206"/>
      <c r="ERW3" s="201"/>
      <c r="ERX3" s="201"/>
      <c r="ERY3" s="202"/>
      <c r="ERZ3" s="203"/>
      <c r="ESA3" s="204"/>
      <c r="ESB3" s="205"/>
      <c r="ESC3" s="206"/>
      <c r="ESD3" s="201"/>
      <c r="ESE3" s="201"/>
      <c r="ESF3" s="202"/>
      <c r="ESG3" s="203"/>
      <c r="ESH3" s="204"/>
      <c r="ESI3" s="205"/>
      <c r="ESJ3" s="206"/>
      <c r="ESK3" s="201"/>
      <c r="ESL3" s="201"/>
      <c r="ESM3" s="202"/>
      <c r="ESN3" s="203"/>
      <c r="ESO3" s="204"/>
      <c r="ESP3" s="205"/>
      <c r="ESQ3" s="206"/>
      <c r="ESR3" s="201"/>
      <c r="ESS3" s="201"/>
      <c r="EST3" s="202"/>
      <c r="ESU3" s="203"/>
      <c r="ESV3" s="204"/>
      <c r="ESW3" s="205"/>
      <c r="ESX3" s="206"/>
      <c r="ESY3" s="201"/>
      <c r="ESZ3" s="201"/>
      <c r="ETA3" s="202"/>
      <c r="ETB3" s="203"/>
      <c r="ETC3" s="204"/>
      <c r="ETD3" s="205"/>
      <c r="ETE3" s="206"/>
      <c r="ETF3" s="201"/>
      <c r="ETG3" s="201"/>
      <c r="ETH3" s="202"/>
      <c r="ETI3" s="203"/>
      <c r="ETJ3" s="204"/>
      <c r="ETK3" s="205"/>
      <c r="ETL3" s="206"/>
      <c r="ETM3" s="201"/>
      <c r="ETN3" s="201"/>
      <c r="ETO3" s="202"/>
      <c r="ETP3" s="203"/>
      <c r="ETQ3" s="204"/>
      <c r="ETR3" s="205"/>
      <c r="ETS3" s="206"/>
      <c r="ETT3" s="201"/>
      <c r="ETU3" s="201"/>
      <c r="ETV3" s="202"/>
      <c r="ETW3" s="203"/>
      <c r="ETX3" s="204"/>
      <c r="ETY3" s="205"/>
      <c r="ETZ3" s="206"/>
      <c r="EUA3" s="201"/>
      <c r="EUB3" s="201"/>
      <c r="EUC3" s="202"/>
      <c r="EUD3" s="203"/>
      <c r="EUE3" s="204"/>
      <c r="EUF3" s="205"/>
      <c r="EUG3" s="206"/>
      <c r="EUH3" s="201"/>
      <c r="EUI3" s="201"/>
      <c r="EUJ3" s="202"/>
      <c r="EUK3" s="203"/>
      <c r="EUL3" s="204"/>
      <c r="EUM3" s="205"/>
      <c r="EUN3" s="206"/>
      <c r="EUO3" s="201"/>
      <c r="EUP3" s="201"/>
      <c r="EUQ3" s="202"/>
      <c r="EUR3" s="203"/>
      <c r="EUS3" s="204"/>
      <c r="EUT3" s="205"/>
      <c r="EUU3" s="206"/>
      <c r="EUV3" s="201"/>
      <c r="EUW3" s="201"/>
      <c r="EUX3" s="202"/>
      <c r="EUY3" s="203"/>
      <c r="EUZ3" s="204"/>
      <c r="EVA3" s="205"/>
      <c r="EVB3" s="206"/>
      <c r="EVC3" s="201"/>
      <c r="EVD3" s="201"/>
      <c r="EVE3" s="202"/>
      <c r="EVF3" s="203"/>
      <c r="EVG3" s="204"/>
      <c r="EVH3" s="205"/>
      <c r="EVI3" s="206"/>
      <c r="EVJ3" s="201"/>
      <c r="EVK3" s="201"/>
      <c r="EVL3" s="202"/>
      <c r="EVM3" s="203"/>
      <c r="EVN3" s="204"/>
      <c r="EVO3" s="205"/>
      <c r="EVP3" s="206"/>
      <c r="EVQ3" s="201"/>
      <c r="EVR3" s="201"/>
      <c r="EVS3" s="202"/>
      <c r="EVT3" s="203"/>
      <c r="EVU3" s="204"/>
      <c r="EVV3" s="205"/>
      <c r="EVW3" s="206"/>
      <c r="EVX3" s="201"/>
      <c r="EVY3" s="201"/>
      <c r="EVZ3" s="202"/>
      <c r="EWA3" s="203"/>
      <c r="EWB3" s="204"/>
      <c r="EWC3" s="205"/>
      <c r="EWD3" s="206"/>
      <c r="EWE3" s="201"/>
      <c r="EWF3" s="201"/>
      <c r="EWG3" s="202"/>
      <c r="EWH3" s="203"/>
      <c r="EWI3" s="204"/>
      <c r="EWJ3" s="205"/>
      <c r="EWK3" s="206"/>
      <c r="EWL3" s="201"/>
      <c r="EWM3" s="201"/>
      <c r="EWN3" s="202"/>
      <c r="EWO3" s="203"/>
      <c r="EWP3" s="204"/>
      <c r="EWQ3" s="205"/>
      <c r="EWR3" s="206"/>
      <c r="EWS3" s="201"/>
      <c r="EWT3" s="201"/>
      <c r="EWU3" s="202"/>
      <c r="EWV3" s="203"/>
      <c r="EWW3" s="204"/>
      <c r="EWX3" s="205"/>
      <c r="EWY3" s="206"/>
      <c r="EWZ3" s="201"/>
      <c r="EXA3" s="201"/>
      <c r="EXB3" s="202"/>
      <c r="EXC3" s="203"/>
      <c r="EXD3" s="204"/>
      <c r="EXE3" s="205"/>
      <c r="EXF3" s="206"/>
      <c r="EXG3" s="201"/>
      <c r="EXH3" s="201"/>
      <c r="EXI3" s="202"/>
      <c r="EXJ3" s="203"/>
      <c r="EXK3" s="204"/>
      <c r="EXL3" s="205"/>
      <c r="EXM3" s="206"/>
      <c r="EXN3" s="201"/>
      <c r="EXO3" s="201"/>
      <c r="EXP3" s="202"/>
      <c r="EXQ3" s="203"/>
      <c r="EXR3" s="204"/>
      <c r="EXS3" s="205"/>
      <c r="EXT3" s="206"/>
      <c r="EXU3" s="201"/>
      <c r="EXV3" s="201"/>
      <c r="EXW3" s="202"/>
      <c r="EXX3" s="203"/>
      <c r="EXY3" s="204"/>
      <c r="EXZ3" s="205"/>
      <c r="EYA3" s="206"/>
      <c r="EYB3" s="201"/>
      <c r="EYC3" s="201"/>
      <c r="EYD3" s="202"/>
      <c r="EYE3" s="203"/>
      <c r="EYF3" s="204"/>
      <c r="EYG3" s="205"/>
      <c r="EYH3" s="206"/>
      <c r="EYI3" s="201"/>
      <c r="EYJ3" s="201"/>
      <c r="EYK3" s="202"/>
      <c r="EYL3" s="203"/>
      <c r="EYM3" s="204"/>
      <c r="EYN3" s="205"/>
      <c r="EYO3" s="206"/>
      <c r="EYP3" s="201"/>
      <c r="EYQ3" s="201"/>
      <c r="EYR3" s="202"/>
      <c r="EYS3" s="203"/>
      <c r="EYT3" s="204"/>
      <c r="EYU3" s="205"/>
      <c r="EYV3" s="206"/>
      <c r="EYW3" s="201"/>
      <c r="EYX3" s="201"/>
      <c r="EYY3" s="202"/>
      <c r="EYZ3" s="203"/>
      <c r="EZA3" s="204"/>
      <c r="EZB3" s="205"/>
      <c r="EZC3" s="206"/>
      <c r="EZD3" s="201"/>
      <c r="EZE3" s="201"/>
      <c r="EZF3" s="202"/>
      <c r="EZG3" s="203"/>
      <c r="EZH3" s="204"/>
      <c r="EZI3" s="205"/>
      <c r="EZJ3" s="206"/>
      <c r="EZK3" s="201"/>
      <c r="EZL3" s="201"/>
      <c r="EZM3" s="202"/>
      <c r="EZN3" s="203"/>
      <c r="EZO3" s="204"/>
      <c r="EZP3" s="205"/>
      <c r="EZQ3" s="206"/>
      <c r="EZR3" s="201"/>
      <c r="EZS3" s="201"/>
      <c r="EZT3" s="202"/>
      <c r="EZU3" s="203"/>
      <c r="EZV3" s="204"/>
      <c r="EZW3" s="205"/>
      <c r="EZX3" s="206"/>
      <c r="EZY3" s="201"/>
      <c r="EZZ3" s="201"/>
      <c r="FAA3" s="202"/>
      <c r="FAB3" s="203"/>
      <c r="FAC3" s="204"/>
      <c r="FAD3" s="205"/>
      <c r="FAE3" s="206"/>
      <c r="FAF3" s="201"/>
      <c r="FAG3" s="201"/>
      <c r="FAH3" s="202"/>
      <c r="FAI3" s="203"/>
      <c r="FAJ3" s="204"/>
      <c r="FAK3" s="205"/>
      <c r="FAL3" s="206"/>
      <c r="FAM3" s="201"/>
      <c r="FAN3" s="201"/>
      <c r="FAO3" s="202"/>
      <c r="FAP3" s="203"/>
      <c r="FAQ3" s="204"/>
      <c r="FAR3" s="205"/>
      <c r="FAS3" s="206"/>
      <c r="FAT3" s="201"/>
      <c r="FAU3" s="201"/>
      <c r="FAV3" s="202"/>
      <c r="FAW3" s="203"/>
      <c r="FAX3" s="204"/>
      <c r="FAY3" s="205"/>
      <c r="FAZ3" s="206"/>
      <c r="FBA3" s="201"/>
      <c r="FBB3" s="201"/>
      <c r="FBC3" s="202"/>
      <c r="FBD3" s="203"/>
      <c r="FBE3" s="204"/>
      <c r="FBF3" s="205"/>
      <c r="FBG3" s="206"/>
      <c r="FBH3" s="201"/>
      <c r="FBI3" s="201"/>
      <c r="FBJ3" s="202"/>
      <c r="FBK3" s="203"/>
      <c r="FBL3" s="204"/>
      <c r="FBM3" s="205"/>
      <c r="FBN3" s="206"/>
      <c r="FBO3" s="201"/>
      <c r="FBP3" s="201"/>
      <c r="FBQ3" s="202"/>
      <c r="FBR3" s="203"/>
      <c r="FBS3" s="204"/>
      <c r="FBT3" s="205"/>
      <c r="FBU3" s="206"/>
      <c r="FBV3" s="201"/>
      <c r="FBW3" s="201"/>
      <c r="FBX3" s="202"/>
      <c r="FBY3" s="203"/>
      <c r="FBZ3" s="204"/>
      <c r="FCA3" s="205"/>
      <c r="FCB3" s="206"/>
      <c r="FCC3" s="201"/>
      <c r="FCD3" s="201"/>
      <c r="FCE3" s="202"/>
      <c r="FCF3" s="203"/>
      <c r="FCG3" s="204"/>
      <c r="FCH3" s="205"/>
      <c r="FCI3" s="206"/>
      <c r="FCJ3" s="201"/>
      <c r="FCK3" s="201"/>
      <c r="FCL3" s="202"/>
      <c r="FCM3" s="203"/>
      <c r="FCN3" s="204"/>
      <c r="FCO3" s="205"/>
      <c r="FCP3" s="206"/>
      <c r="FCQ3" s="201"/>
      <c r="FCR3" s="201"/>
      <c r="FCS3" s="202"/>
      <c r="FCT3" s="203"/>
      <c r="FCU3" s="204"/>
      <c r="FCV3" s="205"/>
      <c r="FCW3" s="206"/>
      <c r="FCX3" s="201"/>
      <c r="FCY3" s="201"/>
      <c r="FCZ3" s="202"/>
      <c r="FDA3" s="203"/>
      <c r="FDB3" s="204"/>
      <c r="FDC3" s="205"/>
      <c r="FDD3" s="206"/>
      <c r="FDE3" s="201"/>
      <c r="FDF3" s="201"/>
      <c r="FDG3" s="202"/>
      <c r="FDH3" s="203"/>
      <c r="FDI3" s="204"/>
      <c r="FDJ3" s="205"/>
      <c r="FDK3" s="206"/>
      <c r="FDL3" s="201"/>
      <c r="FDM3" s="201"/>
      <c r="FDN3" s="202"/>
      <c r="FDO3" s="203"/>
      <c r="FDP3" s="204"/>
      <c r="FDQ3" s="205"/>
      <c r="FDR3" s="206"/>
      <c r="FDS3" s="201"/>
      <c r="FDT3" s="201"/>
      <c r="FDU3" s="202"/>
      <c r="FDV3" s="203"/>
      <c r="FDW3" s="204"/>
      <c r="FDX3" s="205"/>
      <c r="FDY3" s="206"/>
      <c r="FDZ3" s="201"/>
      <c r="FEA3" s="201"/>
      <c r="FEB3" s="202"/>
      <c r="FEC3" s="203"/>
      <c r="FED3" s="204"/>
      <c r="FEE3" s="205"/>
      <c r="FEF3" s="206"/>
      <c r="FEG3" s="201"/>
      <c r="FEH3" s="201"/>
      <c r="FEI3" s="202"/>
      <c r="FEJ3" s="203"/>
      <c r="FEK3" s="204"/>
      <c r="FEL3" s="205"/>
      <c r="FEM3" s="206"/>
      <c r="FEN3" s="201"/>
      <c r="FEO3" s="201"/>
      <c r="FEP3" s="202"/>
      <c r="FEQ3" s="203"/>
      <c r="FER3" s="204"/>
      <c r="FES3" s="205"/>
      <c r="FET3" s="206"/>
      <c r="FEU3" s="201"/>
      <c r="FEV3" s="201"/>
      <c r="FEW3" s="202"/>
      <c r="FEX3" s="203"/>
      <c r="FEY3" s="204"/>
      <c r="FEZ3" s="205"/>
      <c r="FFA3" s="206"/>
      <c r="FFB3" s="201"/>
      <c r="FFC3" s="201"/>
      <c r="FFD3" s="202"/>
      <c r="FFE3" s="203"/>
      <c r="FFF3" s="204"/>
      <c r="FFG3" s="205"/>
      <c r="FFH3" s="206"/>
      <c r="FFI3" s="201"/>
      <c r="FFJ3" s="201"/>
      <c r="FFK3" s="202"/>
      <c r="FFL3" s="203"/>
      <c r="FFM3" s="204"/>
      <c r="FFN3" s="205"/>
      <c r="FFO3" s="206"/>
      <c r="FFP3" s="201"/>
      <c r="FFQ3" s="201"/>
      <c r="FFR3" s="202"/>
      <c r="FFS3" s="203"/>
      <c r="FFT3" s="204"/>
      <c r="FFU3" s="205"/>
      <c r="FFV3" s="206"/>
      <c r="FFW3" s="201"/>
      <c r="FFX3" s="201"/>
      <c r="FFY3" s="202"/>
      <c r="FFZ3" s="203"/>
      <c r="FGA3" s="204"/>
      <c r="FGB3" s="205"/>
      <c r="FGC3" s="206"/>
      <c r="FGD3" s="201"/>
      <c r="FGE3" s="201"/>
      <c r="FGF3" s="202"/>
      <c r="FGG3" s="203"/>
      <c r="FGH3" s="204"/>
      <c r="FGI3" s="205"/>
      <c r="FGJ3" s="206"/>
      <c r="FGK3" s="201"/>
      <c r="FGL3" s="201"/>
      <c r="FGM3" s="202"/>
      <c r="FGN3" s="203"/>
      <c r="FGO3" s="204"/>
      <c r="FGP3" s="205"/>
      <c r="FGQ3" s="206"/>
      <c r="FGR3" s="201"/>
      <c r="FGS3" s="201"/>
      <c r="FGT3" s="202"/>
      <c r="FGU3" s="203"/>
      <c r="FGV3" s="204"/>
      <c r="FGW3" s="205"/>
      <c r="FGX3" s="206"/>
      <c r="FGY3" s="201"/>
      <c r="FGZ3" s="201"/>
      <c r="FHA3" s="202"/>
      <c r="FHB3" s="203"/>
      <c r="FHC3" s="204"/>
      <c r="FHD3" s="205"/>
      <c r="FHE3" s="206"/>
      <c r="FHF3" s="201"/>
      <c r="FHG3" s="201"/>
      <c r="FHH3" s="202"/>
      <c r="FHI3" s="203"/>
      <c r="FHJ3" s="204"/>
      <c r="FHK3" s="205"/>
      <c r="FHL3" s="206"/>
      <c r="FHM3" s="201"/>
      <c r="FHN3" s="201"/>
      <c r="FHO3" s="202"/>
      <c r="FHP3" s="203"/>
      <c r="FHQ3" s="204"/>
      <c r="FHR3" s="205"/>
      <c r="FHS3" s="206"/>
      <c r="FHT3" s="201"/>
      <c r="FHU3" s="201"/>
      <c r="FHV3" s="202"/>
      <c r="FHW3" s="203"/>
      <c r="FHX3" s="204"/>
      <c r="FHY3" s="205"/>
      <c r="FHZ3" s="206"/>
      <c r="FIA3" s="201"/>
      <c r="FIB3" s="201"/>
      <c r="FIC3" s="202"/>
      <c r="FID3" s="203"/>
      <c r="FIE3" s="204"/>
      <c r="FIF3" s="205"/>
      <c r="FIG3" s="206"/>
      <c r="FIH3" s="201"/>
      <c r="FII3" s="201"/>
      <c r="FIJ3" s="202"/>
      <c r="FIK3" s="203"/>
      <c r="FIL3" s="204"/>
      <c r="FIM3" s="205"/>
      <c r="FIN3" s="206"/>
      <c r="FIO3" s="201"/>
      <c r="FIP3" s="201"/>
      <c r="FIQ3" s="202"/>
      <c r="FIR3" s="203"/>
      <c r="FIS3" s="204"/>
      <c r="FIT3" s="205"/>
      <c r="FIU3" s="206"/>
      <c r="FIV3" s="201"/>
      <c r="FIW3" s="201"/>
      <c r="FIX3" s="202"/>
      <c r="FIY3" s="203"/>
      <c r="FIZ3" s="204"/>
      <c r="FJA3" s="205"/>
      <c r="FJB3" s="206"/>
      <c r="FJC3" s="201"/>
      <c r="FJD3" s="201"/>
      <c r="FJE3" s="202"/>
      <c r="FJF3" s="203"/>
      <c r="FJG3" s="204"/>
      <c r="FJH3" s="205"/>
      <c r="FJI3" s="206"/>
      <c r="FJJ3" s="201"/>
      <c r="FJK3" s="201"/>
      <c r="FJL3" s="202"/>
      <c r="FJM3" s="203"/>
      <c r="FJN3" s="204"/>
      <c r="FJO3" s="205"/>
      <c r="FJP3" s="206"/>
      <c r="FJQ3" s="201"/>
      <c r="FJR3" s="201"/>
      <c r="FJS3" s="202"/>
      <c r="FJT3" s="203"/>
      <c r="FJU3" s="204"/>
      <c r="FJV3" s="205"/>
      <c r="FJW3" s="206"/>
      <c r="FJX3" s="201"/>
      <c r="FJY3" s="201"/>
      <c r="FJZ3" s="202"/>
      <c r="FKA3" s="203"/>
      <c r="FKB3" s="204"/>
      <c r="FKC3" s="205"/>
      <c r="FKD3" s="206"/>
      <c r="FKE3" s="201"/>
      <c r="FKF3" s="201"/>
      <c r="FKG3" s="202"/>
      <c r="FKH3" s="203"/>
      <c r="FKI3" s="204"/>
      <c r="FKJ3" s="205"/>
      <c r="FKK3" s="206"/>
      <c r="FKL3" s="201"/>
      <c r="FKM3" s="201"/>
      <c r="FKN3" s="202"/>
      <c r="FKO3" s="203"/>
      <c r="FKP3" s="204"/>
      <c r="FKQ3" s="205"/>
      <c r="FKR3" s="206"/>
      <c r="FKS3" s="201"/>
      <c r="FKT3" s="201"/>
      <c r="FKU3" s="202"/>
      <c r="FKV3" s="203"/>
      <c r="FKW3" s="204"/>
      <c r="FKX3" s="205"/>
      <c r="FKY3" s="206"/>
      <c r="FKZ3" s="201"/>
      <c r="FLA3" s="201"/>
      <c r="FLB3" s="202"/>
      <c r="FLC3" s="203"/>
      <c r="FLD3" s="204"/>
      <c r="FLE3" s="205"/>
      <c r="FLF3" s="206"/>
      <c r="FLG3" s="201"/>
      <c r="FLH3" s="201"/>
      <c r="FLI3" s="202"/>
      <c r="FLJ3" s="203"/>
      <c r="FLK3" s="204"/>
      <c r="FLL3" s="205"/>
      <c r="FLM3" s="206"/>
      <c r="FLN3" s="201"/>
      <c r="FLO3" s="201"/>
      <c r="FLP3" s="202"/>
      <c r="FLQ3" s="203"/>
      <c r="FLR3" s="204"/>
      <c r="FLS3" s="205"/>
      <c r="FLT3" s="206"/>
      <c r="FLU3" s="201"/>
      <c r="FLV3" s="201"/>
      <c r="FLW3" s="202"/>
      <c r="FLX3" s="203"/>
      <c r="FLY3" s="204"/>
      <c r="FLZ3" s="205"/>
      <c r="FMA3" s="206"/>
      <c r="FMB3" s="201"/>
      <c r="FMC3" s="201"/>
      <c r="FMD3" s="202"/>
      <c r="FME3" s="203"/>
      <c r="FMF3" s="204"/>
      <c r="FMG3" s="205"/>
      <c r="FMH3" s="206"/>
      <c r="FMI3" s="201"/>
      <c r="FMJ3" s="201"/>
      <c r="FMK3" s="202"/>
      <c r="FML3" s="203"/>
      <c r="FMM3" s="204"/>
      <c r="FMN3" s="205"/>
      <c r="FMO3" s="206"/>
      <c r="FMP3" s="201"/>
      <c r="FMQ3" s="201"/>
      <c r="FMR3" s="202"/>
      <c r="FMS3" s="203"/>
      <c r="FMT3" s="204"/>
      <c r="FMU3" s="205"/>
      <c r="FMV3" s="206"/>
      <c r="FMW3" s="201"/>
      <c r="FMX3" s="201"/>
      <c r="FMY3" s="202"/>
      <c r="FMZ3" s="203"/>
      <c r="FNA3" s="204"/>
      <c r="FNB3" s="205"/>
      <c r="FNC3" s="206"/>
      <c r="FND3" s="201"/>
      <c r="FNE3" s="201"/>
      <c r="FNF3" s="202"/>
      <c r="FNG3" s="203"/>
      <c r="FNH3" s="204"/>
      <c r="FNI3" s="205"/>
      <c r="FNJ3" s="206"/>
      <c r="FNK3" s="201"/>
      <c r="FNL3" s="201"/>
      <c r="FNM3" s="202"/>
      <c r="FNN3" s="203"/>
      <c r="FNO3" s="204"/>
      <c r="FNP3" s="205"/>
      <c r="FNQ3" s="206"/>
      <c r="FNR3" s="201"/>
      <c r="FNS3" s="201"/>
      <c r="FNT3" s="202"/>
      <c r="FNU3" s="203"/>
      <c r="FNV3" s="204"/>
      <c r="FNW3" s="205"/>
      <c r="FNX3" s="206"/>
      <c r="FNY3" s="201"/>
      <c r="FNZ3" s="201"/>
      <c r="FOA3" s="202"/>
      <c r="FOB3" s="203"/>
      <c r="FOC3" s="204"/>
      <c r="FOD3" s="205"/>
      <c r="FOE3" s="206"/>
      <c r="FOF3" s="201"/>
      <c r="FOG3" s="201"/>
      <c r="FOH3" s="202"/>
      <c r="FOI3" s="203"/>
      <c r="FOJ3" s="204"/>
      <c r="FOK3" s="205"/>
      <c r="FOL3" s="206"/>
      <c r="FOM3" s="201"/>
      <c r="FON3" s="201"/>
      <c r="FOO3" s="202"/>
      <c r="FOP3" s="203"/>
      <c r="FOQ3" s="204"/>
      <c r="FOR3" s="205"/>
      <c r="FOS3" s="206"/>
      <c r="FOT3" s="201"/>
      <c r="FOU3" s="201"/>
      <c r="FOV3" s="202"/>
      <c r="FOW3" s="203"/>
      <c r="FOX3" s="204"/>
      <c r="FOY3" s="205"/>
      <c r="FOZ3" s="206"/>
      <c r="FPA3" s="201"/>
      <c r="FPB3" s="201"/>
      <c r="FPC3" s="202"/>
      <c r="FPD3" s="203"/>
      <c r="FPE3" s="204"/>
      <c r="FPF3" s="205"/>
      <c r="FPG3" s="206"/>
      <c r="FPH3" s="201"/>
      <c r="FPI3" s="201"/>
      <c r="FPJ3" s="202"/>
      <c r="FPK3" s="203"/>
      <c r="FPL3" s="204"/>
      <c r="FPM3" s="205"/>
      <c r="FPN3" s="206"/>
      <c r="FPO3" s="201"/>
      <c r="FPP3" s="201"/>
      <c r="FPQ3" s="202"/>
      <c r="FPR3" s="203"/>
      <c r="FPS3" s="204"/>
      <c r="FPT3" s="205"/>
      <c r="FPU3" s="206"/>
      <c r="FPV3" s="201"/>
      <c r="FPW3" s="201"/>
      <c r="FPX3" s="202"/>
      <c r="FPY3" s="203"/>
      <c r="FPZ3" s="204"/>
      <c r="FQA3" s="205"/>
      <c r="FQB3" s="206"/>
      <c r="FQC3" s="201"/>
      <c r="FQD3" s="201"/>
      <c r="FQE3" s="202"/>
      <c r="FQF3" s="203"/>
      <c r="FQG3" s="204"/>
      <c r="FQH3" s="205"/>
      <c r="FQI3" s="206"/>
      <c r="FQJ3" s="201"/>
      <c r="FQK3" s="201"/>
      <c r="FQL3" s="202"/>
      <c r="FQM3" s="203"/>
      <c r="FQN3" s="204"/>
      <c r="FQO3" s="205"/>
      <c r="FQP3" s="206"/>
      <c r="FQQ3" s="201"/>
      <c r="FQR3" s="201"/>
      <c r="FQS3" s="202"/>
      <c r="FQT3" s="203"/>
      <c r="FQU3" s="204"/>
      <c r="FQV3" s="205"/>
      <c r="FQW3" s="206"/>
      <c r="FQX3" s="201"/>
      <c r="FQY3" s="201"/>
      <c r="FQZ3" s="202"/>
      <c r="FRA3" s="203"/>
      <c r="FRB3" s="204"/>
      <c r="FRC3" s="205"/>
      <c r="FRD3" s="206"/>
      <c r="FRE3" s="201"/>
      <c r="FRF3" s="201"/>
      <c r="FRG3" s="202"/>
      <c r="FRH3" s="203"/>
      <c r="FRI3" s="204"/>
      <c r="FRJ3" s="205"/>
      <c r="FRK3" s="206"/>
      <c r="FRL3" s="201"/>
      <c r="FRM3" s="201"/>
      <c r="FRN3" s="202"/>
      <c r="FRO3" s="203"/>
      <c r="FRP3" s="204"/>
      <c r="FRQ3" s="205"/>
      <c r="FRR3" s="206"/>
      <c r="FRS3" s="201"/>
      <c r="FRT3" s="201"/>
      <c r="FRU3" s="202"/>
      <c r="FRV3" s="203"/>
      <c r="FRW3" s="204"/>
      <c r="FRX3" s="205"/>
      <c r="FRY3" s="206"/>
      <c r="FRZ3" s="201"/>
      <c r="FSA3" s="201"/>
      <c r="FSB3" s="202"/>
      <c r="FSC3" s="203"/>
      <c r="FSD3" s="204"/>
      <c r="FSE3" s="205"/>
      <c r="FSF3" s="206"/>
      <c r="FSG3" s="201"/>
      <c r="FSH3" s="201"/>
      <c r="FSI3" s="202"/>
      <c r="FSJ3" s="203"/>
      <c r="FSK3" s="204"/>
      <c r="FSL3" s="205"/>
      <c r="FSM3" s="206"/>
      <c r="FSN3" s="201"/>
      <c r="FSO3" s="201"/>
      <c r="FSP3" s="202"/>
      <c r="FSQ3" s="203"/>
      <c r="FSR3" s="204"/>
      <c r="FSS3" s="205"/>
      <c r="FST3" s="206"/>
      <c r="FSU3" s="201"/>
      <c r="FSV3" s="201"/>
      <c r="FSW3" s="202"/>
      <c r="FSX3" s="203"/>
      <c r="FSY3" s="204"/>
      <c r="FSZ3" s="205"/>
      <c r="FTA3" s="206"/>
      <c r="FTB3" s="201"/>
      <c r="FTC3" s="201"/>
      <c r="FTD3" s="202"/>
      <c r="FTE3" s="203"/>
      <c r="FTF3" s="204"/>
      <c r="FTG3" s="205"/>
      <c r="FTH3" s="206"/>
      <c r="FTI3" s="201"/>
      <c r="FTJ3" s="201"/>
      <c r="FTK3" s="202"/>
      <c r="FTL3" s="203"/>
      <c r="FTM3" s="204"/>
      <c r="FTN3" s="205"/>
      <c r="FTO3" s="206"/>
      <c r="FTP3" s="201"/>
      <c r="FTQ3" s="201"/>
      <c r="FTR3" s="202"/>
      <c r="FTS3" s="203"/>
      <c r="FTT3" s="204"/>
      <c r="FTU3" s="205"/>
      <c r="FTV3" s="206"/>
      <c r="FTW3" s="201"/>
      <c r="FTX3" s="201"/>
      <c r="FTY3" s="202"/>
      <c r="FTZ3" s="203"/>
      <c r="FUA3" s="204"/>
      <c r="FUB3" s="205"/>
      <c r="FUC3" s="206"/>
      <c r="FUD3" s="201"/>
      <c r="FUE3" s="201"/>
      <c r="FUF3" s="202"/>
      <c r="FUG3" s="203"/>
      <c r="FUH3" s="204"/>
      <c r="FUI3" s="205"/>
      <c r="FUJ3" s="206"/>
      <c r="FUK3" s="201"/>
      <c r="FUL3" s="201"/>
      <c r="FUM3" s="202"/>
      <c r="FUN3" s="203"/>
      <c r="FUO3" s="204"/>
      <c r="FUP3" s="205"/>
      <c r="FUQ3" s="206"/>
      <c r="FUR3" s="201"/>
      <c r="FUS3" s="201"/>
      <c r="FUT3" s="202"/>
      <c r="FUU3" s="203"/>
      <c r="FUV3" s="204"/>
      <c r="FUW3" s="205"/>
      <c r="FUX3" s="206"/>
      <c r="FUY3" s="201"/>
      <c r="FUZ3" s="201"/>
      <c r="FVA3" s="202"/>
      <c r="FVB3" s="203"/>
      <c r="FVC3" s="204"/>
      <c r="FVD3" s="205"/>
      <c r="FVE3" s="206"/>
      <c r="FVF3" s="201"/>
      <c r="FVG3" s="201"/>
      <c r="FVH3" s="202"/>
      <c r="FVI3" s="203"/>
      <c r="FVJ3" s="204"/>
      <c r="FVK3" s="205"/>
      <c r="FVL3" s="206"/>
      <c r="FVM3" s="201"/>
      <c r="FVN3" s="201"/>
      <c r="FVO3" s="202"/>
      <c r="FVP3" s="203"/>
      <c r="FVQ3" s="204"/>
      <c r="FVR3" s="205"/>
      <c r="FVS3" s="206"/>
      <c r="FVT3" s="201"/>
      <c r="FVU3" s="201"/>
      <c r="FVV3" s="202"/>
      <c r="FVW3" s="203"/>
      <c r="FVX3" s="204"/>
      <c r="FVY3" s="205"/>
      <c r="FVZ3" s="206"/>
      <c r="FWA3" s="201"/>
      <c r="FWB3" s="201"/>
      <c r="FWC3" s="202"/>
      <c r="FWD3" s="203"/>
      <c r="FWE3" s="204"/>
      <c r="FWF3" s="205"/>
      <c r="FWG3" s="206"/>
      <c r="FWH3" s="201"/>
      <c r="FWI3" s="201"/>
      <c r="FWJ3" s="202"/>
      <c r="FWK3" s="203"/>
      <c r="FWL3" s="204"/>
      <c r="FWM3" s="205"/>
      <c r="FWN3" s="206"/>
      <c r="FWO3" s="201"/>
      <c r="FWP3" s="201"/>
      <c r="FWQ3" s="202"/>
      <c r="FWR3" s="203"/>
      <c r="FWS3" s="204"/>
      <c r="FWT3" s="205"/>
      <c r="FWU3" s="206"/>
      <c r="FWV3" s="201"/>
      <c r="FWW3" s="201"/>
      <c r="FWX3" s="202"/>
      <c r="FWY3" s="203"/>
      <c r="FWZ3" s="204"/>
      <c r="FXA3" s="205"/>
      <c r="FXB3" s="206"/>
      <c r="FXC3" s="201"/>
      <c r="FXD3" s="201"/>
      <c r="FXE3" s="202"/>
      <c r="FXF3" s="203"/>
      <c r="FXG3" s="204"/>
      <c r="FXH3" s="205"/>
      <c r="FXI3" s="206"/>
      <c r="FXJ3" s="201"/>
      <c r="FXK3" s="201"/>
      <c r="FXL3" s="202"/>
      <c r="FXM3" s="203"/>
      <c r="FXN3" s="204"/>
      <c r="FXO3" s="205"/>
      <c r="FXP3" s="206"/>
      <c r="FXQ3" s="201"/>
      <c r="FXR3" s="201"/>
      <c r="FXS3" s="202"/>
      <c r="FXT3" s="203"/>
      <c r="FXU3" s="204"/>
      <c r="FXV3" s="205"/>
      <c r="FXW3" s="206"/>
      <c r="FXX3" s="201"/>
      <c r="FXY3" s="201"/>
      <c r="FXZ3" s="202"/>
      <c r="FYA3" s="203"/>
      <c r="FYB3" s="204"/>
      <c r="FYC3" s="205"/>
      <c r="FYD3" s="206"/>
      <c r="FYE3" s="201"/>
      <c r="FYF3" s="201"/>
      <c r="FYG3" s="202"/>
      <c r="FYH3" s="203"/>
      <c r="FYI3" s="204"/>
      <c r="FYJ3" s="205"/>
      <c r="FYK3" s="206"/>
      <c r="FYL3" s="201"/>
      <c r="FYM3" s="201"/>
      <c r="FYN3" s="202"/>
      <c r="FYO3" s="203"/>
      <c r="FYP3" s="204"/>
      <c r="FYQ3" s="205"/>
      <c r="FYR3" s="206"/>
      <c r="FYS3" s="201"/>
      <c r="FYT3" s="201"/>
      <c r="FYU3" s="202"/>
      <c r="FYV3" s="203"/>
      <c r="FYW3" s="204"/>
      <c r="FYX3" s="205"/>
      <c r="FYY3" s="206"/>
      <c r="FYZ3" s="201"/>
      <c r="FZA3" s="201"/>
      <c r="FZB3" s="202"/>
      <c r="FZC3" s="203"/>
      <c r="FZD3" s="204"/>
      <c r="FZE3" s="205"/>
      <c r="FZF3" s="206"/>
      <c r="FZG3" s="201"/>
      <c r="FZH3" s="201"/>
      <c r="FZI3" s="202"/>
      <c r="FZJ3" s="203"/>
      <c r="FZK3" s="204"/>
      <c r="FZL3" s="205"/>
      <c r="FZM3" s="206"/>
      <c r="FZN3" s="201"/>
      <c r="FZO3" s="201"/>
      <c r="FZP3" s="202"/>
      <c r="FZQ3" s="203"/>
      <c r="FZR3" s="204"/>
      <c r="FZS3" s="205"/>
      <c r="FZT3" s="206"/>
      <c r="FZU3" s="201"/>
      <c r="FZV3" s="201"/>
      <c r="FZW3" s="202"/>
      <c r="FZX3" s="203"/>
      <c r="FZY3" s="204"/>
      <c r="FZZ3" s="205"/>
      <c r="GAA3" s="206"/>
      <c r="GAB3" s="201"/>
      <c r="GAC3" s="201"/>
      <c r="GAD3" s="202"/>
      <c r="GAE3" s="203"/>
      <c r="GAF3" s="204"/>
      <c r="GAG3" s="205"/>
      <c r="GAH3" s="206"/>
      <c r="GAI3" s="201"/>
      <c r="GAJ3" s="201"/>
      <c r="GAK3" s="202"/>
      <c r="GAL3" s="203"/>
      <c r="GAM3" s="204"/>
      <c r="GAN3" s="205"/>
      <c r="GAO3" s="206"/>
      <c r="GAP3" s="201"/>
      <c r="GAQ3" s="201"/>
      <c r="GAR3" s="202"/>
      <c r="GAS3" s="203"/>
      <c r="GAT3" s="204"/>
      <c r="GAU3" s="205"/>
      <c r="GAV3" s="206"/>
      <c r="GAW3" s="201"/>
      <c r="GAX3" s="201"/>
      <c r="GAY3" s="202"/>
      <c r="GAZ3" s="203"/>
      <c r="GBA3" s="204"/>
      <c r="GBB3" s="205"/>
      <c r="GBC3" s="206"/>
      <c r="GBD3" s="201"/>
      <c r="GBE3" s="201"/>
      <c r="GBF3" s="202"/>
      <c r="GBG3" s="203"/>
      <c r="GBH3" s="204"/>
      <c r="GBI3" s="205"/>
      <c r="GBJ3" s="206"/>
      <c r="GBK3" s="201"/>
      <c r="GBL3" s="201"/>
      <c r="GBM3" s="202"/>
      <c r="GBN3" s="203"/>
      <c r="GBO3" s="204"/>
      <c r="GBP3" s="205"/>
      <c r="GBQ3" s="206"/>
      <c r="GBR3" s="201"/>
      <c r="GBS3" s="201"/>
      <c r="GBT3" s="202"/>
      <c r="GBU3" s="203"/>
      <c r="GBV3" s="204"/>
      <c r="GBW3" s="205"/>
      <c r="GBX3" s="206"/>
      <c r="GBY3" s="201"/>
      <c r="GBZ3" s="201"/>
      <c r="GCA3" s="202"/>
      <c r="GCB3" s="203"/>
      <c r="GCC3" s="204"/>
      <c r="GCD3" s="205"/>
      <c r="GCE3" s="206"/>
      <c r="GCF3" s="201"/>
      <c r="GCG3" s="201"/>
      <c r="GCH3" s="202"/>
      <c r="GCI3" s="203"/>
      <c r="GCJ3" s="204"/>
      <c r="GCK3" s="205"/>
      <c r="GCL3" s="206"/>
      <c r="GCM3" s="201"/>
      <c r="GCN3" s="201"/>
      <c r="GCO3" s="202"/>
      <c r="GCP3" s="203"/>
      <c r="GCQ3" s="204"/>
      <c r="GCR3" s="205"/>
      <c r="GCS3" s="206"/>
      <c r="GCT3" s="201"/>
      <c r="GCU3" s="201"/>
      <c r="GCV3" s="202"/>
      <c r="GCW3" s="203"/>
      <c r="GCX3" s="204"/>
      <c r="GCY3" s="205"/>
      <c r="GCZ3" s="206"/>
      <c r="GDA3" s="201"/>
      <c r="GDB3" s="201"/>
      <c r="GDC3" s="202"/>
      <c r="GDD3" s="203"/>
      <c r="GDE3" s="204"/>
      <c r="GDF3" s="205"/>
      <c r="GDG3" s="206"/>
      <c r="GDH3" s="201"/>
      <c r="GDI3" s="201"/>
      <c r="GDJ3" s="202"/>
      <c r="GDK3" s="203"/>
      <c r="GDL3" s="204"/>
      <c r="GDM3" s="205"/>
      <c r="GDN3" s="206"/>
      <c r="GDO3" s="201"/>
      <c r="GDP3" s="201"/>
      <c r="GDQ3" s="202"/>
      <c r="GDR3" s="203"/>
      <c r="GDS3" s="204"/>
      <c r="GDT3" s="205"/>
      <c r="GDU3" s="206"/>
      <c r="GDV3" s="201"/>
      <c r="GDW3" s="201"/>
      <c r="GDX3" s="202"/>
      <c r="GDY3" s="203"/>
      <c r="GDZ3" s="204"/>
      <c r="GEA3" s="205"/>
      <c r="GEB3" s="206"/>
      <c r="GEC3" s="201"/>
      <c r="GED3" s="201"/>
      <c r="GEE3" s="202"/>
      <c r="GEF3" s="203"/>
      <c r="GEG3" s="204"/>
      <c r="GEH3" s="205"/>
      <c r="GEI3" s="206"/>
      <c r="GEJ3" s="201"/>
      <c r="GEK3" s="201"/>
      <c r="GEL3" s="202"/>
      <c r="GEM3" s="203"/>
      <c r="GEN3" s="204"/>
      <c r="GEO3" s="205"/>
      <c r="GEP3" s="206"/>
      <c r="GEQ3" s="201"/>
      <c r="GER3" s="201"/>
      <c r="GES3" s="202"/>
      <c r="GET3" s="203"/>
      <c r="GEU3" s="204"/>
      <c r="GEV3" s="205"/>
      <c r="GEW3" s="206"/>
      <c r="GEX3" s="201"/>
      <c r="GEY3" s="201"/>
      <c r="GEZ3" s="202"/>
      <c r="GFA3" s="203"/>
      <c r="GFB3" s="204"/>
      <c r="GFC3" s="205"/>
      <c r="GFD3" s="206"/>
      <c r="GFE3" s="201"/>
      <c r="GFF3" s="201"/>
      <c r="GFG3" s="202"/>
      <c r="GFH3" s="203"/>
      <c r="GFI3" s="204"/>
      <c r="GFJ3" s="205"/>
      <c r="GFK3" s="206"/>
      <c r="GFL3" s="201"/>
      <c r="GFM3" s="201"/>
      <c r="GFN3" s="202"/>
      <c r="GFO3" s="203"/>
      <c r="GFP3" s="204"/>
      <c r="GFQ3" s="205"/>
      <c r="GFR3" s="206"/>
      <c r="GFS3" s="201"/>
      <c r="GFT3" s="201"/>
      <c r="GFU3" s="202"/>
      <c r="GFV3" s="203"/>
      <c r="GFW3" s="204"/>
      <c r="GFX3" s="205"/>
      <c r="GFY3" s="206"/>
      <c r="GFZ3" s="201"/>
      <c r="GGA3" s="201"/>
      <c r="GGB3" s="202"/>
      <c r="GGC3" s="203"/>
      <c r="GGD3" s="204"/>
      <c r="GGE3" s="205"/>
      <c r="GGF3" s="206"/>
      <c r="GGG3" s="201"/>
      <c r="GGH3" s="201"/>
      <c r="GGI3" s="202"/>
      <c r="GGJ3" s="203"/>
      <c r="GGK3" s="204"/>
      <c r="GGL3" s="205"/>
      <c r="GGM3" s="206"/>
      <c r="GGN3" s="201"/>
      <c r="GGO3" s="201"/>
      <c r="GGP3" s="202"/>
      <c r="GGQ3" s="203"/>
      <c r="GGR3" s="204"/>
      <c r="GGS3" s="205"/>
      <c r="GGT3" s="206"/>
      <c r="GGU3" s="201"/>
      <c r="GGV3" s="201"/>
      <c r="GGW3" s="202"/>
      <c r="GGX3" s="203"/>
      <c r="GGY3" s="204"/>
      <c r="GGZ3" s="205"/>
      <c r="GHA3" s="206"/>
      <c r="GHB3" s="201"/>
      <c r="GHC3" s="201"/>
      <c r="GHD3" s="202"/>
      <c r="GHE3" s="203"/>
      <c r="GHF3" s="204"/>
      <c r="GHG3" s="205"/>
      <c r="GHH3" s="206"/>
      <c r="GHI3" s="201"/>
      <c r="GHJ3" s="201"/>
      <c r="GHK3" s="202"/>
      <c r="GHL3" s="203"/>
      <c r="GHM3" s="204"/>
      <c r="GHN3" s="205"/>
      <c r="GHO3" s="206"/>
      <c r="GHP3" s="201"/>
      <c r="GHQ3" s="201"/>
      <c r="GHR3" s="202"/>
      <c r="GHS3" s="203"/>
      <c r="GHT3" s="204"/>
      <c r="GHU3" s="205"/>
      <c r="GHV3" s="206"/>
      <c r="GHW3" s="201"/>
      <c r="GHX3" s="201"/>
      <c r="GHY3" s="202"/>
      <c r="GHZ3" s="203"/>
      <c r="GIA3" s="204"/>
      <c r="GIB3" s="205"/>
      <c r="GIC3" s="206"/>
      <c r="GID3" s="201"/>
      <c r="GIE3" s="201"/>
      <c r="GIF3" s="202"/>
      <c r="GIG3" s="203"/>
      <c r="GIH3" s="204"/>
      <c r="GII3" s="205"/>
      <c r="GIJ3" s="206"/>
      <c r="GIK3" s="201"/>
      <c r="GIL3" s="201"/>
      <c r="GIM3" s="202"/>
      <c r="GIN3" s="203"/>
      <c r="GIO3" s="204"/>
      <c r="GIP3" s="205"/>
      <c r="GIQ3" s="206"/>
      <c r="GIR3" s="201"/>
      <c r="GIS3" s="201"/>
      <c r="GIT3" s="202"/>
      <c r="GIU3" s="203"/>
      <c r="GIV3" s="204"/>
      <c r="GIW3" s="205"/>
      <c r="GIX3" s="206"/>
      <c r="GIY3" s="201"/>
      <c r="GIZ3" s="201"/>
      <c r="GJA3" s="202"/>
      <c r="GJB3" s="203"/>
      <c r="GJC3" s="204"/>
      <c r="GJD3" s="205"/>
      <c r="GJE3" s="206"/>
      <c r="GJF3" s="201"/>
      <c r="GJG3" s="201"/>
      <c r="GJH3" s="202"/>
      <c r="GJI3" s="203"/>
      <c r="GJJ3" s="204"/>
      <c r="GJK3" s="205"/>
      <c r="GJL3" s="206"/>
      <c r="GJM3" s="201"/>
      <c r="GJN3" s="201"/>
      <c r="GJO3" s="202"/>
      <c r="GJP3" s="203"/>
      <c r="GJQ3" s="204"/>
      <c r="GJR3" s="205"/>
      <c r="GJS3" s="206"/>
      <c r="GJT3" s="201"/>
      <c r="GJU3" s="201"/>
      <c r="GJV3" s="202"/>
      <c r="GJW3" s="203"/>
      <c r="GJX3" s="204"/>
      <c r="GJY3" s="205"/>
      <c r="GJZ3" s="206"/>
      <c r="GKA3" s="201"/>
      <c r="GKB3" s="201"/>
      <c r="GKC3" s="202"/>
      <c r="GKD3" s="203"/>
      <c r="GKE3" s="204"/>
      <c r="GKF3" s="205"/>
      <c r="GKG3" s="206"/>
      <c r="GKH3" s="201"/>
      <c r="GKI3" s="201"/>
      <c r="GKJ3" s="202"/>
      <c r="GKK3" s="203"/>
      <c r="GKL3" s="204"/>
      <c r="GKM3" s="205"/>
      <c r="GKN3" s="206"/>
      <c r="GKO3" s="201"/>
      <c r="GKP3" s="201"/>
      <c r="GKQ3" s="202"/>
      <c r="GKR3" s="203"/>
      <c r="GKS3" s="204"/>
      <c r="GKT3" s="205"/>
      <c r="GKU3" s="206"/>
      <c r="GKV3" s="201"/>
      <c r="GKW3" s="201"/>
      <c r="GKX3" s="202"/>
      <c r="GKY3" s="203"/>
      <c r="GKZ3" s="204"/>
      <c r="GLA3" s="205"/>
      <c r="GLB3" s="206"/>
      <c r="GLC3" s="201"/>
      <c r="GLD3" s="201"/>
      <c r="GLE3" s="202"/>
      <c r="GLF3" s="203"/>
      <c r="GLG3" s="204"/>
      <c r="GLH3" s="205"/>
      <c r="GLI3" s="206"/>
      <c r="GLJ3" s="201"/>
      <c r="GLK3" s="201"/>
      <c r="GLL3" s="202"/>
      <c r="GLM3" s="203"/>
      <c r="GLN3" s="204"/>
      <c r="GLO3" s="205"/>
      <c r="GLP3" s="206"/>
      <c r="GLQ3" s="201"/>
      <c r="GLR3" s="201"/>
      <c r="GLS3" s="202"/>
      <c r="GLT3" s="203"/>
      <c r="GLU3" s="204"/>
      <c r="GLV3" s="205"/>
      <c r="GLW3" s="206"/>
      <c r="GLX3" s="201"/>
      <c r="GLY3" s="201"/>
      <c r="GLZ3" s="202"/>
      <c r="GMA3" s="203"/>
      <c r="GMB3" s="204"/>
      <c r="GMC3" s="205"/>
      <c r="GMD3" s="206"/>
      <c r="GME3" s="201"/>
      <c r="GMF3" s="201"/>
      <c r="GMG3" s="202"/>
      <c r="GMH3" s="203"/>
      <c r="GMI3" s="204"/>
      <c r="GMJ3" s="205"/>
      <c r="GMK3" s="206"/>
      <c r="GML3" s="201"/>
      <c r="GMM3" s="201"/>
      <c r="GMN3" s="202"/>
      <c r="GMO3" s="203"/>
      <c r="GMP3" s="204"/>
      <c r="GMQ3" s="205"/>
      <c r="GMR3" s="206"/>
      <c r="GMS3" s="201"/>
      <c r="GMT3" s="201"/>
      <c r="GMU3" s="202"/>
      <c r="GMV3" s="203"/>
      <c r="GMW3" s="204"/>
      <c r="GMX3" s="205"/>
      <c r="GMY3" s="206"/>
      <c r="GMZ3" s="201"/>
      <c r="GNA3" s="201"/>
      <c r="GNB3" s="202"/>
      <c r="GNC3" s="203"/>
      <c r="GND3" s="204"/>
      <c r="GNE3" s="205"/>
      <c r="GNF3" s="206"/>
      <c r="GNG3" s="201"/>
      <c r="GNH3" s="201"/>
      <c r="GNI3" s="202"/>
      <c r="GNJ3" s="203"/>
      <c r="GNK3" s="204"/>
      <c r="GNL3" s="205"/>
      <c r="GNM3" s="206"/>
      <c r="GNN3" s="201"/>
      <c r="GNO3" s="201"/>
      <c r="GNP3" s="202"/>
      <c r="GNQ3" s="203"/>
      <c r="GNR3" s="204"/>
      <c r="GNS3" s="205"/>
      <c r="GNT3" s="206"/>
      <c r="GNU3" s="201"/>
      <c r="GNV3" s="201"/>
      <c r="GNW3" s="202"/>
      <c r="GNX3" s="203"/>
      <c r="GNY3" s="204"/>
      <c r="GNZ3" s="205"/>
      <c r="GOA3" s="206"/>
      <c r="GOB3" s="201"/>
      <c r="GOC3" s="201"/>
      <c r="GOD3" s="202"/>
      <c r="GOE3" s="203"/>
      <c r="GOF3" s="204"/>
      <c r="GOG3" s="205"/>
      <c r="GOH3" s="206"/>
      <c r="GOI3" s="201"/>
      <c r="GOJ3" s="201"/>
      <c r="GOK3" s="202"/>
      <c r="GOL3" s="203"/>
      <c r="GOM3" s="204"/>
      <c r="GON3" s="205"/>
      <c r="GOO3" s="206"/>
      <c r="GOP3" s="201"/>
      <c r="GOQ3" s="201"/>
      <c r="GOR3" s="202"/>
      <c r="GOS3" s="203"/>
      <c r="GOT3" s="204"/>
      <c r="GOU3" s="205"/>
      <c r="GOV3" s="206"/>
      <c r="GOW3" s="201"/>
      <c r="GOX3" s="201"/>
      <c r="GOY3" s="202"/>
      <c r="GOZ3" s="203"/>
      <c r="GPA3" s="204"/>
      <c r="GPB3" s="205"/>
      <c r="GPC3" s="206"/>
      <c r="GPD3" s="201"/>
      <c r="GPE3" s="201"/>
      <c r="GPF3" s="202"/>
      <c r="GPG3" s="203"/>
      <c r="GPH3" s="204"/>
      <c r="GPI3" s="205"/>
      <c r="GPJ3" s="206"/>
      <c r="GPK3" s="201"/>
      <c r="GPL3" s="201"/>
      <c r="GPM3" s="202"/>
      <c r="GPN3" s="203"/>
      <c r="GPO3" s="204"/>
      <c r="GPP3" s="205"/>
      <c r="GPQ3" s="206"/>
      <c r="GPR3" s="201"/>
      <c r="GPS3" s="201"/>
      <c r="GPT3" s="202"/>
      <c r="GPU3" s="203"/>
      <c r="GPV3" s="204"/>
      <c r="GPW3" s="205"/>
      <c r="GPX3" s="206"/>
      <c r="GPY3" s="201"/>
      <c r="GPZ3" s="201"/>
      <c r="GQA3" s="202"/>
      <c r="GQB3" s="203"/>
      <c r="GQC3" s="204"/>
      <c r="GQD3" s="205"/>
      <c r="GQE3" s="206"/>
      <c r="GQF3" s="201"/>
      <c r="GQG3" s="201"/>
      <c r="GQH3" s="202"/>
      <c r="GQI3" s="203"/>
      <c r="GQJ3" s="204"/>
      <c r="GQK3" s="205"/>
      <c r="GQL3" s="206"/>
      <c r="GQM3" s="201"/>
      <c r="GQN3" s="201"/>
      <c r="GQO3" s="202"/>
      <c r="GQP3" s="203"/>
      <c r="GQQ3" s="204"/>
      <c r="GQR3" s="205"/>
      <c r="GQS3" s="206"/>
      <c r="GQT3" s="201"/>
      <c r="GQU3" s="201"/>
      <c r="GQV3" s="202"/>
      <c r="GQW3" s="203"/>
      <c r="GQX3" s="204"/>
      <c r="GQY3" s="205"/>
      <c r="GQZ3" s="206"/>
      <c r="GRA3" s="201"/>
      <c r="GRB3" s="201"/>
      <c r="GRC3" s="202"/>
      <c r="GRD3" s="203"/>
      <c r="GRE3" s="204"/>
      <c r="GRF3" s="205"/>
      <c r="GRG3" s="206"/>
      <c r="GRH3" s="201"/>
      <c r="GRI3" s="201"/>
      <c r="GRJ3" s="202"/>
      <c r="GRK3" s="203"/>
      <c r="GRL3" s="204"/>
      <c r="GRM3" s="205"/>
      <c r="GRN3" s="206"/>
      <c r="GRO3" s="201"/>
      <c r="GRP3" s="201"/>
      <c r="GRQ3" s="202"/>
      <c r="GRR3" s="203"/>
      <c r="GRS3" s="204"/>
      <c r="GRT3" s="205"/>
      <c r="GRU3" s="206"/>
      <c r="GRV3" s="201"/>
      <c r="GRW3" s="201"/>
      <c r="GRX3" s="202"/>
      <c r="GRY3" s="203"/>
      <c r="GRZ3" s="204"/>
      <c r="GSA3" s="205"/>
      <c r="GSB3" s="206"/>
      <c r="GSC3" s="201"/>
      <c r="GSD3" s="201"/>
      <c r="GSE3" s="202"/>
      <c r="GSF3" s="203"/>
      <c r="GSG3" s="204"/>
      <c r="GSH3" s="205"/>
      <c r="GSI3" s="206"/>
      <c r="GSJ3" s="201"/>
      <c r="GSK3" s="201"/>
      <c r="GSL3" s="202"/>
      <c r="GSM3" s="203"/>
      <c r="GSN3" s="204"/>
      <c r="GSO3" s="205"/>
      <c r="GSP3" s="206"/>
      <c r="GSQ3" s="201"/>
      <c r="GSR3" s="201"/>
      <c r="GSS3" s="202"/>
      <c r="GST3" s="203"/>
      <c r="GSU3" s="204"/>
      <c r="GSV3" s="205"/>
      <c r="GSW3" s="206"/>
      <c r="GSX3" s="201"/>
      <c r="GSY3" s="201"/>
      <c r="GSZ3" s="202"/>
      <c r="GTA3" s="203"/>
      <c r="GTB3" s="204"/>
      <c r="GTC3" s="205"/>
      <c r="GTD3" s="206"/>
      <c r="GTE3" s="201"/>
      <c r="GTF3" s="201"/>
      <c r="GTG3" s="202"/>
      <c r="GTH3" s="203"/>
      <c r="GTI3" s="204"/>
      <c r="GTJ3" s="205"/>
      <c r="GTK3" s="206"/>
      <c r="GTL3" s="201"/>
      <c r="GTM3" s="201"/>
      <c r="GTN3" s="202"/>
      <c r="GTO3" s="203"/>
      <c r="GTP3" s="204"/>
      <c r="GTQ3" s="205"/>
      <c r="GTR3" s="206"/>
      <c r="GTS3" s="201"/>
      <c r="GTT3" s="201"/>
      <c r="GTU3" s="202"/>
      <c r="GTV3" s="203"/>
      <c r="GTW3" s="204"/>
      <c r="GTX3" s="205"/>
      <c r="GTY3" s="206"/>
      <c r="GTZ3" s="201"/>
      <c r="GUA3" s="201"/>
      <c r="GUB3" s="202"/>
      <c r="GUC3" s="203"/>
      <c r="GUD3" s="204"/>
      <c r="GUE3" s="205"/>
      <c r="GUF3" s="206"/>
      <c r="GUG3" s="201"/>
      <c r="GUH3" s="201"/>
      <c r="GUI3" s="202"/>
      <c r="GUJ3" s="203"/>
      <c r="GUK3" s="204"/>
      <c r="GUL3" s="205"/>
      <c r="GUM3" s="206"/>
      <c r="GUN3" s="201"/>
      <c r="GUO3" s="201"/>
      <c r="GUP3" s="202"/>
      <c r="GUQ3" s="203"/>
      <c r="GUR3" s="204"/>
      <c r="GUS3" s="205"/>
      <c r="GUT3" s="206"/>
      <c r="GUU3" s="201"/>
      <c r="GUV3" s="201"/>
      <c r="GUW3" s="202"/>
      <c r="GUX3" s="203"/>
      <c r="GUY3" s="204"/>
      <c r="GUZ3" s="205"/>
      <c r="GVA3" s="206"/>
      <c r="GVB3" s="201"/>
      <c r="GVC3" s="201"/>
      <c r="GVD3" s="202"/>
      <c r="GVE3" s="203"/>
      <c r="GVF3" s="204"/>
      <c r="GVG3" s="205"/>
      <c r="GVH3" s="206"/>
      <c r="GVI3" s="201"/>
      <c r="GVJ3" s="201"/>
      <c r="GVK3" s="202"/>
      <c r="GVL3" s="203"/>
      <c r="GVM3" s="204"/>
      <c r="GVN3" s="205"/>
      <c r="GVO3" s="206"/>
      <c r="GVP3" s="201"/>
      <c r="GVQ3" s="201"/>
      <c r="GVR3" s="202"/>
      <c r="GVS3" s="203"/>
      <c r="GVT3" s="204"/>
      <c r="GVU3" s="205"/>
      <c r="GVV3" s="206"/>
      <c r="GVW3" s="201"/>
      <c r="GVX3" s="201"/>
      <c r="GVY3" s="202"/>
      <c r="GVZ3" s="203"/>
      <c r="GWA3" s="204"/>
      <c r="GWB3" s="205"/>
      <c r="GWC3" s="206"/>
      <c r="GWD3" s="201"/>
      <c r="GWE3" s="201"/>
      <c r="GWF3" s="202"/>
      <c r="GWG3" s="203"/>
      <c r="GWH3" s="204"/>
      <c r="GWI3" s="205"/>
      <c r="GWJ3" s="206"/>
      <c r="GWK3" s="201"/>
      <c r="GWL3" s="201"/>
      <c r="GWM3" s="202"/>
      <c r="GWN3" s="203"/>
      <c r="GWO3" s="204"/>
      <c r="GWP3" s="205"/>
      <c r="GWQ3" s="206"/>
      <c r="GWR3" s="201"/>
      <c r="GWS3" s="201"/>
      <c r="GWT3" s="202"/>
      <c r="GWU3" s="203"/>
      <c r="GWV3" s="204"/>
      <c r="GWW3" s="205"/>
      <c r="GWX3" s="206"/>
      <c r="GWY3" s="201"/>
      <c r="GWZ3" s="201"/>
      <c r="GXA3" s="202"/>
      <c r="GXB3" s="203"/>
      <c r="GXC3" s="204"/>
      <c r="GXD3" s="205"/>
      <c r="GXE3" s="206"/>
      <c r="GXF3" s="201"/>
      <c r="GXG3" s="201"/>
      <c r="GXH3" s="202"/>
      <c r="GXI3" s="203"/>
      <c r="GXJ3" s="204"/>
      <c r="GXK3" s="205"/>
      <c r="GXL3" s="206"/>
      <c r="GXM3" s="201"/>
      <c r="GXN3" s="201"/>
      <c r="GXO3" s="202"/>
      <c r="GXP3" s="203"/>
      <c r="GXQ3" s="204"/>
      <c r="GXR3" s="205"/>
      <c r="GXS3" s="206"/>
      <c r="GXT3" s="201"/>
      <c r="GXU3" s="201"/>
      <c r="GXV3" s="202"/>
      <c r="GXW3" s="203"/>
      <c r="GXX3" s="204"/>
      <c r="GXY3" s="205"/>
      <c r="GXZ3" s="206"/>
      <c r="GYA3" s="201"/>
      <c r="GYB3" s="201"/>
      <c r="GYC3" s="202"/>
      <c r="GYD3" s="203"/>
      <c r="GYE3" s="204"/>
      <c r="GYF3" s="205"/>
      <c r="GYG3" s="206"/>
      <c r="GYH3" s="201"/>
      <c r="GYI3" s="201"/>
      <c r="GYJ3" s="202"/>
      <c r="GYK3" s="203"/>
      <c r="GYL3" s="204"/>
      <c r="GYM3" s="205"/>
      <c r="GYN3" s="206"/>
      <c r="GYO3" s="201"/>
      <c r="GYP3" s="201"/>
      <c r="GYQ3" s="202"/>
      <c r="GYR3" s="203"/>
      <c r="GYS3" s="204"/>
      <c r="GYT3" s="205"/>
      <c r="GYU3" s="206"/>
      <c r="GYV3" s="201"/>
      <c r="GYW3" s="201"/>
      <c r="GYX3" s="202"/>
      <c r="GYY3" s="203"/>
      <c r="GYZ3" s="204"/>
      <c r="GZA3" s="205"/>
      <c r="GZB3" s="206"/>
      <c r="GZC3" s="201"/>
      <c r="GZD3" s="201"/>
      <c r="GZE3" s="202"/>
      <c r="GZF3" s="203"/>
      <c r="GZG3" s="204"/>
      <c r="GZH3" s="205"/>
      <c r="GZI3" s="206"/>
      <c r="GZJ3" s="201"/>
      <c r="GZK3" s="201"/>
      <c r="GZL3" s="202"/>
      <c r="GZM3" s="203"/>
      <c r="GZN3" s="204"/>
      <c r="GZO3" s="205"/>
      <c r="GZP3" s="206"/>
      <c r="GZQ3" s="201"/>
      <c r="GZR3" s="201"/>
      <c r="GZS3" s="202"/>
      <c r="GZT3" s="203"/>
      <c r="GZU3" s="204"/>
      <c r="GZV3" s="205"/>
      <c r="GZW3" s="206"/>
      <c r="GZX3" s="201"/>
      <c r="GZY3" s="201"/>
      <c r="GZZ3" s="202"/>
      <c r="HAA3" s="203"/>
      <c r="HAB3" s="204"/>
      <c r="HAC3" s="205"/>
      <c r="HAD3" s="206"/>
      <c r="HAE3" s="201"/>
      <c r="HAF3" s="201"/>
      <c r="HAG3" s="202"/>
      <c r="HAH3" s="203"/>
      <c r="HAI3" s="204"/>
      <c r="HAJ3" s="205"/>
      <c r="HAK3" s="206"/>
      <c r="HAL3" s="201"/>
      <c r="HAM3" s="201"/>
      <c r="HAN3" s="202"/>
      <c r="HAO3" s="203"/>
      <c r="HAP3" s="204"/>
      <c r="HAQ3" s="205"/>
      <c r="HAR3" s="206"/>
      <c r="HAS3" s="201"/>
      <c r="HAT3" s="201"/>
      <c r="HAU3" s="202"/>
      <c r="HAV3" s="203"/>
      <c r="HAW3" s="204"/>
      <c r="HAX3" s="205"/>
      <c r="HAY3" s="206"/>
      <c r="HAZ3" s="201"/>
      <c r="HBA3" s="201"/>
      <c r="HBB3" s="202"/>
      <c r="HBC3" s="203"/>
      <c r="HBD3" s="204"/>
      <c r="HBE3" s="205"/>
      <c r="HBF3" s="206"/>
      <c r="HBG3" s="201"/>
      <c r="HBH3" s="201"/>
      <c r="HBI3" s="202"/>
      <c r="HBJ3" s="203"/>
      <c r="HBK3" s="204"/>
      <c r="HBL3" s="205"/>
      <c r="HBM3" s="206"/>
      <c r="HBN3" s="201"/>
      <c r="HBO3" s="201"/>
      <c r="HBP3" s="202"/>
      <c r="HBQ3" s="203"/>
      <c r="HBR3" s="204"/>
      <c r="HBS3" s="205"/>
      <c r="HBT3" s="206"/>
      <c r="HBU3" s="201"/>
      <c r="HBV3" s="201"/>
      <c r="HBW3" s="202"/>
      <c r="HBX3" s="203"/>
      <c r="HBY3" s="204"/>
      <c r="HBZ3" s="205"/>
      <c r="HCA3" s="206"/>
      <c r="HCB3" s="201"/>
      <c r="HCC3" s="201"/>
      <c r="HCD3" s="202"/>
      <c r="HCE3" s="203"/>
      <c r="HCF3" s="204"/>
      <c r="HCG3" s="205"/>
      <c r="HCH3" s="206"/>
      <c r="HCI3" s="201"/>
      <c r="HCJ3" s="201"/>
      <c r="HCK3" s="202"/>
      <c r="HCL3" s="203"/>
      <c r="HCM3" s="204"/>
      <c r="HCN3" s="205"/>
      <c r="HCO3" s="206"/>
      <c r="HCP3" s="201"/>
      <c r="HCQ3" s="201"/>
      <c r="HCR3" s="202"/>
      <c r="HCS3" s="203"/>
      <c r="HCT3" s="204"/>
      <c r="HCU3" s="205"/>
      <c r="HCV3" s="206"/>
      <c r="HCW3" s="201"/>
      <c r="HCX3" s="201"/>
      <c r="HCY3" s="202"/>
      <c r="HCZ3" s="203"/>
      <c r="HDA3" s="204"/>
      <c r="HDB3" s="205"/>
      <c r="HDC3" s="206"/>
      <c r="HDD3" s="201"/>
      <c r="HDE3" s="201"/>
      <c r="HDF3" s="202"/>
      <c r="HDG3" s="203"/>
      <c r="HDH3" s="204"/>
      <c r="HDI3" s="205"/>
      <c r="HDJ3" s="206"/>
      <c r="HDK3" s="201"/>
      <c r="HDL3" s="201"/>
      <c r="HDM3" s="202"/>
      <c r="HDN3" s="203"/>
      <c r="HDO3" s="204"/>
      <c r="HDP3" s="205"/>
      <c r="HDQ3" s="206"/>
      <c r="HDR3" s="201"/>
      <c r="HDS3" s="201"/>
      <c r="HDT3" s="202"/>
      <c r="HDU3" s="203"/>
      <c r="HDV3" s="204"/>
      <c r="HDW3" s="205"/>
      <c r="HDX3" s="206"/>
      <c r="HDY3" s="201"/>
      <c r="HDZ3" s="201"/>
      <c r="HEA3" s="202"/>
      <c r="HEB3" s="203"/>
      <c r="HEC3" s="204"/>
      <c r="HED3" s="205"/>
      <c r="HEE3" s="206"/>
      <c r="HEF3" s="201"/>
      <c r="HEG3" s="201"/>
      <c r="HEH3" s="202"/>
      <c r="HEI3" s="203"/>
      <c r="HEJ3" s="204"/>
      <c r="HEK3" s="205"/>
      <c r="HEL3" s="206"/>
      <c r="HEM3" s="201"/>
      <c r="HEN3" s="201"/>
      <c r="HEO3" s="202"/>
      <c r="HEP3" s="203"/>
      <c r="HEQ3" s="204"/>
      <c r="HER3" s="205"/>
      <c r="HES3" s="206"/>
      <c r="HET3" s="201"/>
      <c r="HEU3" s="201"/>
      <c r="HEV3" s="202"/>
      <c r="HEW3" s="203"/>
      <c r="HEX3" s="204"/>
      <c r="HEY3" s="205"/>
      <c r="HEZ3" s="206"/>
      <c r="HFA3" s="201"/>
      <c r="HFB3" s="201"/>
      <c r="HFC3" s="202"/>
      <c r="HFD3" s="203"/>
      <c r="HFE3" s="204"/>
      <c r="HFF3" s="205"/>
      <c r="HFG3" s="206"/>
      <c r="HFH3" s="201"/>
      <c r="HFI3" s="201"/>
      <c r="HFJ3" s="202"/>
      <c r="HFK3" s="203"/>
      <c r="HFL3" s="204"/>
      <c r="HFM3" s="205"/>
      <c r="HFN3" s="206"/>
      <c r="HFO3" s="201"/>
      <c r="HFP3" s="201"/>
      <c r="HFQ3" s="202"/>
      <c r="HFR3" s="203"/>
      <c r="HFS3" s="204"/>
      <c r="HFT3" s="205"/>
      <c r="HFU3" s="206"/>
      <c r="HFV3" s="201"/>
      <c r="HFW3" s="201"/>
      <c r="HFX3" s="202"/>
      <c r="HFY3" s="203"/>
      <c r="HFZ3" s="204"/>
      <c r="HGA3" s="205"/>
      <c r="HGB3" s="206"/>
      <c r="HGC3" s="201"/>
      <c r="HGD3" s="201"/>
      <c r="HGE3" s="202"/>
      <c r="HGF3" s="203"/>
      <c r="HGG3" s="204"/>
      <c r="HGH3" s="205"/>
      <c r="HGI3" s="206"/>
      <c r="HGJ3" s="201"/>
      <c r="HGK3" s="201"/>
      <c r="HGL3" s="202"/>
      <c r="HGM3" s="203"/>
      <c r="HGN3" s="204"/>
      <c r="HGO3" s="205"/>
      <c r="HGP3" s="206"/>
      <c r="HGQ3" s="201"/>
      <c r="HGR3" s="201"/>
      <c r="HGS3" s="202"/>
      <c r="HGT3" s="203"/>
      <c r="HGU3" s="204"/>
      <c r="HGV3" s="205"/>
      <c r="HGW3" s="206"/>
      <c r="HGX3" s="201"/>
      <c r="HGY3" s="201"/>
      <c r="HGZ3" s="202"/>
      <c r="HHA3" s="203"/>
      <c r="HHB3" s="204"/>
      <c r="HHC3" s="205"/>
      <c r="HHD3" s="206"/>
      <c r="HHE3" s="201"/>
      <c r="HHF3" s="201"/>
      <c r="HHG3" s="202"/>
      <c r="HHH3" s="203"/>
      <c r="HHI3" s="204"/>
      <c r="HHJ3" s="205"/>
      <c r="HHK3" s="206"/>
      <c r="HHL3" s="201"/>
      <c r="HHM3" s="201"/>
      <c r="HHN3" s="202"/>
      <c r="HHO3" s="203"/>
      <c r="HHP3" s="204"/>
      <c r="HHQ3" s="205"/>
      <c r="HHR3" s="206"/>
      <c r="HHS3" s="201"/>
      <c r="HHT3" s="201"/>
      <c r="HHU3" s="202"/>
      <c r="HHV3" s="203"/>
      <c r="HHW3" s="204"/>
      <c r="HHX3" s="205"/>
      <c r="HHY3" s="206"/>
      <c r="HHZ3" s="201"/>
      <c r="HIA3" s="201"/>
      <c r="HIB3" s="202"/>
      <c r="HIC3" s="203"/>
      <c r="HID3" s="204"/>
      <c r="HIE3" s="205"/>
      <c r="HIF3" s="206"/>
      <c r="HIG3" s="201"/>
      <c r="HIH3" s="201"/>
      <c r="HII3" s="202"/>
      <c r="HIJ3" s="203"/>
      <c r="HIK3" s="204"/>
      <c r="HIL3" s="205"/>
      <c r="HIM3" s="206"/>
      <c r="HIN3" s="201"/>
      <c r="HIO3" s="201"/>
      <c r="HIP3" s="202"/>
      <c r="HIQ3" s="203"/>
      <c r="HIR3" s="204"/>
      <c r="HIS3" s="205"/>
      <c r="HIT3" s="206"/>
      <c r="HIU3" s="201"/>
      <c r="HIV3" s="201"/>
      <c r="HIW3" s="202"/>
      <c r="HIX3" s="203"/>
      <c r="HIY3" s="204"/>
      <c r="HIZ3" s="205"/>
      <c r="HJA3" s="206"/>
      <c r="HJB3" s="201"/>
      <c r="HJC3" s="201"/>
      <c r="HJD3" s="202"/>
      <c r="HJE3" s="203"/>
      <c r="HJF3" s="204"/>
      <c r="HJG3" s="205"/>
      <c r="HJH3" s="206"/>
      <c r="HJI3" s="201"/>
      <c r="HJJ3" s="201"/>
      <c r="HJK3" s="202"/>
      <c r="HJL3" s="203"/>
      <c r="HJM3" s="204"/>
      <c r="HJN3" s="205"/>
      <c r="HJO3" s="206"/>
      <c r="HJP3" s="201"/>
      <c r="HJQ3" s="201"/>
      <c r="HJR3" s="202"/>
      <c r="HJS3" s="203"/>
      <c r="HJT3" s="204"/>
      <c r="HJU3" s="205"/>
      <c r="HJV3" s="206"/>
      <c r="HJW3" s="201"/>
      <c r="HJX3" s="201"/>
      <c r="HJY3" s="202"/>
      <c r="HJZ3" s="203"/>
      <c r="HKA3" s="204"/>
      <c r="HKB3" s="205"/>
      <c r="HKC3" s="206"/>
      <c r="HKD3" s="201"/>
      <c r="HKE3" s="201"/>
      <c r="HKF3" s="202"/>
      <c r="HKG3" s="203"/>
      <c r="HKH3" s="204"/>
      <c r="HKI3" s="205"/>
      <c r="HKJ3" s="206"/>
      <c r="HKK3" s="201"/>
      <c r="HKL3" s="201"/>
      <c r="HKM3" s="202"/>
      <c r="HKN3" s="203"/>
      <c r="HKO3" s="204"/>
      <c r="HKP3" s="205"/>
      <c r="HKQ3" s="206"/>
      <c r="HKR3" s="201"/>
      <c r="HKS3" s="201"/>
      <c r="HKT3" s="202"/>
      <c r="HKU3" s="203"/>
      <c r="HKV3" s="204"/>
      <c r="HKW3" s="205"/>
      <c r="HKX3" s="206"/>
      <c r="HKY3" s="201"/>
      <c r="HKZ3" s="201"/>
      <c r="HLA3" s="202"/>
      <c r="HLB3" s="203"/>
      <c r="HLC3" s="204"/>
      <c r="HLD3" s="205"/>
      <c r="HLE3" s="206"/>
      <c r="HLF3" s="201"/>
      <c r="HLG3" s="201"/>
      <c r="HLH3" s="202"/>
      <c r="HLI3" s="203"/>
      <c r="HLJ3" s="204"/>
      <c r="HLK3" s="205"/>
      <c r="HLL3" s="206"/>
      <c r="HLM3" s="201"/>
      <c r="HLN3" s="201"/>
      <c r="HLO3" s="202"/>
      <c r="HLP3" s="203"/>
      <c r="HLQ3" s="204"/>
      <c r="HLR3" s="205"/>
      <c r="HLS3" s="206"/>
      <c r="HLT3" s="201"/>
      <c r="HLU3" s="201"/>
      <c r="HLV3" s="202"/>
      <c r="HLW3" s="203"/>
      <c r="HLX3" s="204"/>
      <c r="HLY3" s="205"/>
      <c r="HLZ3" s="206"/>
      <c r="HMA3" s="201"/>
      <c r="HMB3" s="201"/>
      <c r="HMC3" s="202"/>
      <c r="HMD3" s="203"/>
      <c r="HME3" s="204"/>
      <c r="HMF3" s="205"/>
      <c r="HMG3" s="206"/>
      <c r="HMH3" s="201"/>
      <c r="HMI3" s="201"/>
      <c r="HMJ3" s="202"/>
      <c r="HMK3" s="203"/>
      <c r="HML3" s="204"/>
      <c r="HMM3" s="205"/>
      <c r="HMN3" s="206"/>
      <c r="HMO3" s="201"/>
      <c r="HMP3" s="201"/>
      <c r="HMQ3" s="202"/>
      <c r="HMR3" s="203"/>
      <c r="HMS3" s="204"/>
      <c r="HMT3" s="205"/>
      <c r="HMU3" s="206"/>
      <c r="HMV3" s="201"/>
      <c r="HMW3" s="201"/>
      <c r="HMX3" s="202"/>
      <c r="HMY3" s="203"/>
      <c r="HMZ3" s="204"/>
      <c r="HNA3" s="205"/>
      <c r="HNB3" s="206"/>
      <c r="HNC3" s="201"/>
      <c r="HND3" s="201"/>
      <c r="HNE3" s="202"/>
      <c r="HNF3" s="203"/>
      <c r="HNG3" s="204"/>
      <c r="HNH3" s="205"/>
      <c r="HNI3" s="206"/>
      <c r="HNJ3" s="201"/>
      <c r="HNK3" s="201"/>
      <c r="HNL3" s="202"/>
      <c r="HNM3" s="203"/>
      <c r="HNN3" s="204"/>
      <c r="HNO3" s="205"/>
      <c r="HNP3" s="206"/>
      <c r="HNQ3" s="201"/>
      <c r="HNR3" s="201"/>
      <c r="HNS3" s="202"/>
      <c r="HNT3" s="203"/>
      <c r="HNU3" s="204"/>
      <c r="HNV3" s="205"/>
      <c r="HNW3" s="206"/>
      <c r="HNX3" s="201"/>
      <c r="HNY3" s="201"/>
      <c r="HNZ3" s="202"/>
      <c r="HOA3" s="203"/>
      <c r="HOB3" s="204"/>
      <c r="HOC3" s="205"/>
      <c r="HOD3" s="206"/>
      <c r="HOE3" s="201"/>
      <c r="HOF3" s="201"/>
      <c r="HOG3" s="202"/>
      <c r="HOH3" s="203"/>
      <c r="HOI3" s="204"/>
      <c r="HOJ3" s="205"/>
      <c r="HOK3" s="206"/>
      <c r="HOL3" s="201"/>
      <c r="HOM3" s="201"/>
      <c r="HON3" s="202"/>
      <c r="HOO3" s="203"/>
      <c r="HOP3" s="204"/>
      <c r="HOQ3" s="205"/>
      <c r="HOR3" s="206"/>
      <c r="HOS3" s="201"/>
      <c r="HOT3" s="201"/>
      <c r="HOU3" s="202"/>
      <c r="HOV3" s="203"/>
      <c r="HOW3" s="204"/>
      <c r="HOX3" s="205"/>
      <c r="HOY3" s="206"/>
      <c r="HOZ3" s="201"/>
      <c r="HPA3" s="201"/>
      <c r="HPB3" s="202"/>
      <c r="HPC3" s="203"/>
      <c r="HPD3" s="204"/>
      <c r="HPE3" s="205"/>
      <c r="HPF3" s="206"/>
      <c r="HPG3" s="201"/>
      <c r="HPH3" s="201"/>
      <c r="HPI3" s="202"/>
      <c r="HPJ3" s="203"/>
      <c r="HPK3" s="204"/>
      <c r="HPL3" s="205"/>
      <c r="HPM3" s="206"/>
      <c r="HPN3" s="201"/>
      <c r="HPO3" s="201"/>
      <c r="HPP3" s="202"/>
      <c r="HPQ3" s="203"/>
      <c r="HPR3" s="204"/>
      <c r="HPS3" s="205"/>
      <c r="HPT3" s="206"/>
      <c r="HPU3" s="201"/>
      <c r="HPV3" s="201"/>
      <c r="HPW3" s="202"/>
      <c r="HPX3" s="203"/>
      <c r="HPY3" s="204"/>
      <c r="HPZ3" s="205"/>
      <c r="HQA3" s="206"/>
      <c r="HQB3" s="201"/>
      <c r="HQC3" s="201"/>
      <c r="HQD3" s="202"/>
      <c r="HQE3" s="203"/>
      <c r="HQF3" s="204"/>
      <c r="HQG3" s="205"/>
      <c r="HQH3" s="206"/>
      <c r="HQI3" s="201"/>
      <c r="HQJ3" s="201"/>
      <c r="HQK3" s="202"/>
      <c r="HQL3" s="203"/>
      <c r="HQM3" s="204"/>
      <c r="HQN3" s="205"/>
      <c r="HQO3" s="206"/>
      <c r="HQP3" s="201"/>
      <c r="HQQ3" s="201"/>
      <c r="HQR3" s="202"/>
      <c r="HQS3" s="203"/>
      <c r="HQT3" s="204"/>
      <c r="HQU3" s="205"/>
      <c r="HQV3" s="206"/>
      <c r="HQW3" s="201"/>
      <c r="HQX3" s="201"/>
      <c r="HQY3" s="202"/>
      <c r="HQZ3" s="203"/>
      <c r="HRA3" s="204"/>
      <c r="HRB3" s="205"/>
      <c r="HRC3" s="206"/>
      <c r="HRD3" s="201"/>
      <c r="HRE3" s="201"/>
      <c r="HRF3" s="202"/>
      <c r="HRG3" s="203"/>
      <c r="HRH3" s="204"/>
      <c r="HRI3" s="205"/>
      <c r="HRJ3" s="206"/>
      <c r="HRK3" s="201"/>
      <c r="HRL3" s="201"/>
      <c r="HRM3" s="202"/>
      <c r="HRN3" s="203"/>
      <c r="HRO3" s="204"/>
      <c r="HRP3" s="205"/>
      <c r="HRQ3" s="206"/>
      <c r="HRR3" s="201"/>
      <c r="HRS3" s="201"/>
      <c r="HRT3" s="202"/>
      <c r="HRU3" s="203"/>
      <c r="HRV3" s="204"/>
      <c r="HRW3" s="205"/>
      <c r="HRX3" s="206"/>
      <c r="HRY3" s="201"/>
      <c r="HRZ3" s="201"/>
      <c r="HSA3" s="202"/>
      <c r="HSB3" s="203"/>
      <c r="HSC3" s="204"/>
      <c r="HSD3" s="205"/>
      <c r="HSE3" s="206"/>
      <c r="HSF3" s="201"/>
      <c r="HSG3" s="201"/>
      <c r="HSH3" s="202"/>
      <c r="HSI3" s="203"/>
      <c r="HSJ3" s="204"/>
      <c r="HSK3" s="205"/>
      <c r="HSL3" s="206"/>
      <c r="HSM3" s="201"/>
      <c r="HSN3" s="201"/>
      <c r="HSO3" s="202"/>
      <c r="HSP3" s="203"/>
      <c r="HSQ3" s="204"/>
      <c r="HSR3" s="205"/>
      <c r="HSS3" s="206"/>
      <c r="HST3" s="201"/>
      <c r="HSU3" s="201"/>
      <c r="HSV3" s="202"/>
      <c r="HSW3" s="203"/>
      <c r="HSX3" s="204"/>
      <c r="HSY3" s="205"/>
      <c r="HSZ3" s="206"/>
      <c r="HTA3" s="201"/>
      <c r="HTB3" s="201"/>
      <c r="HTC3" s="202"/>
      <c r="HTD3" s="203"/>
      <c r="HTE3" s="204"/>
      <c r="HTF3" s="205"/>
      <c r="HTG3" s="206"/>
      <c r="HTH3" s="201"/>
      <c r="HTI3" s="201"/>
      <c r="HTJ3" s="202"/>
      <c r="HTK3" s="203"/>
      <c r="HTL3" s="204"/>
      <c r="HTM3" s="205"/>
      <c r="HTN3" s="206"/>
      <c r="HTO3" s="201"/>
      <c r="HTP3" s="201"/>
      <c r="HTQ3" s="202"/>
      <c r="HTR3" s="203"/>
      <c r="HTS3" s="204"/>
      <c r="HTT3" s="205"/>
      <c r="HTU3" s="206"/>
      <c r="HTV3" s="201"/>
      <c r="HTW3" s="201"/>
      <c r="HTX3" s="202"/>
      <c r="HTY3" s="203"/>
      <c r="HTZ3" s="204"/>
      <c r="HUA3" s="205"/>
      <c r="HUB3" s="206"/>
      <c r="HUC3" s="201"/>
      <c r="HUD3" s="201"/>
      <c r="HUE3" s="202"/>
      <c r="HUF3" s="203"/>
      <c r="HUG3" s="204"/>
      <c r="HUH3" s="205"/>
      <c r="HUI3" s="206"/>
      <c r="HUJ3" s="201"/>
      <c r="HUK3" s="201"/>
      <c r="HUL3" s="202"/>
      <c r="HUM3" s="203"/>
      <c r="HUN3" s="204"/>
      <c r="HUO3" s="205"/>
      <c r="HUP3" s="206"/>
      <c r="HUQ3" s="201"/>
      <c r="HUR3" s="201"/>
      <c r="HUS3" s="202"/>
      <c r="HUT3" s="203"/>
      <c r="HUU3" s="204"/>
      <c r="HUV3" s="205"/>
      <c r="HUW3" s="206"/>
      <c r="HUX3" s="201"/>
      <c r="HUY3" s="201"/>
      <c r="HUZ3" s="202"/>
      <c r="HVA3" s="203"/>
      <c r="HVB3" s="204"/>
      <c r="HVC3" s="205"/>
      <c r="HVD3" s="206"/>
      <c r="HVE3" s="201"/>
      <c r="HVF3" s="201"/>
      <c r="HVG3" s="202"/>
      <c r="HVH3" s="203"/>
      <c r="HVI3" s="204"/>
      <c r="HVJ3" s="205"/>
      <c r="HVK3" s="206"/>
      <c r="HVL3" s="201"/>
      <c r="HVM3" s="201"/>
      <c r="HVN3" s="202"/>
      <c r="HVO3" s="203"/>
      <c r="HVP3" s="204"/>
      <c r="HVQ3" s="205"/>
      <c r="HVR3" s="206"/>
      <c r="HVS3" s="201"/>
      <c r="HVT3" s="201"/>
      <c r="HVU3" s="202"/>
      <c r="HVV3" s="203"/>
      <c r="HVW3" s="204"/>
      <c r="HVX3" s="205"/>
      <c r="HVY3" s="206"/>
      <c r="HVZ3" s="201"/>
      <c r="HWA3" s="201"/>
      <c r="HWB3" s="202"/>
      <c r="HWC3" s="203"/>
      <c r="HWD3" s="204"/>
      <c r="HWE3" s="205"/>
      <c r="HWF3" s="206"/>
      <c r="HWG3" s="201"/>
      <c r="HWH3" s="201"/>
      <c r="HWI3" s="202"/>
      <c r="HWJ3" s="203"/>
      <c r="HWK3" s="204"/>
      <c r="HWL3" s="205"/>
      <c r="HWM3" s="206"/>
      <c r="HWN3" s="201"/>
      <c r="HWO3" s="201"/>
      <c r="HWP3" s="202"/>
      <c r="HWQ3" s="203"/>
      <c r="HWR3" s="204"/>
      <c r="HWS3" s="205"/>
      <c r="HWT3" s="206"/>
      <c r="HWU3" s="201"/>
      <c r="HWV3" s="201"/>
      <c r="HWW3" s="202"/>
      <c r="HWX3" s="203"/>
      <c r="HWY3" s="204"/>
      <c r="HWZ3" s="205"/>
      <c r="HXA3" s="206"/>
      <c r="HXB3" s="201"/>
      <c r="HXC3" s="201"/>
      <c r="HXD3" s="202"/>
      <c r="HXE3" s="203"/>
      <c r="HXF3" s="204"/>
      <c r="HXG3" s="205"/>
      <c r="HXH3" s="206"/>
      <c r="HXI3" s="201"/>
      <c r="HXJ3" s="201"/>
      <c r="HXK3" s="202"/>
      <c r="HXL3" s="203"/>
      <c r="HXM3" s="204"/>
      <c r="HXN3" s="205"/>
      <c r="HXO3" s="206"/>
      <c r="HXP3" s="201"/>
      <c r="HXQ3" s="201"/>
      <c r="HXR3" s="202"/>
      <c r="HXS3" s="203"/>
      <c r="HXT3" s="204"/>
      <c r="HXU3" s="205"/>
      <c r="HXV3" s="206"/>
      <c r="HXW3" s="201"/>
      <c r="HXX3" s="201"/>
      <c r="HXY3" s="202"/>
      <c r="HXZ3" s="203"/>
      <c r="HYA3" s="204"/>
      <c r="HYB3" s="205"/>
      <c r="HYC3" s="206"/>
      <c r="HYD3" s="201"/>
      <c r="HYE3" s="201"/>
      <c r="HYF3" s="202"/>
      <c r="HYG3" s="203"/>
      <c r="HYH3" s="204"/>
      <c r="HYI3" s="205"/>
      <c r="HYJ3" s="206"/>
      <c r="HYK3" s="201"/>
      <c r="HYL3" s="201"/>
      <c r="HYM3" s="202"/>
      <c r="HYN3" s="203"/>
      <c r="HYO3" s="204"/>
      <c r="HYP3" s="205"/>
      <c r="HYQ3" s="206"/>
      <c r="HYR3" s="201"/>
      <c r="HYS3" s="201"/>
      <c r="HYT3" s="202"/>
      <c r="HYU3" s="203"/>
      <c r="HYV3" s="204"/>
      <c r="HYW3" s="205"/>
      <c r="HYX3" s="206"/>
      <c r="HYY3" s="201"/>
      <c r="HYZ3" s="201"/>
      <c r="HZA3" s="202"/>
      <c r="HZB3" s="203"/>
      <c r="HZC3" s="204"/>
      <c r="HZD3" s="205"/>
      <c r="HZE3" s="206"/>
      <c r="HZF3" s="201"/>
      <c r="HZG3" s="201"/>
      <c r="HZH3" s="202"/>
      <c r="HZI3" s="203"/>
      <c r="HZJ3" s="204"/>
      <c r="HZK3" s="205"/>
      <c r="HZL3" s="206"/>
      <c r="HZM3" s="201"/>
      <c r="HZN3" s="201"/>
      <c r="HZO3" s="202"/>
      <c r="HZP3" s="203"/>
      <c r="HZQ3" s="204"/>
      <c r="HZR3" s="205"/>
      <c r="HZS3" s="206"/>
      <c r="HZT3" s="201"/>
      <c r="HZU3" s="201"/>
      <c r="HZV3" s="202"/>
      <c r="HZW3" s="203"/>
      <c r="HZX3" s="204"/>
      <c r="HZY3" s="205"/>
      <c r="HZZ3" s="206"/>
      <c r="IAA3" s="201"/>
      <c r="IAB3" s="201"/>
      <c r="IAC3" s="202"/>
      <c r="IAD3" s="203"/>
      <c r="IAE3" s="204"/>
      <c r="IAF3" s="205"/>
      <c r="IAG3" s="206"/>
      <c r="IAH3" s="201"/>
      <c r="IAI3" s="201"/>
      <c r="IAJ3" s="202"/>
      <c r="IAK3" s="203"/>
      <c r="IAL3" s="204"/>
      <c r="IAM3" s="205"/>
      <c r="IAN3" s="206"/>
      <c r="IAO3" s="201"/>
      <c r="IAP3" s="201"/>
      <c r="IAQ3" s="202"/>
      <c r="IAR3" s="203"/>
      <c r="IAS3" s="204"/>
      <c r="IAT3" s="205"/>
      <c r="IAU3" s="206"/>
      <c r="IAV3" s="201"/>
      <c r="IAW3" s="201"/>
      <c r="IAX3" s="202"/>
      <c r="IAY3" s="203"/>
      <c r="IAZ3" s="204"/>
      <c r="IBA3" s="205"/>
      <c r="IBB3" s="206"/>
      <c r="IBC3" s="201"/>
      <c r="IBD3" s="201"/>
      <c r="IBE3" s="202"/>
      <c r="IBF3" s="203"/>
      <c r="IBG3" s="204"/>
      <c r="IBH3" s="205"/>
      <c r="IBI3" s="206"/>
      <c r="IBJ3" s="201"/>
      <c r="IBK3" s="201"/>
      <c r="IBL3" s="202"/>
      <c r="IBM3" s="203"/>
      <c r="IBN3" s="204"/>
      <c r="IBO3" s="205"/>
      <c r="IBP3" s="206"/>
      <c r="IBQ3" s="201"/>
      <c r="IBR3" s="201"/>
      <c r="IBS3" s="202"/>
      <c r="IBT3" s="203"/>
      <c r="IBU3" s="204"/>
      <c r="IBV3" s="205"/>
      <c r="IBW3" s="206"/>
      <c r="IBX3" s="201"/>
      <c r="IBY3" s="201"/>
      <c r="IBZ3" s="202"/>
      <c r="ICA3" s="203"/>
      <c r="ICB3" s="204"/>
      <c r="ICC3" s="205"/>
      <c r="ICD3" s="206"/>
      <c r="ICE3" s="201"/>
      <c r="ICF3" s="201"/>
      <c r="ICG3" s="202"/>
      <c r="ICH3" s="203"/>
      <c r="ICI3" s="204"/>
      <c r="ICJ3" s="205"/>
      <c r="ICK3" s="206"/>
      <c r="ICL3" s="201"/>
      <c r="ICM3" s="201"/>
      <c r="ICN3" s="202"/>
      <c r="ICO3" s="203"/>
      <c r="ICP3" s="204"/>
      <c r="ICQ3" s="205"/>
      <c r="ICR3" s="206"/>
      <c r="ICS3" s="201"/>
      <c r="ICT3" s="201"/>
      <c r="ICU3" s="202"/>
      <c r="ICV3" s="203"/>
      <c r="ICW3" s="204"/>
      <c r="ICX3" s="205"/>
      <c r="ICY3" s="206"/>
      <c r="ICZ3" s="201"/>
      <c r="IDA3" s="201"/>
      <c r="IDB3" s="202"/>
      <c r="IDC3" s="203"/>
      <c r="IDD3" s="204"/>
      <c r="IDE3" s="205"/>
      <c r="IDF3" s="206"/>
      <c r="IDG3" s="201"/>
      <c r="IDH3" s="201"/>
      <c r="IDI3" s="202"/>
      <c r="IDJ3" s="203"/>
      <c r="IDK3" s="204"/>
      <c r="IDL3" s="205"/>
      <c r="IDM3" s="206"/>
      <c r="IDN3" s="201"/>
      <c r="IDO3" s="201"/>
      <c r="IDP3" s="202"/>
      <c r="IDQ3" s="203"/>
      <c r="IDR3" s="204"/>
      <c r="IDS3" s="205"/>
      <c r="IDT3" s="206"/>
      <c r="IDU3" s="201"/>
      <c r="IDV3" s="201"/>
      <c r="IDW3" s="202"/>
      <c r="IDX3" s="203"/>
      <c r="IDY3" s="204"/>
      <c r="IDZ3" s="205"/>
      <c r="IEA3" s="206"/>
      <c r="IEB3" s="201"/>
      <c r="IEC3" s="201"/>
      <c r="IED3" s="202"/>
      <c r="IEE3" s="203"/>
      <c r="IEF3" s="204"/>
      <c r="IEG3" s="205"/>
      <c r="IEH3" s="206"/>
      <c r="IEI3" s="201"/>
      <c r="IEJ3" s="201"/>
      <c r="IEK3" s="202"/>
      <c r="IEL3" s="203"/>
      <c r="IEM3" s="204"/>
      <c r="IEN3" s="205"/>
      <c r="IEO3" s="206"/>
      <c r="IEP3" s="201"/>
      <c r="IEQ3" s="201"/>
      <c r="IER3" s="202"/>
      <c r="IES3" s="203"/>
      <c r="IET3" s="204"/>
      <c r="IEU3" s="205"/>
      <c r="IEV3" s="206"/>
      <c r="IEW3" s="201"/>
      <c r="IEX3" s="201"/>
      <c r="IEY3" s="202"/>
      <c r="IEZ3" s="203"/>
      <c r="IFA3" s="204"/>
      <c r="IFB3" s="205"/>
      <c r="IFC3" s="206"/>
      <c r="IFD3" s="201"/>
      <c r="IFE3" s="201"/>
      <c r="IFF3" s="202"/>
      <c r="IFG3" s="203"/>
      <c r="IFH3" s="204"/>
      <c r="IFI3" s="205"/>
      <c r="IFJ3" s="206"/>
      <c r="IFK3" s="201"/>
      <c r="IFL3" s="201"/>
      <c r="IFM3" s="202"/>
      <c r="IFN3" s="203"/>
      <c r="IFO3" s="204"/>
      <c r="IFP3" s="205"/>
      <c r="IFQ3" s="206"/>
      <c r="IFR3" s="201"/>
      <c r="IFS3" s="201"/>
      <c r="IFT3" s="202"/>
      <c r="IFU3" s="203"/>
      <c r="IFV3" s="204"/>
      <c r="IFW3" s="205"/>
      <c r="IFX3" s="206"/>
      <c r="IFY3" s="201"/>
      <c r="IFZ3" s="201"/>
      <c r="IGA3" s="202"/>
      <c r="IGB3" s="203"/>
      <c r="IGC3" s="204"/>
      <c r="IGD3" s="205"/>
      <c r="IGE3" s="206"/>
      <c r="IGF3" s="201"/>
      <c r="IGG3" s="201"/>
      <c r="IGH3" s="202"/>
      <c r="IGI3" s="203"/>
      <c r="IGJ3" s="204"/>
      <c r="IGK3" s="205"/>
      <c r="IGL3" s="206"/>
      <c r="IGM3" s="201"/>
      <c r="IGN3" s="201"/>
      <c r="IGO3" s="202"/>
      <c r="IGP3" s="203"/>
      <c r="IGQ3" s="204"/>
      <c r="IGR3" s="205"/>
      <c r="IGS3" s="206"/>
      <c r="IGT3" s="201"/>
      <c r="IGU3" s="201"/>
      <c r="IGV3" s="202"/>
      <c r="IGW3" s="203"/>
      <c r="IGX3" s="204"/>
      <c r="IGY3" s="205"/>
      <c r="IGZ3" s="206"/>
      <c r="IHA3" s="201"/>
      <c r="IHB3" s="201"/>
      <c r="IHC3" s="202"/>
      <c r="IHD3" s="203"/>
      <c r="IHE3" s="204"/>
      <c r="IHF3" s="205"/>
      <c r="IHG3" s="206"/>
      <c r="IHH3" s="201"/>
      <c r="IHI3" s="201"/>
      <c r="IHJ3" s="202"/>
      <c r="IHK3" s="203"/>
      <c r="IHL3" s="204"/>
      <c r="IHM3" s="205"/>
      <c r="IHN3" s="206"/>
      <c r="IHO3" s="201"/>
      <c r="IHP3" s="201"/>
      <c r="IHQ3" s="202"/>
      <c r="IHR3" s="203"/>
      <c r="IHS3" s="204"/>
      <c r="IHT3" s="205"/>
      <c r="IHU3" s="206"/>
      <c r="IHV3" s="201"/>
      <c r="IHW3" s="201"/>
      <c r="IHX3" s="202"/>
      <c r="IHY3" s="203"/>
      <c r="IHZ3" s="204"/>
      <c r="IIA3" s="205"/>
      <c r="IIB3" s="206"/>
      <c r="IIC3" s="201"/>
      <c r="IID3" s="201"/>
      <c r="IIE3" s="202"/>
      <c r="IIF3" s="203"/>
      <c r="IIG3" s="204"/>
      <c r="IIH3" s="205"/>
      <c r="III3" s="206"/>
      <c r="IIJ3" s="201"/>
      <c r="IIK3" s="201"/>
      <c r="IIL3" s="202"/>
      <c r="IIM3" s="203"/>
      <c r="IIN3" s="204"/>
      <c r="IIO3" s="205"/>
      <c r="IIP3" s="206"/>
      <c r="IIQ3" s="201"/>
      <c r="IIR3" s="201"/>
      <c r="IIS3" s="202"/>
      <c r="IIT3" s="203"/>
      <c r="IIU3" s="204"/>
      <c r="IIV3" s="205"/>
      <c r="IIW3" s="206"/>
      <c r="IIX3" s="201"/>
      <c r="IIY3" s="201"/>
      <c r="IIZ3" s="202"/>
      <c r="IJA3" s="203"/>
      <c r="IJB3" s="204"/>
      <c r="IJC3" s="205"/>
      <c r="IJD3" s="206"/>
      <c r="IJE3" s="201"/>
      <c r="IJF3" s="201"/>
      <c r="IJG3" s="202"/>
      <c r="IJH3" s="203"/>
      <c r="IJI3" s="204"/>
      <c r="IJJ3" s="205"/>
      <c r="IJK3" s="206"/>
      <c r="IJL3" s="201"/>
      <c r="IJM3" s="201"/>
      <c r="IJN3" s="202"/>
      <c r="IJO3" s="203"/>
      <c r="IJP3" s="204"/>
      <c r="IJQ3" s="205"/>
      <c r="IJR3" s="206"/>
      <c r="IJS3" s="201"/>
      <c r="IJT3" s="201"/>
      <c r="IJU3" s="202"/>
      <c r="IJV3" s="203"/>
      <c r="IJW3" s="204"/>
      <c r="IJX3" s="205"/>
      <c r="IJY3" s="206"/>
      <c r="IJZ3" s="201"/>
      <c r="IKA3" s="201"/>
      <c r="IKB3" s="202"/>
      <c r="IKC3" s="203"/>
      <c r="IKD3" s="204"/>
      <c r="IKE3" s="205"/>
      <c r="IKF3" s="206"/>
      <c r="IKG3" s="201"/>
      <c r="IKH3" s="201"/>
      <c r="IKI3" s="202"/>
      <c r="IKJ3" s="203"/>
      <c r="IKK3" s="204"/>
      <c r="IKL3" s="205"/>
      <c r="IKM3" s="206"/>
      <c r="IKN3" s="201"/>
      <c r="IKO3" s="201"/>
      <c r="IKP3" s="202"/>
      <c r="IKQ3" s="203"/>
      <c r="IKR3" s="204"/>
      <c r="IKS3" s="205"/>
      <c r="IKT3" s="206"/>
      <c r="IKU3" s="201"/>
      <c r="IKV3" s="201"/>
      <c r="IKW3" s="202"/>
      <c r="IKX3" s="203"/>
      <c r="IKY3" s="204"/>
      <c r="IKZ3" s="205"/>
      <c r="ILA3" s="206"/>
      <c r="ILB3" s="201"/>
      <c r="ILC3" s="201"/>
      <c r="ILD3" s="202"/>
      <c r="ILE3" s="203"/>
      <c r="ILF3" s="204"/>
      <c r="ILG3" s="205"/>
      <c r="ILH3" s="206"/>
      <c r="ILI3" s="201"/>
      <c r="ILJ3" s="201"/>
      <c r="ILK3" s="202"/>
      <c r="ILL3" s="203"/>
      <c r="ILM3" s="204"/>
      <c r="ILN3" s="205"/>
      <c r="ILO3" s="206"/>
      <c r="ILP3" s="201"/>
      <c r="ILQ3" s="201"/>
      <c r="ILR3" s="202"/>
      <c r="ILS3" s="203"/>
      <c r="ILT3" s="204"/>
      <c r="ILU3" s="205"/>
      <c r="ILV3" s="206"/>
      <c r="ILW3" s="201"/>
      <c r="ILX3" s="201"/>
      <c r="ILY3" s="202"/>
      <c r="ILZ3" s="203"/>
      <c r="IMA3" s="204"/>
      <c r="IMB3" s="205"/>
      <c r="IMC3" s="206"/>
      <c r="IMD3" s="201"/>
      <c r="IME3" s="201"/>
      <c r="IMF3" s="202"/>
      <c r="IMG3" s="203"/>
      <c r="IMH3" s="204"/>
      <c r="IMI3" s="205"/>
      <c r="IMJ3" s="206"/>
      <c r="IMK3" s="201"/>
      <c r="IML3" s="201"/>
      <c r="IMM3" s="202"/>
      <c r="IMN3" s="203"/>
      <c r="IMO3" s="204"/>
      <c r="IMP3" s="205"/>
      <c r="IMQ3" s="206"/>
      <c r="IMR3" s="201"/>
      <c r="IMS3" s="201"/>
      <c r="IMT3" s="202"/>
      <c r="IMU3" s="203"/>
      <c r="IMV3" s="204"/>
      <c r="IMW3" s="205"/>
      <c r="IMX3" s="206"/>
      <c r="IMY3" s="201"/>
      <c r="IMZ3" s="201"/>
      <c r="INA3" s="202"/>
      <c r="INB3" s="203"/>
      <c r="INC3" s="204"/>
      <c r="IND3" s="205"/>
      <c r="INE3" s="206"/>
      <c r="INF3" s="201"/>
      <c r="ING3" s="201"/>
      <c r="INH3" s="202"/>
      <c r="INI3" s="203"/>
      <c r="INJ3" s="204"/>
      <c r="INK3" s="205"/>
      <c r="INL3" s="206"/>
      <c r="INM3" s="201"/>
      <c r="INN3" s="201"/>
      <c r="INO3" s="202"/>
      <c r="INP3" s="203"/>
      <c r="INQ3" s="204"/>
      <c r="INR3" s="205"/>
      <c r="INS3" s="206"/>
      <c r="INT3" s="201"/>
      <c r="INU3" s="201"/>
      <c r="INV3" s="202"/>
      <c r="INW3" s="203"/>
      <c r="INX3" s="204"/>
      <c r="INY3" s="205"/>
      <c r="INZ3" s="206"/>
      <c r="IOA3" s="201"/>
      <c r="IOB3" s="201"/>
      <c r="IOC3" s="202"/>
      <c r="IOD3" s="203"/>
      <c r="IOE3" s="204"/>
      <c r="IOF3" s="205"/>
      <c r="IOG3" s="206"/>
      <c r="IOH3" s="201"/>
      <c r="IOI3" s="201"/>
      <c r="IOJ3" s="202"/>
      <c r="IOK3" s="203"/>
      <c r="IOL3" s="204"/>
      <c r="IOM3" s="205"/>
      <c r="ION3" s="206"/>
      <c r="IOO3" s="201"/>
      <c r="IOP3" s="201"/>
      <c r="IOQ3" s="202"/>
      <c r="IOR3" s="203"/>
      <c r="IOS3" s="204"/>
      <c r="IOT3" s="205"/>
      <c r="IOU3" s="206"/>
      <c r="IOV3" s="201"/>
      <c r="IOW3" s="201"/>
      <c r="IOX3" s="202"/>
      <c r="IOY3" s="203"/>
      <c r="IOZ3" s="204"/>
      <c r="IPA3" s="205"/>
      <c r="IPB3" s="206"/>
      <c r="IPC3" s="201"/>
      <c r="IPD3" s="201"/>
      <c r="IPE3" s="202"/>
      <c r="IPF3" s="203"/>
      <c r="IPG3" s="204"/>
      <c r="IPH3" s="205"/>
      <c r="IPI3" s="206"/>
      <c r="IPJ3" s="201"/>
      <c r="IPK3" s="201"/>
      <c r="IPL3" s="202"/>
      <c r="IPM3" s="203"/>
      <c r="IPN3" s="204"/>
      <c r="IPO3" s="205"/>
      <c r="IPP3" s="206"/>
      <c r="IPQ3" s="201"/>
      <c r="IPR3" s="201"/>
      <c r="IPS3" s="202"/>
      <c r="IPT3" s="203"/>
      <c r="IPU3" s="204"/>
      <c r="IPV3" s="205"/>
      <c r="IPW3" s="206"/>
      <c r="IPX3" s="201"/>
      <c r="IPY3" s="201"/>
      <c r="IPZ3" s="202"/>
      <c r="IQA3" s="203"/>
      <c r="IQB3" s="204"/>
      <c r="IQC3" s="205"/>
      <c r="IQD3" s="206"/>
      <c r="IQE3" s="201"/>
      <c r="IQF3" s="201"/>
      <c r="IQG3" s="202"/>
      <c r="IQH3" s="203"/>
      <c r="IQI3" s="204"/>
      <c r="IQJ3" s="205"/>
      <c r="IQK3" s="206"/>
      <c r="IQL3" s="201"/>
      <c r="IQM3" s="201"/>
      <c r="IQN3" s="202"/>
      <c r="IQO3" s="203"/>
      <c r="IQP3" s="204"/>
      <c r="IQQ3" s="205"/>
      <c r="IQR3" s="206"/>
      <c r="IQS3" s="201"/>
      <c r="IQT3" s="201"/>
      <c r="IQU3" s="202"/>
      <c r="IQV3" s="203"/>
      <c r="IQW3" s="204"/>
      <c r="IQX3" s="205"/>
      <c r="IQY3" s="206"/>
      <c r="IQZ3" s="201"/>
      <c r="IRA3" s="201"/>
      <c r="IRB3" s="202"/>
      <c r="IRC3" s="203"/>
      <c r="IRD3" s="204"/>
      <c r="IRE3" s="205"/>
      <c r="IRF3" s="206"/>
      <c r="IRG3" s="201"/>
      <c r="IRH3" s="201"/>
      <c r="IRI3" s="202"/>
      <c r="IRJ3" s="203"/>
      <c r="IRK3" s="204"/>
      <c r="IRL3" s="205"/>
      <c r="IRM3" s="206"/>
      <c r="IRN3" s="201"/>
      <c r="IRO3" s="201"/>
      <c r="IRP3" s="202"/>
      <c r="IRQ3" s="203"/>
      <c r="IRR3" s="204"/>
      <c r="IRS3" s="205"/>
      <c r="IRT3" s="206"/>
      <c r="IRU3" s="201"/>
      <c r="IRV3" s="201"/>
      <c r="IRW3" s="202"/>
      <c r="IRX3" s="203"/>
      <c r="IRY3" s="204"/>
      <c r="IRZ3" s="205"/>
      <c r="ISA3" s="206"/>
      <c r="ISB3" s="201"/>
      <c r="ISC3" s="201"/>
      <c r="ISD3" s="202"/>
      <c r="ISE3" s="203"/>
      <c r="ISF3" s="204"/>
      <c r="ISG3" s="205"/>
      <c r="ISH3" s="206"/>
      <c r="ISI3" s="201"/>
      <c r="ISJ3" s="201"/>
      <c r="ISK3" s="202"/>
      <c r="ISL3" s="203"/>
      <c r="ISM3" s="204"/>
      <c r="ISN3" s="205"/>
      <c r="ISO3" s="206"/>
      <c r="ISP3" s="201"/>
      <c r="ISQ3" s="201"/>
      <c r="ISR3" s="202"/>
      <c r="ISS3" s="203"/>
      <c r="IST3" s="204"/>
      <c r="ISU3" s="205"/>
      <c r="ISV3" s="206"/>
      <c r="ISW3" s="201"/>
      <c r="ISX3" s="201"/>
      <c r="ISY3" s="202"/>
      <c r="ISZ3" s="203"/>
      <c r="ITA3" s="204"/>
      <c r="ITB3" s="205"/>
      <c r="ITC3" s="206"/>
      <c r="ITD3" s="201"/>
      <c r="ITE3" s="201"/>
      <c r="ITF3" s="202"/>
      <c r="ITG3" s="203"/>
      <c r="ITH3" s="204"/>
      <c r="ITI3" s="205"/>
      <c r="ITJ3" s="206"/>
      <c r="ITK3" s="201"/>
      <c r="ITL3" s="201"/>
      <c r="ITM3" s="202"/>
      <c r="ITN3" s="203"/>
      <c r="ITO3" s="204"/>
      <c r="ITP3" s="205"/>
      <c r="ITQ3" s="206"/>
      <c r="ITR3" s="201"/>
      <c r="ITS3" s="201"/>
      <c r="ITT3" s="202"/>
      <c r="ITU3" s="203"/>
      <c r="ITV3" s="204"/>
      <c r="ITW3" s="205"/>
      <c r="ITX3" s="206"/>
      <c r="ITY3" s="201"/>
      <c r="ITZ3" s="201"/>
      <c r="IUA3" s="202"/>
      <c r="IUB3" s="203"/>
      <c r="IUC3" s="204"/>
      <c r="IUD3" s="205"/>
      <c r="IUE3" s="206"/>
      <c r="IUF3" s="201"/>
      <c r="IUG3" s="201"/>
      <c r="IUH3" s="202"/>
      <c r="IUI3" s="203"/>
      <c r="IUJ3" s="204"/>
      <c r="IUK3" s="205"/>
      <c r="IUL3" s="206"/>
      <c r="IUM3" s="201"/>
      <c r="IUN3" s="201"/>
      <c r="IUO3" s="202"/>
      <c r="IUP3" s="203"/>
      <c r="IUQ3" s="204"/>
      <c r="IUR3" s="205"/>
      <c r="IUS3" s="206"/>
      <c r="IUT3" s="201"/>
      <c r="IUU3" s="201"/>
      <c r="IUV3" s="202"/>
      <c r="IUW3" s="203"/>
      <c r="IUX3" s="204"/>
      <c r="IUY3" s="205"/>
      <c r="IUZ3" s="206"/>
      <c r="IVA3" s="201"/>
      <c r="IVB3" s="201"/>
      <c r="IVC3" s="202"/>
      <c r="IVD3" s="203"/>
      <c r="IVE3" s="204"/>
      <c r="IVF3" s="205"/>
      <c r="IVG3" s="206"/>
      <c r="IVH3" s="201"/>
      <c r="IVI3" s="201"/>
      <c r="IVJ3" s="202"/>
      <c r="IVK3" s="203"/>
      <c r="IVL3" s="204"/>
      <c r="IVM3" s="205"/>
      <c r="IVN3" s="206"/>
      <c r="IVO3" s="201"/>
      <c r="IVP3" s="201"/>
      <c r="IVQ3" s="202"/>
      <c r="IVR3" s="203"/>
      <c r="IVS3" s="204"/>
      <c r="IVT3" s="205"/>
      <c r="IVU3" s="206"/>
      <c r="IVV3" s="201"/>
      <c r="IVW3" s="201"/>
      <c r="IVX3" s="202"/>
      <c r="IVY3" s="203"/>
      <c r="IVZ3" s="204"/>
      <c r="IWA3" s="205"/>
      <c r="IWB3" s="206"/>
      <c r="IWC3" s="201"/>
      <c r="IWD3" s="201"/>
      <c r="IWE3" s="202"/>
      <c r="IWF3" s="203"/>
      <c r="IWG3" s="204"/>
      <c r="IWH3" s="205"/>
      <c r="IWI3" s="206"/>
      <c r="IWJ3" s="201"/>
      <c r="IWK3" s="201"/>
      <c r="IWL3" s="202"/>
      <c r="IWM3" s="203"/>
      <c r="IWN3" s="204"/>
      <c r="IWO3" s="205"/>
      <c r="IWP3" s="206"/>
      <c r="IWQ3" s="201"/>
      <c r="IWR3" s="201"/>
      <c r="IWS3" s="202"/>
      <c r="IWT3" s="203"/>
      <c r="IWU3" s="204"/>
      <c r="IWV3" s="205"/>
      <c r="IWW3" s="206"/>
      <c r="IWX3" s="201"/>
      <c r="IWY3" s="201"/>
      <c r="IWZ3" s="202"/>
      <c r="IXA3" s="203"/>
      <c r="IXB3" s="204"/>
      <c r="IXC3" s="205"/>
      <c r="IXD3" s="206"/>
      <c r="IXE3" s="201"/>
      <c r="IXF3" s="201"/>
      <c r="IXG3" s="202"/>
      <c r="IXH3" s="203"/>
      <c r="IXI3" s="204"/>
      <c r="IXJ3" s="205"/>
      <c r="IXK3" s="206"/>
      <c r="IXL3" s="201"/>
      <c r="IXM3" s="201"/>
      <c r="IXN3" s="202"/>
      <c r="IXO3" s="203"/>
      <c r="IXP3" s="204"/>
      <c r="IXQ3" s="205"/>
      <c r="IXR3" s="206"/>
      <c r="IXS3" s="201"/>
      <c r="IXT3" s="201"/>
      <c r="IXU3" s="202"/>
      <c r="IXV3" s="203"/>
      <c r="IXW3" s="204"/>
      <c r="IXX3" s="205"/>
      <c r="IXY3" s="206"/>
      <c r="IXZ3" s="201"/>
      <c r="IYA3" s="201"/>
      <c r="IYB3" s="202"/>
      <c r="IYC3" s="203"/>
      <c r="IYD3" s="204"/>
      <c r="IYE3" s="205"/>
      <c r="IYF3" s="206"/>
      <c r="IYG3" s="201"/>
      <c r="IYH3" s="201"/>
      <c r="IYI3" s="202"/>
      <c r="IYJ3" s="203"/>
      <c r="IYK3" s="204"/>
      <c r="IYL3" s="205"/>
      <c r="IYM3" s="206"/>
      <c r="IYN3" s="201"/>
      <c r="IYO3" s="201"/>
      <c r="IYP3" s="202"/>
      <c r="IYQ3" s="203"/>
      <c r="IYR3" s="204"/>
      <c r="IYS3" s="205"/>
      <c r="IYT3" s="206"/>
      <c r="IYU3" s="201"/>
      <c r="IYV3" s="201"/>
      <c r="IYW3" s="202"/>
      <c r="IYX3" s="203"/>
      <c r="IYY3" s="204"/>
      <c r="IYZ3" s="205"/>
      <c r="IZA3" s="206"/>
      <c r="IZB3" s="201"/>
      <c r="IZC3" s="201"/>
      <c r="IZD3" s="202"/>
      <c r="IZE3" s="203"/>
      <c r="IZF3" s="204"/>
      <c r="IZG3" s="205"/>
      <c r="IZH3" s="206"/>
      <c r="IZI3" s="201"/>
      <c r="IZJ3" s="201"/>
      <c r="IZK3" s="202"/>
      <c r="IZL3" s="203"/>
      <c r="IZM3" s="204"/>
      <c r="IZN3" s="205"/>
      <c r="IZO3" s="206"/>
      <c r="IZP3" s="201"/>
      <c r="IZQ3" s="201"/>
      <c r="IZR3" s="202"/>
      <c r="IZS3" s="203"/>
      <c r="IZT3" s="204"/>
      <c r="IZU3" s="205"/>
      <c r="IZV3" s="206"/>
      <c r="IZW3" s="201"/>
      <c r="IZX3" s="201"/>
      <c r="IZY3" s="202"/>
      <c r="IZZ3" s="203"/>
      <c r="JAA3" s="204"/>
      <c r="JAB3" s="205"/>
      <c r="JAC3" s="206"/>
      <c r="JAD3" s="201"/>
      <c r="JAE3" s="201"/>
      <c r="JAF3" s="202"/>
      <c r="JAG3" s="203"/>
      <c r="JAH3" s="204"/>
      <c r="JAI3" s="205"/>
      <c r="JAJ3" s="206"/>
      <c r="JAK3" s="201"/>
      <c r="JAL3" s="201"/>
      <c r="JAM3" s="202"/>
      <c r="JAN3" s="203"/>
      <c r="JAO3" s="204"/>
      <c r="JAP3" s="205"/>
      <c r="JAQ3" s="206"/>
      <c r="JAR3" s="201"/>
      <c r="JAS3" s="201"/>
      <c r="JAT3" s="202"/>
      <c r="JAU3" s="203"/>
      <c r="JAV3" s="204"/>
      <c r="JAW3" s="205"/>
      <c r="JAX3" s="206"/>
      <c r="JAY3" s="201"/>
      <c r="JAZ3" s="201"/>
      <c r="JBA3" s="202"/>
      <c r="JBB3" s="203"/>
      <c r="JBC3" s="204"/>
      <c r="JBD3" s="205"/>
      <c r="JBE3" s="206"/>
      <c r="JBF3" s="201"/>
      <c r="JBG3" s="201"/>
      <c r="JBH3" s="202"/>
      <c r="JBI3" s="203"/>
      <c r="JBJ3" s="204"/>
      <c r="JBK3" s="205"/>
      <c r="JBL3" s="206"/>
      <c r="JBM3" s="201"/>
      <c r="JBN3" s="201"/>
      <c r="JBO3" s="202"/>
      <c r="JBP3" s="203"/>
      <c r="JBQ3" s="204"/>
      <c r="JBR3" s="205"/>
      <c r="JBS3" s="206"/>
      <c r="JBT3" s="201"/>
      <c r="JBU3" s="201"/>
      <c r="JBV3" s="202"/>
      <c r="JBW3" s="203"/>
      <c r="JBX3" s="204"/>
      <c r="JBY3" s="205"/>
      <c r="JBZ3" s="206"/>
      <c r="JCA3" s="201"/>
      <c r="JCB3" s="201"/>
      <c r="JCC3" s="202"/>
      <c r="JCD3" s="203"/>
      <c r="JCE3" s="204"/>
      <c r="JCF3" s="205"/>
      <c r="JCG3" s="206"/>
      <c r="JCH3" s="201"/>
      <c r="JCI3" s="201"/>
      <c r="JCJ3" s="202"/>
      <c r="JCK3" s="203"/>
      <c r="JCL3" s="204"/>
      <c r="JCM3" s="205"/>
      <c r="JCN3" s="206"/>
      <c r="JCO3" s="201"/>
      <c r="JCP3" s="201"/>
      <c r="JCQ3" s="202"/>
      <c r="JCR3" s="203"/>
      <c r="JCS3" s="204"/>
      <c r="JCT3" s="205"/>
      <c r="JCU3" s="206"/>
      <c r="JCV3" s="201"/>
      <c r="JCW3" s="201"/>
      <c r="JCX3" s="202"/>
      <c r="JCY3" s="203"/>
      <c r="JCZ3" s="204"/>
      <c r="JDA3" s="205"/>
      <c r="JDB3" s="206"/>
      <c r="JDC3" s="201"/>
      <c r="JDD3" s="201"/>
      <c r="JDE3" s="202"/>
      <c r="JDF3" s="203"/>
      <c r="JDG3" s="204"/>
      <c r="JDH3" s="205"/>
      <c r="JDI3" s="206"/>
      <c r="JDJ3" s="201"/>
      <c r="JDK3" s="201"/>
      <c r="JDL3" s="202"/>
      <c r="JDM3" s="203"/>
      <c r="JDN3" s="204"/>
      <c r="JDO3" s="205"/>
      <c r="JDP3" s="206"/>
      <c r="JDQ3" s="201"/>
      <c r="JDR3" s="201"/>
      <c r="JDS3" s="202"/>
      <c r="JDT3" s="203"/>
      <c r="JDU3" s="204"/>
      <c r="JDV3" s="205"/>
      <c r="JDW3" s="206"/>
      <c r="JDX3" s="201"/>
      <c r="JDY3" s="201"/>
      <c r="JDZ3" s="202"/>
      <c r="JEA3" s="203"/>
      <c r="JEB3" s="204"/>
      <c r="JEC3" s="205"/>
      <c r="JED3" s="206"/>
      <c r="JEE3" s="201"/>
      <c r="JEF3" s="201"/>
      <c r="JEG3" s="202"/>
      <c r="JEH3" s="203"/>
      <c r="JEI3" s="204"/>
      <c r="JEJ3" s="205"/>
      <c r="JEK3" s="206"/>
      <c r="JEL3" s="201"/>
      <c r="JEM3" s="201"/>
      <c r="JEN3" s="202"/>
      <c r="JEO3" s="203"/>
      <c r="JEP3" s="204"/>
      <c r="JEQ3" s="205"/>
      <c r="JER3" s="206"/>
      <c r="JES3" s="201"/>
      <c r="JET3" s="201"/>
      <c r="JEU3" s="202"/>
      <c r="JEV3" s="203"/>
      <c r="JEW3" s="204"/>
      <c r="JEX3" s="205"/>
      <c r="JEY3" s="206"/>
      <c r="JEZ3" s="201"/>
      <c r="JFA3" s="201"/>
      <c r="JFB3" s="202"/>
      <c r="JFC3" s="203"/>
      <c r="JFD3" s="204"/>
      <c r="JFE3" s="205"/>
      <c r="JFF3" s="206"/>
      <c r="JFG3" s="201"/>
      <c r="JFH3" s="201"/>
      <c r="JFI3" s="202"/>
      <c r="JFJ3" s="203"/>
      <c r="JFK3" s="204"/>
      <c r="JFL3" s="205"/>
      <c r="JFM3" s="206"/>
      <c r="JFN3" s="201"/>
      <c r="JFO3" s="201"/>
      <c r="JFP3" s="202"/>
      <c r="JFQ3" s="203"/>
      <c r="JFR3" s="204"/>
      <c r="JFS3" s="205"/>
      <c r="JFT3" s="206"/>
      <c r="JFU3" s="201"/>
      <c r="JFV3" s="201"/>
      <c r="JFW3" s="202"/>
      <c r="JFX3" s="203"/>
      <c r="JFY3" s="204"/>
      <c r="JFZ3" s="205"/>
      <c r="JGA3" s="206"/>
      <c r="JGB3" s="201"/>
      <c r="JGC3" s="201"/>
      <c r="JGD3" s="202"/>
      <c r="JGE3" s="203"/>
      <c r="JGF3" s="204"/>
      <c r="JGG3" s="205"/>
      <c r="JGH3" s="206"/>
      <c r="JGI3" s="201"/>
      <c r="JGJ3" s="201"/>
      <c r="JGK3" s="202"/>
      <c r="JGL3" s="203"/>
      <c r="JGM3" s="204"/>
      <c r="JGN3" s="205"/>
      <c r="JGO3" s="206"/>
      <c r="JGP3" s="201"/>
      <c r="JGQ3" s="201"/>
      <c r="JGR3" s="202"/>
      <c r="JGS3" s="203"/>
      <c r="JGT3" s="204"/>
      <c r="JGU3" s="205"/>
      <c r="JGV3" s="206"/>
      <c r="JGW3" s="201"/>
      <c r="JGX3" s="201"/>
      <c r="JGY3" s="202"/>
      <c r="JGZ3" s="203"/>
      <c r="JHA3" s="204"/>
      <c r="JHB3" s="205"/>
      <c r="JHC3" s="206"/>
      <c r="JHD3" s="201"/>
      <c r="JHE3" s="201"/>
      <c r="JHF3" s="202"/>
      <c r="JHG3" s="203"/>
      <c r="JHH3" s="204"/>
      <c r="JHI3" s="205"/>
      <c r="JHJ3" s="206"/>
      <c r="JHK3" s="201"/>
      <c r="JHL3" s="201"/>
      <c r="JHM3" s="202"/>
      <c r="JHN3" s="203"/>
      <c r="JHO3" s="204"/>
      <c r="JHP3" s="205"/>
      <c r="JHQ3" s="206"/>
      <c r="JHR3" s="201"/>
      <c r="JHS3" s="201"/>
      <c r="JHT3" s="202"/>
      <c r="JHU3" s="203"/>
      <c r="JHV3" s="204"/>
      <c r="JHW3" s="205"/>
      <c r="JHX3" s="206"/>
      <c r="JHY3" s="201"/>
      <c r="JHZ3" s="201"/>
      <c r="JIA3" s="202"/>
      <c r="JIB3" s="203"/>
      <c r="JIC3" s="204"/>
      <c r="JID3" s="205"/>
      <c r="JIE3" s="206"/>
      <c r="JIF3" s="201"/>
      <c r="JIG3" s="201"/>
      <c r="JIH3" s="202"/>
      <c r="JII3" s="203"/>
      <c r="JIJ3" s="204"/>
      <c r="JIK3" s="205"/>
      <c r="JIL3" s="206"/>
      <c r="JIM3" s="201"/>
      <c r="JIN3" s="201"/>
      <c r="JIO3" s="202"/>
      <c r="JIP3" s="203"/>
      <c r="JIQ3" s="204"/>
      <c r="JIR3" s="205"/>
      <c r="JIS3" s="206"/>
      <c r="JIT3" s="201"/>
      <c r="JIU3" s="201"/>
      <c r="JIV3" s="202"/>
      <c r="JIW3" s="203"/>
      <c r="JIX3" s="204"/>
      <c r="JIY3" s="205"/>
      <c r="JIZ3" s="206"/>
      <c r="JJA3" s="201"/>
      <c r="JJB3" s="201"/>
      <c r="JJC3" s="202"/>
      <c r="JJD3" s="203"/>
      <c r="JJE3" s="204"/>
      <c r="JJF3" s="205"/>
      <c r="JJG3" s="206"/>
      <c r="JJH3" s="201"/>
      <c r="JJI3" s="201"/>
      <c r="JJJ3" s="202"/>
      <c r="JJK3" s="203"/>
      <c r="JJL3" s="204"/>
      <c r="JJM3" s="205"/>
      <c r="JJN3" s="206"/>
      <c r="JJO3" s="201"/>
      <c r="JJP3" s="201"/>
      <c r="JJQ3" s="202"/>
      <c r="JJR3" s="203"/>
      <c r="JJS3" s="204"/>
      <c r="JJT3" s="205"/>
      <c r="JJU3" s="206"/>
      <c r="JJV3" s="201"/>
      <c r="JJW3" s="201"/>
      <c r="JJX3" s="202"/>
      <c r="JJY3" s="203"/>
      <c r="JJZ3" s="204"/>
      <c r="JKA3" s="205"/>
      <c r="JKB3" s="206"/>
      <c r="JKC3" s="201"/>
      <c r="JKD3" s="201"/>
      <c r="JKE3" s="202"/>
      <c r="JKF3" s="203"/>
      <c r="JKG3" s="204"/>
      <c r="JKH3" s="205"/>
      <c r="JKI3" s="206"/>
      <c r="JKJ3" s="201"/>
      <c r="JKK3" s="201"/>
      <c r="JKL3" s="202"/>
      <c r="JKM3" s="203"/>
      <c r="JKN3" s="204"/>
      <c r="JKO3" s="205"/>
      <c r="JKP3" s="206"/>
      <c r="JKQ3" s="201"/>
      <c r="JKR3" s="201"/>
      <c r="JKS3" s="202"/>
      <c r="JKT3" s="203"/>
      <c r="JKU3" s="204"/>
      <c r="JKV3" s="205"/>
      <c r="JKW3" s="206"/>
      <c r="JKX3" s="201"/>
      <c r="JKY3" s="201"/>
      <c r="JKZ3" s="202"/>
      <c r="JLA3" s="203"/>
      <c r="JLB3" s="204"/>
      <c r="JLC3" s="205"/>
      <c r="JLD3" s="206"/>
      <c r="JLE3" s="201"/>
      <c r="JLF3" s="201"/>
      <c r="JLG3" s="202"/>
      <c r="JLH3" s="203"/>
      <c r="JLI3" s="204"/>
      <c r="JLJ3" s="205"/>
      <c r="JLK3" s="206"/>
      <c r="JLL3" s="201"/>
      <c r="JLM3" s="201"/>
      <c r="JLN3" s="202"/>
      <c r="JLO3" s="203"/>
      <c r="JLP3" s="204"/>
      <c r="JLQ3" s="205"/>
      <c r="JLR3" s="206"/>
      <c r="JLS3" s="201"/>
      <c r="JLT3" s="201"/>
      <c r="JLU3" s="202"/>
      <c r="JLV3" s="203"/>
      <c r="JLW3" s="204"/>
      <c r="JLX3" s="205"/>
      <c r="JLY3" s="206"/>
      <c r="JLZ3" s="201"/>
      <c r="JMA3" s="201"/>
      <c r="JMB3" s="202"/>
      <c r="JMC3" s="203"/>
      <c r="JMD3" s="204"/>
      <c r="JME3" s="205"/>
      <c r="JMF3" s="206"/>
      <c r="JMG3" s="201"/>
      <c r="JMH3" s="201"/>
      <c r="JMI3" s="202"/>
      <c r="JMJ3" s="203"/>
      <c r="JMK3" s="204"/>
      <c r="JML3" s="205"/>
      <c r="JMM3" s="206"/>
      <c r="JMN3" s="201"/>
      <c r="JMO3" s="201"/>
      <c r="JMP3" s="202"/>
      <c r="JMQ3" s="203"/>
      <c r="JMR3" s="204"/>
      <c r="JMS3" s="205"/>
      <c r="JMT3" s="206"/>
      <c r="JMU3" s="201"/>
      <c r="JMV3" s="201"/>
      <c r="JMW3" s="202"/>
      <c r="JMX3" s="203"/>
      <c r="JMY3" s="204"/>
      <c r="JMZ3" s="205"/>
      <c r="JNA3" s="206"/>
      <c r="JNB3" s="201"/>
      <c r="JNC3" s="201"/>
      <c r="JND3" s="202"/>
      <c r="JNE3" s="203"/>
      <c r="JNF3" s="204"/>
      <c r="JNG3" s="205"/>
      <c r="JNH3" s="206"/>
      <c r="JNI3" s="201"/>
      <c r="JNJ3" s="201"/>
      <c r="JNK3" s="202"/>
      <c r="JNL3" s="203"/>
      <c r="JNM3" s="204"/>
      <c r="JNN3" s="205"/>
      <c r="JNO3" s="206"/>
      <c r="JNP3" s="201"/>
      <c r="JNQ3" s="201"/>
      <c r="JNR3" s="202"/>
      <c r="JNS3" s="203"/>
      <c r="JNT3" s="204"/>
      <c r="JNU3" s="205"/>
      <c r="JNV3" s="206"/>
      <c r="JNW3" s="201"/>
      <c r="JNX3" s="201"/>
      <c r="JNY3" s="202"/>
      <c r="JNZ3" s="203"/>
      <c r="JOA3" s="204"/>
      <c r="JOB3" s="205"/>
      <c r="JOC3" s="206"/>
      <c r="JOD3" s="201"/>
      <c r="JOE3" s="201"/>
      <c r="JOF3" s="202"/>
      <c r="JOG3" s="203"/>
      <c r="JOH3" s="204"/>
      <c r="JOI3" s="205"/>
      <c r="JOJ3" s="206"/>
      <c r="JOK3" s="201"/>
      <c r="JOL3" s="201"/>
      <c r="JOM3" s="202"/>
      <c r="JON3" s="203"/>
      <c r="JOO3" s="204"/>
      <c r="JOP3" s="205"/>
      <c r="JOQ3" s="206"/>
      <c r="JOR3" s="201"/>
      <c r="JOS3" s="201"/>
      <c r="JOT3" s="202"/>
      <c r="JOU3" s="203"/>
      <c r="JOV3" s="204"/>
      <c r="JOW3" s="205"/>
      <c r="JOX3" s="206"/>
      <c r="JOY3" s="201"/>
      <c r="JOZ3" s="201"/>
      <c r="JPA3" s="202"/>
      <c r="JPB3" s="203"/>
      <c r="JPC3" s="204"/>
      <c r="JPD3" s="205"/>
      <c r="JPE3" s="206"/>
      <c r="JPF3" s="201"/>
      <c r="JPG3" s="201"/>
      <c r="JPH3" s="202"/>
      <c r="JPI3" s="203"/>
      <c r="JPJ3" s="204"/>
      <c r="JPK3" s="205"/>
      <c r="JPL3" s="206"/>
      <c r="JPM3" s="201"/>
      <c r="JPN3" s="201"/>
      <c r="JPO3" s="202"/>
      <c r="JPP3" s="203"/>
      <c r="JPQ3" s="204"/>
      <c r="JPR3" s="205"/>
      <c r="JPS3" s="206"/>
      <c r="JPT3" s="201"/>
      <c r="JPU3" s="201"/>
      <c r="JPV3" s="202"/>
      <c r="JPW3" s="203"/>
      <c r="JPX3" s="204"/>
      <c r="JPY3" s="205"/>
      <c r="JPZ3" s="206"/>
      <c r="JQA3" s="201"/>
      <c r="JQB3" s="201"/>
      <c r="JQC3" s="202"/>
      <c r="JQD3" s="203"/>
      <c r="JQE3" s="204"/>
      <c r="JQF3" s="205"/>
      <c r="JQG3" s="206"/>
      <c r="JQH3" s="201"/>
      <c r="JQI3" s="201"/>
      <c r="JQJ3" s="202"/>
      <c r="JQK3" s="203"/>
      <c r="JQL3" s="204"/>
      <c r="JQM3" s="205"/>
      <c r="JQN3" s="206"/>
      <c r="JQO3" s="201"/>
      <c r="JQP3" s="201"/>
      <c r="JQQ3" s="202"/>
      <c r="JQR3" s="203"/>
      <c r="JQS3" s="204"/>
      <c r="JQT3" s="205"/>
      <c r="JQU3" s="206"/>
      <c r="JQV3" s="201"/>
      <c r="JQW3" s="201"/>
      <c r="JQX3" s="202"/>
      <c r="JQY3" s="203"/>
      <c r="JQZ3" s="204"/>
      <c r="JRA3" s="205"/>
      <c r="JRB3" s="206"/>
      <c r="JRC3" s="201"/>
      <c r="JRD3" s="201"/>
      <c r="JRE3" s="202"/>
      <c r="JRF3" s="203"/>
      <c r="JRG3" s="204"/>
      <c r="JRH3" s="205"/>
      <c r="JRI3" s="206"/>
      <c r="JRJ3" s="201"/>
      <c r="JRK3" s="201"/>
      <c r="JRL3" s="202"/>
      <c r="JRM3" s="203"/>
      <c r="JRN3" s="204"/>
      <c r="JRO3" s="205"/>
      <c r="JRP3" s="206"/>
      <c r="JRQ3" s="201"/>
      <c r="JRR3" s="201"/>
      <c r="JRS3" s="202"/>
      <c r="JRT3" s="203"/>
      <c r="JRU3" s="204"/>
      <c r="JRV3" s="205"/>
      <c r="JRW3" s="206"/>
      <c r="JRX3" s="201"/>
      <c r="JRY3" s="201"/>
      <c r="JRZ3" s="202"/>
      <c r="JSA3" s="203"/>
      <c r="JSB3" s="204"/>
      <c r="JSC3" s="205"/>
      <c r="JSD3" s="206"/>
      <c r="JSE3" s="201"/>
      <c r="JSF3" s="201"/>
      <c r="JSG3" s="202"/>
      <c r="JSH3" s="203"/>
      <c r="JSI3" s="204"/>
      <c r="JSJ3" s="205"/>
      <c r="JSK3" s="206"/>
      <c r="JSL3" s="201"/>
      <c r="JSM3" s="201"/>
      <c r="JSN3" s="202"/>
      <c r="JSO3" s="203"/>
      <c r="JSP3" s="204"/>
      <c r="JSQ3" s="205"/>
      <c r="JSR3" s="206"/>
      <c r="JSS3" s="201"/>
      <c r="JST3" s="201"/>
      <c r="JSU3" s="202"/>
      <c r="JSV3" s="203"/>
      <c r="JSW3" s="204"/>
      <c r="JSX3" s="205"/>
      <c r="JSY3" s="206"/>
      <c r="JSZ3" s="201"/>
      <c r="JTA3" s="201"/>
      <c r="JTB3" s="202"/>
      <c r="JTC3" s="203"/>
      <c r="JTD3" s="204"/>
      <c r="JTE3" s="205"/>
      <c r="JTF3" s="206"/>
      <c r="JTG3" s="201"/>
      <c r="JTH3" s="201"/>
      <c r="JTI3" s="202"/>
      <c r="JTJ3" s="203"/>
      <c r="JTK3" s="204"/>
      <c r="JTL3" s="205"/>
      <c r="JTM3" s="206"/>
      <c r="JTN3" s="201"/>
      <c r="JTO3" s="201"/>
      <c r="JTP3" s="202"/>
      <c r="JTQ3" s="203"/>
      <c r="JTR3" s="204"/>
      <c r="JTS3" s="205"/>
      <c r="JTT3" s="206"/>
      <c r="JTU3" s="201"/>
      <c r="JTV3" s="201"/>
      <c r="JTW3" s="202"/>
      <c r="JTX3" s="203"/>
      <c r="JTY3" s="204"/>
      <c r="JTZ3" s="205"/>
      <c r="JUA3" s="206"/>
      <c r="JUB3" s="201"/>
      <c r="JUC3" s="201"/>
      <c r="JUD3" s="202"/>
      <c r="JUE3" s="203"/>
      <c r="JUF3" s="204"/>
      <c r="JUG3" s="205"/>
      <c r="JUH3" s="206"/>
      <c r="JUI3" s="201"/>
      <c r="JUJ3" s="201"/>
      <c r="JUK3" s="202"/>
      <c r="JUL3" s="203"/>
      <c r="JUM3" s="204"/>
      <c r="JUN3" s="205"/>
      <c r="JUO3" s="206"/>
      <c r="JUP3" s="201"/>
      <c r="JUQ3" s="201"/>
      <c r="JUR3" s="202"/>
      <c r="JUS3" s="203"/>
      <c r="JUT3" s="204"/>
      <c r="JUU3" s="205"/>
      <c r="JUV3" s="206"/>
      <c r="JUW3" s="201"/>
      <c r="JUX3" s="201"/>
      <c r="JUY3" s="202"/>
      <c r="JUZ3" s="203"/>
      <c r="JVA3" s="204"/>
      <c r="JVB3" s="205"/>
      <c r="JVC3" s="206"/>
      <c r="JVD3" s="201"/>
      <c r="JVE3" s="201"/>
      <c r="JVF3" s="202"/>
      <c r="JVG3" s="203"/>
      <c r="JVH3" s="204"/>
      <c r="JVI3" s="205"/>
      <c r="JVJ3" s="206"/>
      <c r="JVK3" s="201"/>
      <c r="JVL3" s="201"/>
      <c r="JVM3" s="202"/>
      <c r="JVN3" s="203"/>
      <c r="JVO3" s="204"/>
      <c r="JVP3" s="205"/>
      <c r="JVQ3" s="206"/>
      <c r="JVR3" s="201"/>
      <c r="JVS3" s="201"/>
      <c r="JVT3" s="202"/>
      <c r="JVU3" s="203"/>
      <c r="JVV3" s="204"/>
      <c r="JVW3" s="205"/>
      <c r="JVX3" s="206"/>
      <c r="JVY3" s="201"/>
      <c r="JVZ3" s="201"/>
      <c r="JWA3" s="202"/>
      <c r="JWB3" s="203"/>
      <c r="JWC3" s="204"/>
      <c r="JWD3" s="205"/>
      <c r="JWE3" s="206"/>
      <c r="JWF3" s="201"/>
      <c r="JWG3" s="201"/>
      <c r="JWH3" s="202"/>
      <c r="JWI3" s="203"/>
      <c r="JWJ3" s="204"/>
      <c r="JWK3" s="205"/>
      <c r="JWL3" s="206"/>
      <c r="JWM3" s="201"/>
      <c r="JWN3" s="201"/>
      <c r="JWO3" s="202"/>
      <c r="JWP3" s="203"/>
      <c r="JWQ3" s="204"/>
      <c r="JWR3" s="205"/>
      <c r="JWS3" s="206"/>
      <c r="JWT3" s="201"/>
      <c r="JWU3" s="201"/>
      <c r="JWV3" s="202"/>
      <c r="JWW3" s="203"/>
      <c r="JWX3" s="204"/>
      <c r="JWY3" s="205"/>
      <c r="JWZ3" s="206"/>
      <c r="JXA3" s="201"/>
      <c r="JXB3" s="201"/>
      <c r="JXC3" s="202"/>
      <c r="JXD3" s="203"/>
      <c r="JXE3" s="204"/>
      <c r="JXF3" s="205"/>
      <c r="JXG3" s="206"/>
      <c r="JXH3" s="201"/>
      <c r="JXI3" s="201"/>
      <c r="JXJ3" s="202"/>
      <c r="JXK3" s="203"/>
      <c r="JXL3" s="204"/>
      <c r="JXM3" s="205"/>
      <c r="JXN3" s="206"/>
      <c r="JXO3" s="201"/>
      <c r="JXP3" s="201"/>
      <c r="JXQ3" s="202"/>
      <c r="JXR3" s="203"/>
      <c r="JXS3" s="204"/>
      <c r="JXT3" s="205"/>
      <c r="JXU3" s="206"/>
      <c r="JXV3" s="201"/>
      <c r="JXW3" s="201"/>
      <c r="JXX3" s="202"/>
      <c r="JXY3" s="203"/>
      <c r="JXZ3" s="204"/>
      <c r="JYA3" s="205"/>
      <c r="JYB3" s="206"/>
      <c r="JYC3" s="201"/>
      <c r="JYD3" s="201"/>
      <c r="JYE3" s="202"/>
      <c r="JYF3" s="203"/>
      <c r="JYG3" s="204"/>
      <c r="JYH3" s="205"/>
      <c r="JYI3" s="206"/>
      <c r="JYJ3" s="201"/>
      <c r="JYK3" s="201"/>
      <c r="JYL3" s="202"/>
      <c r="JYM3" s="203"/>
      <c r="JYN3" s="204"/>
      <c r="JYO3" s="205"/>
      <c r="JYP3" s="206"/>
      <c r="JYQ3" s="201"/>
      <c r="JYR3" s="201"/>
      <c r="JYS3" s="202"/>
      <c r="JYT3" s="203"/>
      <c r="JYU3" s="204"/>
      <c r="JYV3" s="205"/>
      <c r="JYW3" s="206"/>
      <c r="JYX3" s="201"/>
      <c r="JYY3" s="201"/>
      <c r="JYZ3" s="202"/>
      <c r="JZA3" s="203"/>
      <c r="JZB3" s="204"/>
      <c r="JZC3" s="205"/>
      <c r="JZD3" s="206"/>
      <c r="JZE3" s="201"/>
      <c r="JZF3" s="201"/>
      <c r="JZG3" s="202"/>
      <c r="JZH3" s="203"/>
      <c r="JZI3" s="204"/>
      <c r="JZJ3" s="205"/>
      <c r="JZK3" s="206"/>
      <c r="JZL3" s="201"/>
      <c r="JZM3" s="201"/>
      <c r="JZN3" s="202"/>
      <c r="JZO3" s="203"/>
      <c r="JZP3" s="204"/>
      <c r="JZQ3" s="205"/>
      <c r="JZR3" s="206"/>
      <c r="JZS3" s="201"/>
      <c r="JZT3" s="201"/>
      <c r="JZU3" s="202"/>
      <c r="JZV3" s="203"/>
      <c r="JZW3" s="204"/>
      <c r="JZX3" s="205"/>
      <c r="JZY3" s="206"/>
      <c r="JZZ3" s="201"/>
      <c r="KAA3" s="201"/>
      <c r="KAB3" s="202"/>
      <c r="KAC3" s="203"/>
      <c r="KAD3" s="204"/>
      <c r="KAE3" s="205"/>
      <c r="KAF3" s="206"/>
      <c r="KAG3" s="201"/>
      <c r="KAH3" s="201"/>
      <c r="KAI3" s="202"/>
      <c r="KAJ3" s="203"/>
      <c r="KAK3" s="204"/>
      <c r="KAL3" s="205"/>
      <c r="KAM3" s="206"/>
      <c r="KAN3" s="201"/>
      <c r="KAO3" s="201"/>
      <c r="KAP3" s="202"/>
      <c r="KAQ3" s="203"/>
      <c r="KAR3" s="204"/>
      <c r="KAS3" s="205"/>
      <c r="KAT3" s="206"/>
      <c r="KAU3" s="201"/>
      <c r="KAV3" s="201"/>
      <c r="KAW3" s="202"/>
      <c r="KAX3" s="203"/>
      <c r="KAY3" s="204"/>
      <c r="KAZ3" s="205"/>
      <c r="KBA3" s="206"/>
      <c r="KBB3" s="201"/>
      <c r="KBC3" s="201"/>
      <c r="KBD3" s="202"/>
      <c r="KBE3" s="203"/>
      <c r="KBF3" s="204"/>
      <c r="KBG3" s="205"/>
      <c r="KBH3" s="206"/>
      <c r="KBI3" s="201"/>
      <c r="KBJ3" s="201"/>
      <c r="KBK3" s="202"/>
      <c r="KBL3" s="203"/>
      <c r="KBM3" s="204"/>
      <c r="KBN3" s="205"/>
      <c r="KBO3" s="206"/>
      <c r="KBP3" s="201"/>
      <c r="KBQ3" s="201"/>
      <c r="KBR3" s="202"/>
      <c r="KBS3" s="203"/>
      <c r="KBT3" s="204"/>
      <c r="KBU3" s="205"/>
      <c r="KBV3" s="206"/>
      <c r="KBW3" s="201"/>
      <c r="KBX3" s="201"/>
      <c r="KBY3" s="202"/>
      <c r="KBZ3" s="203"/>
      <c r="KCA3" s="204"/>
      <c r="KCB3" s="205"/>
      <c r="KCC3" s="206"/>
      <c r="KCD3" s="201"/>
      <c r="KCE3" s="201"/>
      <c r="KCF3" s="202"/>
      <c r="KCG3" s="203"/>
      <c r="KCH3" s="204"/>
      <c r="KCI3" s="205"/>
      <c r="KCJ3" s="206"/>
      <c r="KCK3" s="201"/>
      <c r="KCL3" s="201"/>
      <c r="KCM3" s="202"/>
      <c r="KCN3" s="203"/>
      <c r="KCO3" s="204"/>
      <c r="KCP3" s="205"/>
      <c r="KCQ3" s="206"/>
      <c r="KCR3" s="201"/>
      <c r="KCS3" s="201"/>
      <c r="KCT3" s="202"/>
      <c r="KCU3" s="203"/>
      <c r="KCV3" s="204"/>
      <c r="KCW3" s="205"/>
      <c r="KCX3" s="206"/>
      <c r="KCY3" s="201"/>
      <c r="KCZ3" s="201"/>
      <c r="KDA3" s="202"/>
      <c r="KDB3" s="203"/>
      <c r="KDC3" s="204"/>
      <c r="KDD3" s="205"/>
      <c r="KDE3" s="206"/>
      <c r="KDF3" s="201"/>
      <c r="KDG3" s="201"/>
      <c r="KDH3" s="202"/>
      <c r="KDI3" s="203"/>
      <c r="KDJ3" s="204"/>
      <c r="KDK3" s="205"/>
      <c r="KDL3" s="206"/>
      <c r="KDM3" s="201"/>
      <c r="KDN3" s="201"/>
      <c r="KDO3" s="202"/>
      <c r="KDP3" s="203"/>
      <c r="KDQ3" s="204"/>
      <c r="KDR3" s="205"/>
      <c r="KDS3" s="206"/>
      <c r="KDT3" s="201"/>
      <c r="KDU3" s="201"/>
      <c r="KDV3" s="202"/>
      <c r="KDW3" s="203"/>
      <c r="KDX3" s="204"/>
      <c r="KDY3" s="205"/>
      <c r="KDZ3" s="206"/>
      <c r="KEA3" s="201"/>
      <c r="KEB3" s="201"/>
      <c r="KEC3" s="202"/>
      <c r="KED3" s="203"/>
      <c r="KEE3" s="204"/>
      <c r="KEF3" s="205"/>
      <c r="KEG3" s="206"/>
      <c r="KEH3" s="201"/>
      <c r="KEI3" s="201"/>
      <c r="KEJ3" s="202"/>
      <c r="KEK3" s="203"/>
      <c r="KEL3" s="204"/>
      <c r="KEM3" s="205"/>
      <c r="KEN3" s="206"/>
      <c r="KEO3" s="201"/>
      <c r="KEP3" s="201"/>
      <c r="KEQ3" s="202"/>
      <c r="KER3" s="203"/>
      <c r="KES3" s="204"/>
      <c r="KET3" s="205"/>
      <c r="KEU3" s="206"/>
      <c r="KEV3" s="201"/>
      <c r="KEW3" s="201"/>
      <c r="KEX3" s="202"/>
      <c r="KEY3" s="203"/>
      <c r="KEZ3" s="204"/>
      <c r="KFA3" s="205"/>
      <c r="KFB3" s="206"/>
      <c r="KFC3" s="201"/>
      <c r="KFD3" s="201"/>
      <c r="KFE3" s="202"/>
      <c r="KFF3" s="203"/>
      <c r="KFG3" s="204"/>
      <c r="KFH3" s="205"/>
      <c r="KFI3" s="206"/>
      <c r="KFJ3" s="201"/>
      <c r="KFK3" s="201"/>
      <c r="KFL3" s="202"/>
      <c r="KFM3" s="203"/>
      <c r="KFN3" s="204"/>
      <c r="KFO3" s="205"/>
      <c r="KFP3" s="206"/>
      <c r="KFQ3" s="201"/>
      <c r="KFR3" s="201"/>
      <c r="KFS3" s="202"/>
      <c r="KFT3" s="203"/>
      <c r="KFU3" s="204"/>
      <c r="KFV3" s="205"/>
      <c r="KFW3" s="206"/>
      <c r="KFX3" s="201"/>
      <c r="KFY3" s="201"/>
      <c r="KFZ3" s="202"/>
      <c r="KGA3" s="203"/>
      <c r="KGB3" s="204"/>
      <c r="KGC3" s="205"/>
      <c r="KGD3" s="206"/>
      <c r="KGE3" s="201"/>
      <c r="KGF3" s="201"/>
      <c r="KGG3" s="202"/>
      <c r="KGH3" s="203"/>
      <c r="KGI3" s="204"/>
      <c r="KGJ3" s="205"/>
      <c r="KGK3" s="206"/>
      <c r="KGL3" s="201"/>
      <c r="KGM3" s="201"/>
      <c r="KGN3" s="202"/>
      <c r="KGO3" s="203"/>
      <c r="KGP3" s="204"/>
      <c r="KGQ3" s="205"/>
      <c r="KGR3" s="206"/>
      <c r="KGS3" s="201"/>
      <c r="KGT3" s="201"/>
      <c r="KGU3" s="202"/>
      <c r="KGV3" s="203"/>
      <c r="KGW3" s="204"/>
      <c r="KGX3" s="205"/>
      <c r="KGY3" s="206"/>
      <c r="KGZ3" s="201"/>
      <c r="KHA3" s="201"/>
      <c r="KHB3" s="202"/>
      <c r="KHC3" s="203"/>
      <c r="KHD3" s="204"/>
      <c r="KHE3" s="205"/>
      <c r="KHF3" s="206"/>
      <c r="KHG3" s="201"/>
      <c r="KHH3" s="201"/>
      <c r="KHI3" s="202"/>
      <c r="KHJ3" s="203"/>
      <c r="KHK3" s="204"/>
      <c r="KHL3" s="205"/>
      <c r="KHM3" s="206"/>
      <c r="KHN3" s="201"/>
      <c r="KHO3" s="201"/>
      <c r="KHP3" s="202"/>
      <c r="KHQ3" s="203"/>
      <c r="KHR3" s="204"/>
      <c r="KHS3" s="205"/>
      <c r="KHT3" s="206"/>
      <c r="KHU3" s="201"/>
      <c r="KHV3" s="201"/>
      <c r="KHW3" s="202"/>
      <c r="KHX3" s="203"/>
      <c r="KHY3" s="204"/>
      <c r="KHZ3" s="205"/>
      <c r="KIA3" s="206"/>
      <c r="KIB3" s="201"/>
      <c r="KIC3" s="201"/>
      <c r="KID3" s="202"/>
      <c r="KIE3" s="203"/>
      <c r="KIF3" s="204"/>
      <c r="KIG3" s="205"/>
      <c r="KIH3" s="206"/>
      <c r="KII3" s="201"/>
      <c r="KIJ3" s="201"/>
      <c r="KIK3" s="202"/>
      <c r="KIL3" s="203"/>
      <c r="KIM3" s="204"/>
      <c r="KIN3" s="205"/>
      <c r="KIO3" s="206"/>
      <c r="KIP3" s="201"/>
      <c r="KIQ3" s="201"/>
      <c r="KIR3" s="202"/>
      <c r="KIS3" s="203"/>
      <c r="KIT3" s="204"/>
      <c r="KIU3" s="205"/>
      <c r="KIV3" s="206"/>
      <c r="KIW3" s="201"/>
      <c r="KIX3" s="201"/>
      <c r="KIY3" s="202"/>
      <c r="KIZ3" s="203"/>
      <c r="KJA3" s="204"/>
      <c r="KJB3" s="205"/>
      <c r="KJC3" s="206"/>
      <c r="KJD3" s="201"/>
      <c r="KJE3" s="201"/>
      <c r="KJF3" s="202"/>
      <c r="KJG3" s="203"/>
      <c r="KJH3" s="204"/>
      <c r="KJI3" s="205"/>
      <c r="KJJ3" s="206"/>
      <c r="KJK3" s="201"/>
      <c r="KJL3" s="201"/>
      <c r="KJM3" s="202"/>
      <c r="KJN3" s="203"/>
      <c r="KJO3" s="204"/>
      <c r="KJP3" s="205"/>
      <c r="KJQ3" s="206"/>
      <c r="KJR3" s="201"/>
      <c r="KJS3" s="201"/>
      <c r="KJT3" s="202"/>
      <c r="KJU3" s="203"/>
      <c r="KJV3" s="204"/>
      <c r="KJW3" s="205"/>
      <c r="KJX3" s="206"/>
      <c r="KJY3" s="201"/>
      <c r="KJZ3" s="201"/>
      <c r="KKA3" s="202"/>
      <c r="KKB3" s="203"/>
      <c r="KKC3" s="204"/>
      <c r="KKD3" s="205"/>
      <c r="KKE3" s="206"/>
      <c r="KKF3" s="201"/>
      <c r="KKG3" s="201"/>
      <c r="KKH3" s="202"/>
      <c r="KKI3" s="203"/>
      <c r="KKJ3" s="204"/>
      <c r="KKK3" s="205"/>
      <c r="KKL3" s="206"/>
      <c r="KKM3" s="201"/>
      <c r="KKN3" s="201"/>
      <c r="KKO3" s="202"/>
      <c r="KKP3" s="203"/>
      <c r="KKQ3" s="204"/>
      <c r="KKR3" s="205"/>
      <c r="KKS3" s="206"/>
      <c r="KKT3" s="201"/>
      <c r="KKU3" s="201"/>
      <c r="KKV3" s="202"/>
      <c r="KKW3" s="203"/>
      <c r="KKX3" s="204"/>
      <c r="KKY3" s="205"/>
      <c r="KKZ3" s="206"/>
      <c r="KLA3" s="201"/>
      <c r="KLB3" s="201"/>
      <c r="KLC3" s="202"/>
      <c r="KLD3" s="203"/>
      <c r="KLE3" s="204"/>
      <c r="KLF3" s="205"/>
      <c r="KLG3" s="206"/>
      <c r="KLH3" s="201"/>
      <c r="KLI3" s="201"/>
      <c r="KLJ3" s="202"/>
      <c r="KLK3" s="203"/>
      <c r="KLL3" s="204"/>
      <c r="KLM3" s="205"/>
      <c r="KLN3" s="206"/>
      <c r="KLO3" s="201"/>
      <c r="KLP3" s="201"/>
      <c r="KLQ3" s="202"/>
      <c r="KLR3" s="203"/>
      <c r="KLS3" s="204"/>
      <c r="KLT3" s="205"/>
      <c r="KLU3" s="206"/>
      <c r="KLV3" s="201"/>
      <c r="KLW3" s="201"/>
      <c r="KLX3" s="202"/>
      <c r="KLY3" s="203"/>
      <c r="KLZ3" s="204"/>
      <c r="KMA3" s="205"/>
      <c r="KMB3" s="206"/>
      <c r="KMC3" s="201"/>
      <c r="KMD3" s="201"/>
      <c r="KME3" s="202"/>
      <c r="KMF3" s="203"/>
      <c r="KMG3" s="204"/>
      <c r="KMH3" s="205"/>
      <c r="KMI3" s="206"/>
      <c r="KMJ3" s="201"/>
      <c r="KMK3" s="201"/>
      <c r="KML3" s="202"/>
      <c r="KMM3" s="203"/>
      <c r="KMN3" s="204"/>
      <c r="KMO3" s="205"/>
      <c r="KMP3" s="206"/>
      <c r="KMQ3" s="201"/>
      <c r="KMR3" s="201"/>
      <c r="KMS3" s="202"/>
      <c r="KMT3" s="203"/>
      <c r="KMU3" s="204"/>
      <c r="KMV3" s="205"/>
      <c r="KMW3" s="206"/>
      <c r="KMX3" s="201"/>
      <c r="KMY3" s="201"/>
      <c r="KMZ3" s="202"/>
      <c r="KNA3" s="203"/>
      <c r="KNB3" s="204"/>
      <c r="KNC3" s="205"/>
      <c r="KND3" s="206"/>
      <c r="KNE3" s="201"/>
      <c r="KNF3" s="201"/>
      <c r="KNG3" s="202"/>
      <c r="KNH3" s="203"/>
      <c r="KNI3" s="204"/>
      <c r="KNJ3" s="205"/>
      <c r="KNK3" s="206"/>
      <c r="KNL3" s="201"/>
      <c r="KNM3" s="201"/>
      <c r="KNN3" s="202"/>
      <c r="KNO3" s="203"/>
      <c r="KNP3" s="204"/>
      <c r="KNQ3" s="205"/>
      <c r="KNR3" s="206"/>
      <c r="KNS3" s="201"/>
      <c r="KNT3" s="201"/>
      <c r="KNU3" s="202"/>
      <c r="KNV3" s="203"/>
      <c r="KNW3" s="204"/>
      <c r="KNX3" s="205"/>
      <c r="KNY3" s="206"/>
      <c r="KNZ3" s="201"/>
      <c r="KOA3" s="201"/>
      <c r="KOB3" s="202"/>
      <c r="KOC3" s="203"/>
      <c r="KOD3" s="204"/>
      <c r="KOE3" s="205"/>
      <c r="KOF3" s="206"/>
      <c r="KOG3" s="201"/>
      <c r="KOH3" s="201"/>
      <c r="KOI3" s="202"/>
      <c r="KOJ3" s="203"/>
      <c r="KOK3" s="204"/>
      <c r="KOL3" s="205"/>
      <c r="KOM3" s="206"/>
      <c r="KON3" s="201"/>
      <c r="KOO3" s="201"/>
      <c r="KOP3" s="202"/>
      <c r="KOQ3" s="203"/>
      <c r="KOR3" s="204"/>
      <c r="KOS3" s="205"/>
      <c r="KOT3" s="206"/>
      <c r="KOU3" s="201"/>
      <c r="KOV3" s="201"/>
      <c r="KOW3" s="202"/>
      <c r="KOX3" s="203"/>
      <c r="KOY3" s="204"/>
      <c r="KOZ3" s="205"/>
      <c r="KPA3" s="206"/>
      <c r="KPB3" s="201"/>
      <c r="KPC3" s="201"/>
      <c r="KPD3" s="202"/>
      <c r="KPE3" s="203"/>
      <c r="KPF3" s="204"/>
      <c r="KPG3" s="205"/>
      <c r="KPH3" s="206"/>
      <c r="KPI3" s="201"/>
      <c r="KPJ3" s="201"/>
      <c r="KPK3" s="202"/>
      <c r="KPL3" s="203"/>
      <c r="KPM3" s="204"/>
      <c r="KPN3" s="205"/>
      <c r="KPO3" s="206"/>
      <c r="KPP3" s="201"/>
      <c r="KPQ3" s="201"/>
      <c r="KPR3" s="202"/>
      <c r="KPS3" s="203"/>
      <c r="KPT3" s="204"/>
      <c r="KPU3" s="205"/>
      <c r="KPV3" s="206"/>
      <c r="KPW3" s="201"/>
      <c r="KPX3" s="201"/>
      <c r="KPY3" s="202"/>
      <c r="KPZ3" s="203"/>
      <c r="KQA3" s="204"/>
      <c r="KQB3" s="205"/>
      <c r="KQC3" s="206"/>
      <c r="KQD3" s="201"/>
      <c r="KQE3" s="201"/>
      <c r="KQF3" s="202"/>
      <c r="KQG3" s="203"/>
      <c r="KQH3" s="204"/>
      <c r="KQI3" s="205"/>
      <c r="KQJ3" s="206"/>
      <c r="KQK3" s="201"/>
      <c r="KQL3" s="201"/>
      <c r="KQM3" s="202"/>
      <c r="KQN3" s="203"/>
      <c r="KQO3" s="204"/>
      <c r="KQP3" s="205"/>
      <c r="KQQ3" s="206"/>
      <c r="KQR3" s="201"/>
      <c r="KQS3" s="201"/>
      <c r="KQT3" s="202"/>
      <c r="KQU3" s="203"/>
      <c r="KQV3" s="204"/>
      <c r="KQW3" s="205"/>
      <c r="KQX3" s="206"/>
      <c r="KQY3" s="201"/>
      <c r="KQZ3" s="201"/>
      <c r="KRA3" s="202"/>
      <c r="KRB3" s="203"/>
      <c r="KRC3" s="204"/>
      <c r="KRD3" s="205"/>
      <c r="KRE3" s="206"/>
      <c r="KRF3" s="201"/>
      <c r="KRG3" s="201"/>
      <c r="KRH3" s="202"/>
      <c r="KRI3" s="203"/>
      <c r="KRJ3" s="204"/>
      <c r="KRK3" s="205"/>
      <c r="KRL3" s="206"/>
      <c r="KRM3" s="201"/>
      <c r="KRN3" s="201"/>
      <c r="KRO3" s="202"/>
      <c r="KRP3" s="203"/>
      <c r="KRQ3" s="204"/>
      <c r="KRR3" s="205"/>
      <c r="KRS3" s="206"/>
      <c r="KRT3" s="201"/>
      <c r="KRU3" s="201"/>
      <c r="KRV3" s="202"/>
      <c r="KRW3" s="203"/>
      <c r="KRX3" s="204"/>
      <c r="KRY3" s="205"/>
      <c r="KRZ3" s="206"/>
      <c r="KSA3" s="201"/>
      <c r="KSB3" s="201"/>
      <c r="KSC3" s="202"/>
      <c r="KSD3" s="203"/>
      <c r="KSE3" s="204"/>
      <c r="KSF3" s="205"/>
      <c r="KSG3" s="206"/>
      <c r="KSH3" s="201"/>
      <c r="KSI3" s="201"/>
      <c r="KSJ3" s="202"/>
      <c r="KSK3" s="203"/>
      <c r="KSL3" s="204"/>
      <c r="KSM3" s="205"/>
      <c r="KSN3" s="206"/>
      <c r="KSO3" s="201"/>
      <c r="KSP3" s="201"/>
      <c r="KSQ3" s="202"/>
      <c r="KSR3" s="203"/>
      <c r="KSS3" s="204"/>
      <c r="KST3" s="205"/>
      <c r="KSU3" s="206"/>
      <c r="KSV3" s="201"/>
      <c r="KSW3" s="201"/>
      <c r="KSX3" s="202"/>
      <c r="KSY3" s="203"/>
      <c r="KSZ3" s="204"/>
      <c r="KTA3" s="205"/>
      <c r="KTB3" s="206"/>
      <c r="KTC3" s="201"/>
      <c r="KTD3" s="201"/>
      <c r="KTE3" s="202"/>
      <c r="KTF3" s="203"/>
      <c r="KTG3" s="204"/>
      <c r="KTH3" s="205"/>
      <c r="KTI3" s="206"/>
      <c r="KTJ3" s="201"/>
      <c r="KTK3" s="201"/>
      <c r="KTL3" s="202"/>
      <c r="KTM3" s="203"/>
      <c r="KTN3" s="204"/>
      <c r="KTO3" s="205"/>
      <c r="KTP3" s="206"/>
      <c r="KTQ3" s="201"/>
      <c r="KTR3" s="201"/>
      <c r="KTS3" s="202"/>
      <c r="KTT3" s="203"/>
      <c r="KTU3" s="204"/>
      <c r="KTV3" s="205"/>
      <c r="KTW3" s="206"/>
      <c r="KTX3" s="201"/>
      <c r="KTY3" s="201"/>
      <c r="KTZ3" s="202"/>
      <c r="KUA3" s="203"/>
      <c r="KUB3" s="204"/>
      <c r="KUC3" s="205"/>
      <c r="KUD3" s="206"/>
      <c r="KUE3" s="201"/>
      <c r="KUF3" s="201"/>
      <c r="KUG3" s="202"/>
      <c r="KUH3" s="203"/>
      <c r="KUI3" s="204"/>
      <c r="KUJ3" s="205"/>
      <c r="KUK3" s="206"/>
      <c r="KUL3" s="201"/>
      <c r="KUM3" s="201"/>
      <c r="KUN3" s="202"/>
      <c r="KUO3" s="203"/>
      <c r="KUP3" s="204"/>
      <c r="KUQ3" s="205"/>
      <c r="KUR3" s="206"/>
      <c r="KUS3" s="201"/>
      <c r="KUT3" s="201"/>
      <c r="KUU3" s="202"/>
      <c r="KUV3" s="203"/>
      <c r="KUW3" s="204"/>
      <c r="KUX3" s="205"/>
      <c r="KUY3" s="206"/>
      <c r="KUZ3" s="201"/>
      <c r="KVA3" s="201"/>
      <c r="KVB3" s="202"/>
      <c r="KVC3" s="203"/>
      <c r="KVD3" s="204"/>
      <c r="KVE3" s="205"/>
      <c r="KVF3" s="206"/>
      <c r="KVG3" s="201"/>
      <c r="KVH3" s="201"/>
      <c r="KVI3" s="202"/>
      <c r="KVJ3" s="203"/>
      <c r="KVK3" s="204"/>
      <c r="KVL3" s="205"/>
      <c r="KVM3" s="206"/>
      <c r="KVN3" s="201"/>
      <c r="KVO3" s="201"/>
      <c r="KVP3" s="202"/>
      <c r="KVQ3" s="203"/>
      <c r="KVR3" s="204"/>
      <c r="KVS3" s="205"/>
      <c r="KVT3" s="206"/>
      <c r="KVU3" s="201"/>
      <c r="KVV3" s="201"/>
      <c r="KVW3" s="202"/>
      <c r="KVX3" s="203"/>
      <c r="KVY3" s="204"/>
      <c r="KVZ3" s="205"/>
      <c r="KWA3" s="206"/>
      <c r="KWB3" s="201"/>
      <c r="KWC3" s="201"/>
      <c r="KWD3" s="202"/>
      <c r="KWE3" s="203"/>
      <c r="KWF3" s="204"/>
      <c r="KWG3" s="205"/>
      <c r="KWH3" s="206"/>
      <c r="KWI3" s="201"/>
      <c r="KWJ3" s="201"/>
      <c r="KWK3" s="202"/>
      <c r="KWL3" s="203"/>
      <c r="KWM3" s="204"/>
      <c r="KWN3" s="205"/>
      <c r="KWO3" s="206"/>
      <c r="KWP3" s="201"/>
      <c r="KWQ3" s="201"/>
      <c r="KWR3" s="202"/>
      <c r="KWS3" s="203"/>
      <c r="KWT3" s="204"/>
      <c r="KWU3" s="205"/>
      <c r="KWV3" s="206"/>
      <c r="KWW3" s="201"/>
      <c r="KWX3" s="201"/>
      <c r="KWY3" s="202"/>
      <c r="KWZ3" s="203"/>
      <c r="KXA3" s="204"/>
      <c r="KXB3" s="205"/>
      <c r="KXC3" s="206"/>
      <c r="KXD3" s="201"/>
      <c r="KXE3" s="201"/>
      <c r="KXF3" s="202"/>
      <c r="KXG3" s="203"/>
      <c r="KXH3" s="204"/>
      <c r="KXI3" s="205"/>
      <c r="KXJ3" s="206"/>
      <c r="KXK3" s="201"/>
      <c r="KXL3" s="201"/>
      <c r="KXM3" s="202"/>
      <c r="KXN3" s="203"/>
      <c r="KXO3" s="204"/>
      <c r="KXP3" s="205"/>
      <c r="KXQ3" s="206"/>
      <c r="KXR3" s="201"/>
      <c r="KXS3" s="201"/>
      <c r="KXT3" s="202"/>
      <c r="KXU3" s="203"/>
      <c r="KXV3" s="204"/>
      <c r="KXW3" s="205"/>
      <c r="KXX3" s="206"/>
      <c r="KXY3" s="201"/>
      <c r="KXZ3" s="201"/>
      <c r="KYA3" s="202"/>
      <c r="KYB3" s="203"/>
      <c r="KYC3" s="204"/>
      <c r="KYD3" s="205"/>
      <c r="KYE3" s="206"/>
      <c r="KYF3" s="201"/>
      <c r="KYG3" s="201"/>
      <c r="KYH3" s="202"/>
      <c r="KYI3" s="203"/>
      <c r="KYJ3" s="204"/>
      <c r="KYK3" s="205"/>
      <c r="KYL3" s="206"/>
      <c r="KYM3" s="201"/>
      <c r="KYN3" s="201"/>
      <c r="KYO3" s="202"/>
      <c r="KYP3" s="203"/>
      <c r="KYQ3" s="204"/>
      <c r="KYR3" s="205"/>
      <c r="KYS3" s="206"/>
      <c r="KYT3" s="201"/>
      <c r="KYU3" s="201"/>
      <c r="KYV3" s="202"/>
      <c r="KYW3" s="203"/>
      <c r="KYX3" s="204"/>
      <c r="KYY3" s="205"/>
      <c r="KYZ3" s="206"/>
      <c r="KZA3" s="201"/>
      <c r="KZB3" s="201"/>
      <c r="KZC3" s="202"/>
      <c r="KZD3" s="203"/>
      <c r="KZE3" s="204"/>
      <c r="KZF3" s="205"/>
      <c r="KZG3" s="206"/>
      <c r="KZH3" s="201"/>
      <c r="KZI3" s="201"/>
      <c r="KZJ3" s="202"/>
      <c r="KZK3" s="203"/>
      <c r="KZL3" s="204"/>
      <c r="KZM3" s="205"/>
      <c r="KZN3" s="206"/>
      <c r="KZO3" s="201"/>
      <c r="KZP3" s="201"/>
      <c r="KZQ3" s="202"/>
      <c r="KZR3" s="203"/>
      <c r="KZS3" s="204"/>
      <c r="KZT3" s="205"/>
      <c r="KZU3" s="206"/>
      <c r="KZV3" s="201"/>
      <c r="KZW3" s="201"/>
      <c r="KZX3" s="202"/>
      <c r="KZY3" s="203"/>
      <c r="KZZ3" s="204"/>
      <c r="LAA3" s="205"/>
      <c r="LAB3" s="206"/>
      <c r="LAC3" s="201"/>
      <c r="LAD3" s="201"/>
      <c r="LAE3" s="202"/>
      <c r="LAF3" s="203"/>
      <c r="LAG3" s="204"/>
      <c r="LAH3" s="205"/>
      <c r="LAI3" s="206"/>
      <c r="LAJ3" s="201"/>
      <c r="LAK3" s="201"/>
      <c r="LAL3" s="202"/>
      <c r="LAM3" s="203"/>
      <c r="LAN3" s="204"/>
      <c r="LAO3" s="205"/>
      <c r="LAP3" s="206"/>
      <c r="LAQ3" s="201"/>
      <c r="LAR3" s="201"/>
      <c r="LAS3" s="202"/>
      <c r="LAT3" s="203"/>
      <c r="LAU3" s="204"/>
      <c r="LAV3" s="205"/>
      <c r="LAW3" s="206"/>
      <c r="LAX3" s="201"/>
      <c r="LAY3" s="201"/>
      <c r="LAZ3" s="202"/>
      <c r="LBA3" s="203"/>
      <c r="LBB3" s="204"/>
      <c r="LBC3" s="205"/>
      <c r="LBD3" s="206"/>
      <c r="LBE3" s="201"/>
      <c r="LBF3" s="201"/>
      <c r="LBG3" s="202"/>
      <c r="LBH3" s="203"/>
      <c r="LBI3" s="204"/>
      <c r="LBJ3" s="205"/>
      <c r="LBK3" s="206"/>
      <c r="LBL3" s="201"/>
      <c r="LBM3" s="201"/>
      <c r="LBN3" s="202"/>
      <c r="LBO3" s="203"/>
      <c r="LBP3" s="204"/>
      <c r="LBQ3" s="205"/>
      <c r="LBR3" s="206"/>
      <c r="LBS3" s="201"/>
      <c r="LBT3" s="201"/>
      <c r="LBU3" s="202"/>
      <c r="LBV3" s="203"/>
      <c r="LBW3" s="204"/>
      <c r="LBX3" s="205"/>
      <c r="LBY3" s="206"/>
      <c r="LBZ3" s="201"/>
      <c r="LCA3" s="201"/>
      <c r="LCB3" s="202"/>
      <c r="LCC3" s="203"/>
      <c r="LCD3" s="204"/>
      <c r="LCE3" s="205"/>
      <c r="LCF3" s="206"/>
      <c r="LCG3" s="201"/>
      <c r="LCH3" s="201"/>
      <c r="LCI3" s="202"/>
      <c r="LCJ3" s="203"/>
      <c r="LCK3" s="204"/>
      <c r="LCL3" s="205"/>
      <c r="LCM3" s="206"/>
      <c r="LCN3" s="201"/>
      <c r="LCO3" s="201"/>
      <c r="LCP3" s="202"/>
      <c r="LCQ3" s="203"/>
      <c r="LCR3" s="204"/>
      <c r="LCS3" s="205"/>
      <c r="LCT3" s="206"/>
      <c r="LCU3" s="201"/>
      <c r="LCV3" s="201"/>
      <c r="LCW3" s="202"/>
      <c r="LCX3" s="203"/>
      <c r="LCY3" s="204"/>
      <c r="LCZ3" s="205"/>
      <c r="LDA3" s="206"/>
      <c r="LDB3" s="201"/>
      <c r="LDC3" s="201"/>
      <c r="LDD3" s="202"/>
      <c r="LDE3" s="203"/>
      <c r="LDF3" s="204"/>
      <c r="LDG3" s="205"/>
      <c r="LDH3" s="206"/>
      <c r="LDI3" s="201"/>
      <c r="LDJ3" s="201"/>
      <c r="LDK3" s="202"/>
      <c r="LDL3" s="203"/>
      <c r="LDM3" s="204"/>
      <c r="LDN3" s="205"/>
      <c r="LDO3" s="206"/>
      <c r="LDP3" s="201"/>
      <c r="LDQ3" s="201"/>
      <c r="LDR3" s="202"/>
      <c r="LDS3" s="203"/>
      <c r="LDT3" s="204"/>
      <c r="LDU3" s="205"/>
      <c r="LDV3" s="206"/>
      <c r="LDW3" s="201"/>
      <c r="LDX3" s="201"/>
      <c r="LDY3" s="202"/>
      <c r="LDZ3" s="203"/>
      <c r="LEA3" s="204"/>
      <c r="LEB3" s="205"/>
      <c r="LEC3" s="206"/>
      <c r="LED3" s="201"/>
      <c r="LEE3" s="201"/>
      <c r="LEF3" s="202"/>
      <c r="LEG3" s="203"/>
      <c r="LEH3" s="204"/>
      <c r="LEI3" s="205"/>
      <c r="LEJ3" s="206"/>
      <c r="LEK3" s="201"/>
      <c r="LEL3" s="201"/>
      <c r="LEM3" s="202"/>
      <c r="LEN3" s="203"/>
      <c r="LEO3" s="204"/>
      <c r="LEP3" s="205"/>
      <c r="LEQ3" s="206"/>
      <c r="LER3" s="201"/>
      <c r="LES3" s="201"/>
      <c r="LET3" s="202"/>
      <c r="LEU3" s="203"/>
      <c r="LEV3" s="204"/>
      <c r="LEW3" s="205"/>
      <c r="LEX3" s="206"/>
      <c r="LEY3" s="201"/>
      <c r="LEZ3" s="201"/>
      <c r="LFA3" s="202"/>
      <c r="LFB3" s="203"/>
      <c r="LFC3" s="204"/>
      <c r="LFD3" s="205"/>
      <c r="LFE3" s="206"/>
      <c r="LFF3" s="201"/>
      <c r="LFG3" s="201"/>
      <c r="LFH3" s="202"/>
      <c r="LFI3" s="203"/>
      <c r="LFJ3" s="204"/>
      <c r="LFK3" s="205"/>
      <c r="LFL3" s="206"/>
      <c r="LFM3" s="201"/>
      <c r="LFN3" s="201"/>
      <c r="LFO3" s="202"/>
      <c r="LFP3" s="203"/>
      <c r="LFQ3" s="204"/>
      <c r="LFR3" s="205"/>
      <c r="LFS3" s="206"/>
      <c r="LFT3" s="201"/>
      <c r="LFU3" s="201"/>
      <c r="LFV3" s="202"/>
      <c r="LFW3" s="203"/>
      <c r="LFX3" s="204"/>
      <c r="LFY3" s="205"/>
      <c r="LFZ3" s="206"/>
      <c r="LGA3" s="201"/>
      <c r="LGB3" s="201"/>
      <c r="LGC3" s="202"/>
      <c r="LGD3" s="203"/>
      <c r="LGE3" s="204"/>
      <c r="LGF3" s="205"/>
      <c r="LGG3" s="206"/>
      <c r="LGH3" s="201"/>
      <c r="LGI3" s="201"/>
      <c r="LGJ3" s="202"/>
      <c r="LGK3" s="203"/>
      <c r="LGL3" s="204"/>
      <c r="LGM3" s="205"/>
      <c r="LGN3" s="206"/>
      <c r="LGO3" s="201"/>
      <c r="LGP3" s="201"/>
      <c r="LGQ3" s="202"/>
      <c r="LGR3" s="203"/>
      <c r="LGS3" s="204"/>
      <c r="LGT3" s="205"/>
      <c r="LGU3" s="206"/>
      <c r="LGV3" s="201"/>
      <c r="LGW3" s="201"/>
      <c r="LGX3" s="202"/>
      <c r="LGY3" s="203"/>
      <c r="LGZ3" s="204"/>
      <c r="LHA3" s="205"/>
      <c r="LHB3" s="206"/>
      <c r="LHC3" s="201"/>
      <c r="LHD3" s="201"/>
      <c r="LHE3" s="202"/>
      <c r="LHF3" s="203"/>
      <c r="LHG3" s="204"/>
      <c r="LHH3" s="205"/>
      <c r="LHI3" s="206"/>
      <c r="LHJ3" s="201"/>
      <c r="LHK3" s="201"/>
      <c r="LHL3" s="202"/>
      <c r="LHM3" s="203"/>
      <c r="LHN3" s="204"/>
      <c r="LHO3" s="205"/>
      <c r="LHP3" s="206"/>
      <c r="LHQ3" s="201"/>
      <c r="LHR3" s="201"/>
      <c r="LHS3" s="202"/>
      <c r="LHT3" s="203"/>
      <c r="LHU3" s="204"/>
      <c r="LHV3" s="205"/>
      <c r="LHW3" s="206"/>
      <c r="LHX3" s="201"/>
      <c r="LHY3" s="201"/>
      <c r="LHZ3" s="202"/>
      <c r="LIA3" s="203"/>
      <c r="LIB3" s="204"/>
      <c r="LIC3" s="205"/>
      <c r="LID3" s="206"/>
      <c r="LIE3" s="201"/>
      <c r="LIF3" s="201"/>
      <c r="LIG3" s="202"/>
      <c r="LIH3" s="203"/>
      <c r="LII3" s="204"/>
      <c r="LIJ3" s="205"/>
      <c r="LIK3" s="206"/>
      <c r="LIL3" s="201"/>
      <c r="LIM3" s="201"/>
      <c r="LIN3" s="202"/>
      <c r="LIO3" s="203"/>
      <c r="LIP3" s="204"/>
      <c r="LIQ3" s="205"/>
      <c r="LIR3" s="206"/>
      <c r="LIS3" s="201"/>
      <c r="LIT3" s="201"/>
      <c r="LIU3" s="202"/>
      <c r="LIV3" s="203"/>
      <c r="LIW3" s="204"/>
      <c r="LIX3" s="205"/>
      <c r="LIY3" s="206"/>
      <c r="LIZ3" s="201"/>
      <c r="LJA3" s="201"/>
      <c r="LJB3" s="202"/>
      <c r="LJC3" s="203"/>
      <c r="LJD3" s="204"/>
      <c r="LJE3" s="205"/>
      <c r="LJF3" s="206"/>
      <c r="LJG3" s="201"/>
      <c r="LJH3" s="201"/>
      <c r="LJI3" s="202"/>
      <c r="LJJ3" s="203"/>
      <c r="LJK3" s="204"/>
      <c r="LJL3" s="205"/>
      <c r="LJM3" s="206"/>
      <c r="LJN3" s="201"/>
      <c r="LJO3" s="201"/>
      <c r="LJP3" s="202"/>
      <c r="LJQ3" s="203"/>
      <c r="LJR3" s="204"/>
      <c r="LJS3" s="205"/>
      <c r="LJT3" s="206"/>
      <c r="LJU3" s="201"/>
      <c r="LJV3" s="201"/>
      <c r="LJW3" s="202"/>
      <c r="LJX3" s="203"/>
      <c r="LJY3" s="204"/>
      <c r="LJZ3" s="205"/>
      <c r="LKA3" s="206"/>
      <c r="LKB3" s="201"/>
      <c r="LKC3" s="201"/>
      <c r="LKD3" s="202"/>
      <c r="LKE3" s="203"/>
      <c r="LKF3" s="204"/>
      <c r="LKG3" s="205"/>
      <c r="LKH3" s="206"/>
      <c r="LKI3" s="201"/>
      <c r="LKJ3" s="201"/>
      <c r="LKK3" s="202"/>
      <c r="LKL3" s="203"/>
      <c r="LKM3" s="204"/>
      <c r="LKN3" s="205"/>
      <c r="LKO3" s="206"/>
      <c r="LKP3" s="201"/>
      <c r="LKQ3" s="201"/>
      <c r="LKR3" s="202"/>
      <c r="LKS3" s="203"/>
      <c r="LKT3" s="204"/>
      <c r="LKU3" s="205"/>
      <c r="LKV3" s="206"/>
      <c r="LKW3" s="201"/>
      <c r="LKX3" s="201"/>
      <c r="LKY3" s="202"/>
      <c r="LKZ3" s="203"/>
      <c r="LLA3" s="204"/>
      <c r="LLB3" s="205"/>
      <c r="LLC3" s="206"/>
      <c r="LLD3" s="201"/>
      <c r="LLE3" s="201"/>
      <c r="LLF3" s="202"/>
      <c r="LLG3" s="203"/>
      <c r="LLH3" s="204"/>
      <c r="LLI3" s="205"/>
      <c r="LLJ3" s="206"/>
      <c r="LLK3" s="201"/>
      <c r="LLL3" s="201"/>
      <c r="LLM3" s="202"/>
      <c r="LLN3" s="203"/>
      <c r="LLO3" s="204"/>
      <c r="LLP3" s="205"/>
      <c r="LLQ3" s="206"/>
      <c r="LLR3" s="201"/>
      <c r="LLS3" s="201"/>
      <c r="LLT3" s="202"/>
      <c r="LLU3" s="203"/>
      <c r="LLV3" s="204"/>
      <c r="LLW3" s="205"/>
      <c r="LLX3" s="206"/>
      <c r="LLY3" s="201"/>
      <c r="LLZ3" s="201"/>
      <c r="LMA3" s="202"/>
      <c r="LMB3" s="203"/>
      <c r="LMC3" s="204"/>
      <c r="LMD3" s="205"/>
      <c r="LME3" s="206"/>
      <c r="LMF3" s="201"/>
      <c r="LMG3" s="201"/>
      <c r="LMH3" s="202"/>
      <c r="LMI3" s="203"/>
      <c r="LMJ3" s="204"/>
      <c r="LMK3" s="205"/>
      <c r="LML3" s="206"/>
      <c r="LMM3" s="201"/>
      <c r="LMN3" s="201"/>
      <c r="LMO3" s="202"/>
      <c r="LMP3" s="203"/>
      <c r="LMQ3" s="204"/>
      <c r="LMR3" s="205"/>
      <c r="LMS3" s="206"/>
      <c r="LMT3" s="201"/>
      <c r="LMU3" s="201"/>
      <c r="LMV3" s="202"/>
      <c r="LMW3" s="203"/>
      <c r="LMX3" s="204"/>
      <c r="LMY3" s="205"/>
      <c r="LMZ3" s="206"/>
      <c r="LNA3" s="201"/>
      <c r="LNB3" s="201"/>
      <c r="LNC3" s="202"/>
      <c r="LND3" s="203"/>
      <c r="LNE3" s="204"/>
      <c r="LNF3" s="205"/>
      <c r="LNG3" s="206"/>
      <c r="LNH3" s="201"/>
      <c r="LNI3" s="201"/>
      <c r="LNJ3" s="202"/>
      <c r="LNK3" s="203"/>
      <c r="LNL3" s="204"/>
      <c r="LNM3" s="205"/>
      <c r="LNN3" s="206"/>
      <c r="LNO3" s="201"/>
      <c r="LNP3" s="201"/>
      <c r="LNQ3" s="202"/>
      <c r="LNR3" s="203"/>
      <c r="LNS3" s="204"/>
      <c r="LNT3" s="205"/>
      <c r="LNU3" s="206"/>
      <c r="LNV3" s="201"/>
      <c r="LNW3" s="201"/>
      <c r="LNX3" s="202"/>
      <c r="LNY3" s="203"/>
      <c r="LNZ3" s="204"/>
      <c r="LOA3" s="205"/>
      <c r="LOB3" s="206"/>
      <c r="LOC3" s="201"/>
      <c r="LOD3" s="201"/>
      <c r="LOE3" s="202"/>
      <c r="LOF3" s="203"/>
      <c r="LOG3" s="204"/>
      <c r="LOH3" s="205"/>
      <c r="LOI3" s="206"/>
      <c r="LOJ3" s="201"/>
      <c r="LOK3" s="201"/>
      <c r="LOL3" s="202"/>
      <c r="LOM3" s="203"/>
      <c r="LON3" s="204"/>
      <c r="LOO3" s="205"/>
      <c r="LOP3" s="206"/>
      <c r="LOQ3" s="201"/>
      <c r="LOR3" s="201"/>
      <c r="LOS3" s="202"/>
      <c r="LOT3" s="203"/>
      <c r="LOU3" s="204"/>
      <c r="LOV3" s="205"/>
      <c r="LOW3" s="206"/>
      <c r="LOX3" s="201"/>
      <c r="LOY3" s="201"/>
      <c r="LOZ3" s="202"/>
      <c r="LPA3" s="203"/>
      <c r="LPB3" s="204"/>
      <c r="LPC3" s="205"/>
      <c r="LPD3" s="206"/>
      <c r="LPE3" s="201"/>
      <c r="LPF3" s="201"/>
      <c r="LPG3" s="202"/>
      <c r="LPH3" s="203"/>
      <c r="LPI3" s="204"/>
      <c r="LPJ3" s="205"/>
      <c r="LPK3" s="206"/>
      <c r="LPL3" s="201"/>
      <c r="LPM3" s="201"/>
      <c r="LPN3" s="202"/>
      <c r="LPO3" s="203"/>
      <c r="LPP3" s="204"/>
      <c r="LPQ3" s="205"/>
      <c r="LPR3" s="206"/>
      <c r="LPS3" s="201"/>
      <c r="LPT3" s="201"/>
      <c r="LPU3" s="202"/>
      <c r="LPV3" s="203"/>
      <c r="LPW3" s="204"/>
      <c r="LPX3" s="205"/>
      <c r="LPY3" s="206"/>
      <c r="LPZ3" s="201"/>
      <c r="LQA3" s="201"/>
      <c r="LQB3" s="202"/>
      <c r="LQC3" s="203"/>
      <c r="LQD3" s="204"/>
      <c r="LQE3" s="205"/>
      <c r="LQF3" s="206"/>
      <c r="LQG3" s="201"/>
      <c r="LQH3" s="201"/>
      <c r="LQI3" s="202"/>
      <c r="LQJ3" s="203"/>
      <c r="LQK3" s="204"/>
      <c r="LQL3" s="205"/>
      <c r="LQM3" s="206"/>
      <c r="LQN3" s="201"/>
      <c r="LQO3" s="201"/>
      <c r="LQP3" s="202"/>
      <c r="LQQ3" s="203"/>
      <c r="LQR3" s="204"/>
      <c r="LQS3" s="205"/>
      <c r="LQT3" s="206"/>
      <c r="LQU3" s="201"/>
      <c r="LQV3" s="201"/>
      <c r="LQW3" s="202"/>
      <c r="LQX3" s="203"/>
      <c r="LQY3" s="204"/>
      <c r="LQZ3" s="205"/>
      <c r="LRA3" s="206"/>
      <c r="LRB3" s="201"/>
      <c r="LRC3" s="201"/>
      <c r="LRD3" s="202"/>
      <c r="LRE3" s="203"/>
      <c r="LRF3" s="204"/>
      <c r="LRG3" s="205"/>
      <c r="LRH3" s="206"/>
      <c r="LRI3" s="201"/>
      <c r="LRJ3" s="201"/>
      <c r="LRK3" s="202"/>
      <c r="LRL3" s="203"/>
      <c r="LRM3" s="204"/>
      <c r="LRN3" s="205"/>
      <c r="LRO3" s="206"/>
      <c r="LRP3" s="201"/>
      <c r="LRQ3" s="201"/>
      <c r="LRR3" s="202"/>
      <c r="LRS3" s="203"/>
      <c r="LRT3" s="204"/>
      <c r="LRU3" s="205"/>
      <c r="LRV3" s="206"/>
      <c r="LRW3" s="201"/>
      <c r="LRX3" s="201"/>
      <c r="LRY3" s="202"/>
      <c r="LRZ3" s="203"/>
      <c r="LSA3" s="204"/>
      <c r="LSB3" s="205"/>
      <c r="LSC3" s="206"/>
      <c r="LSD3" s="201"/>
      <c r="LSE3" s="201"/>
      <c r="LSF3" s="202"/>
      <c r="LSG3" s="203"/>
      <c r="LSH3" s="204"/>
      <c r="LSI3" s="205"/>
      <c r="LSJ3" s="206"/>
      <c r="LSK3" s="201"/>
      <c r="LSL3" s="201"/>
      <c r="LSM3" s="202"/>
      <c r="LSN3" s="203"/>
      <c r="LSO3" s="204"/>
      <c r="LSP3" s="205"/>
      <c r="LSQ3" s="206"/>
      <c r="LSR3" s="201"/>
      <c r="LSS3" s="201"/>
      <c r="LST3" s="202"/>
      <c r="LSU3" s="203"/>
      <c r="LSV3" s="204"/>
      <c r="LSW3" s="205"/>
      <c r="LSX3" s="206"/>
      <c r="LSY3" s="201"/>
      <c r="LSZ3" s="201"/>
      <c r="LTA3" s="202"/>
      <c r="LTB3" s="203"/>
      <c r="LTC3" s="204"/>
      <c r="LTD3" s="205"/>
      <c r="LTE3" s="206"/>
      <c r="LTF3" s="201"/>
      <c r="LTG3" s="201"/>
      <c r="LTH3" s="202"/>
      <c r="LTI3" s="203"/>
      <c r="LTJ3" s="204"/>
      <c r="LTK3" s="205"/>
      <c r="LTL3" s="206"/>
      <c r="LTM3" s="201"/>
      <c r="LTN3" s="201"/>
      <c r="LTO3" s="202"/>
      <c r="LTP3" s="203"/>
      <c r="LTQ3" s="204"/>
      <c r="LTR3" s="205"/>
      <c r="LTS3" s="206"/>
      <c r="LTT3" s="201"/>
      <c r="LTU3" s="201"/>
      <c r="LTV3" s="202"/>
      <c r="LTW3" s="203"/>
      <c r="LTX3" s="204"/>
      <c r="LTY3" s="205"/>
      <c r="LTZ3" s="206"/>
      <c r="LUA3" s="201"/>
      <c r="LUB3" s="201"/>
      <c r="LUC3" s="202"/>
      <c r="LUD3" s="203"/>
      <c r="LUE3" s="204"/>
      <c r="LUF3" s="205"/>
      <c r="LUG3" s="206"/>
      <c r="LUH3" s="201"/>
      <c r="LUI3" s="201"/>
      <c r="LUJ3" s="202"/>
      <c r="LUK3" s="203"/>
      <c r="LUL3" s="204"/>
      <c r="LUM3" s="205"/>
      <c r="LUN3" s="206"/>
      <c r="LUO3" s="201"/>
      <c r="LUP3" s="201"/>
      <c r="LUQ3" s="202"/>
      <c r="LUR3" s="203"/>
      <c r="LUS3" s="204"/>
      <c r="LUT3" s="205"/>
      <c r="LUU3" s="206"/>
      <c r="LUV3" s="201"/>
      <c r="LUW3" s="201"/>
      <c r="LUX3" s="202"/>
      <c r="LUY3" s="203"/>
      <c r="LUZ3" s="204"/>
      <c r="LVA3" s="205"/>
      <c r="LVB3" s="206"/>
      <c r="LVC3" s="201"/>
      <c r="LVD3" s="201"/>
      <c r="LVE3" s="202"/>
      <c r="LVF3" s="203"/>
      <c r="LVG3" s="204"/>
      <c r="LVH3" s="205"/>
      <c r="LVI3" s="206"/>
      <c r="LVJ3" s="201"/>
      <c r="LVK3" s="201"/>
      <c r="LVL3" s="202"/>
      <c r="LVM3" s="203"/>
      <c r="LVN3" s="204"/>
      <c r="LVO3" s="205"/>
      <c r="LVP3" s="206"/>
      <c r="LVQ3" s="201"/>
      <c r="LVR3" s="201"/>
      <c r="LVS3" s="202"/>
      <c r="LVT3" s="203"/>
      <c r="LVU3" s="204"/>
      <c r="LVV3" s="205"/>
      <c r="LVW3" s="206"/>
      <c r="LVX3" s="201"/>
      <c r="LVY3" s="201"/>
      <c r="LVZ3" s="202"/>
      <c r="LWA3" s="203"/>
      <c r="LWB3" s="204"/>
      <c r="LWC3" s="205"/>
      <c r="LWD3" s="206"/>
      <c r="LWE3" s="201"/>
      <c r="LWF3" s="201"/>
      <c r="LWG3" s="202"/>
      <c r="LWH3" s="203"/>
      <c r="LWI3" s="204"/>
      <c r="LWJ3" s="205"/>
      <c r="LWK3" s="206"/>
      <c r="LWL3" s="201"/>
      <c r="LWM3" s="201"/>
      <c r="LWN3" s="202"/>
      <c r="LWO3" s="203"/>
      <c r="LWP3" s="204"/>
      <c r="LWQ3" s="205"/>
      <c r="LWR3" s="206"/>
      <c r="LWS3" s="201"/>
      <c r="LWT3" s="201"/>
      <c r="LWU3" s="202"/>
      <c r="LWV3" s="203"/>
      <c r="LWW3" s="204"/>
      <c r="LWX3" s="205"/>
      <c r="LWY3" s="206"/>
      <c r="LWZ3" s="201"/>
      <c r="LXA3" s="201"/>
      <c r="LXB3" s="202"/>
      <c r="LXC3" s="203"/>
      <c r="LXD3" s="204"/>
      <c r="LXE3" s="205"/>
      <c r="LXF3" s="206"/>
      <c r="LXG3" s="201"/>
      <c r="LXH3" s="201"/>
      <c r="LXI3" s="202"/>
      <c r="LXJ3" s="203"/>
      <c r="LXK3" s="204"/>
      <c r="LXL3" s="205"/>
      <c r="LXM3" s="206"/>
      <c r="LXN3" s="201"/>
      <c r="LXO3" s="201"/>
      <c r="LXP3" s="202"/>
      <c r="LXQ3" s="203"/>
      <c r="LXR3" s="204"/>
      <c r="LXS3" s="205"/>
      <c r="LXT3" s="206"/>
      <c r="LXU3" s="201"/>
      <c r="LXV3" s="201"/>
      <c r="LXW3" s="202"/>
      <c r="LXX3" s="203"/>
      <c r="LXY3" s="204"/>
      <c r="LXZ3" s="205"/>
      <c r="LYA3" s="206"/>
      <c r="LYB3" s="201"/>
      <c r="LYC3" s="201"/>
      <c r="LYD3" s="202"/>
      <c r="LYE3" s="203"/>
      <c r="LYF3" s="204"/>
      <c r="LYG3" s="205"/>
      <c r="LYH3" s="206"/>
      <c r="LYI3" s="201"/>
      <c r="LYJ3" s="201"/>
      <c r="LYK3" s="202"/>
      <c r="LYL3" s="203"/>
      <c r="LYM3" s="204"/>
      <c r="LYN3" s="205"/>
      <c r="LYO3" s="206"/>
      <c r="LYP3" s="201"/>
      <c r="LYQ3" s="201"/>
      <c r="LYR3" s="202"/>
      <c r="LYS3" s="203"/>
      <c r="LYT3" s="204"/>
      <c r="LYU3" s="205"/>
      <c r="LYV3" s="206"/>
      <c r="LYW3" s="201"/>
      <c r="LYX3" s="201"/>
      <c r="LYY3" s="202"/>
      <c r="LYZ3" s="203"/>
      <c r="LZA3" s="204"/>
      <c r="LZB3" s="205"/>
      <c r="LZC3" s="206"/>
      <c r="LZD3" s="201"/>
      <c r="LZE3" s="201"/>
      <c r="LZF3" s="202"/>
      <c r="LZG3" s="203"/>
      <c r="LZH3" s="204"/>
      <c r="LZI3" s="205"/>
      <c r="LZJ3" s="206"/>
      <c r="LZK3" s="201"/>
      <c r="LZL3" s="201"/>
      <c r="LZM3" s="202"/>
      <c r="LZN3" s="203"/>
      <c r="LZO3" s="204"/>
      <c r="LZP3" s="205"/>
      <c r="LZQ3" s="206"/>
      <c r="LZR3" s="201"/>
      <c r="LZS3" s="201"/>
      <c r="LZT3" s="202"/>
      <c r="LZU3" s="203"/>
      <c r="LZV3" s="204"/>
      <c r="LZW3" s="205"/>
      <c r="LZX3" s="206"/>
      <c r="LZY3" s="201"/>
      <c r="LZZ3" s="201"/>
      <c r="MAA3" s="202"/>
      <c r="MAB3" s="203"/>
      <c r="MAC3" s="204"/>
      <c r="MAD3" s="205"/>
      <c r="MAE3" s="206"/>
      <c r="MAF3" s="201"/>
      <c r="MAG3" s="201"/>
      <c r="MAH3" s="202"/>
      <c r="MAI3" s="203"/>
      <c r="MAJ3" s="204"/>
      <c r="MAK3" s="205"/>
      <c r="MAL3" s="206"/>
      <c r="MAM3" s="201"/>
      <c r="MAN3" s="201"/>
      <c r="MAO3" s="202"/>
      <c r="MAP3" s="203"/>
      <c r="MAQ3" s="204"/>
      <c r="MAR3" s="205"/>
      <c r="MAS3" s="206"/>
      <c r="MAT3" s="201"/>
      <c r="MAU3" s="201"/>
      <c r="MAV3" s="202"/>
      <c r="MAW3" s="203"/>
      <c r="MAX3" s="204"/>
      <c r="MAY3" s="205"/>
      <c r="MAZ3" s="206"/>
      <c r="MBA3" s="201"/>
      <c r="MBB3" s="201"/>
      <c r="MBC3" s="202"/>
      <c r="MBD3" s="203"/>
      <c r="MBE3" s="204"/>
      <c r="MBF3" s="205"/>
      <c r="MBG3" s="206"/>
      <c r="MBH3" s="201"/>
      <c r="MBI3" s="201"/>
      <c r="MBJ3" s="202"/>
      <c r="MBK3" s="203"/>
      <c r="MBL3" s="204"/>
      <c r="MBM3" s="205"/>
      <c r="MBN3" s="206"/>
      <c r="MBO3" s="201"/>
      <c r="MBP3" s="201"/>
      <c r="MBQ3" s="202"/>
      <c r="MBR3" s="203"/>
      <c r="MBS3" s="204"/>
      <c r="MBT3" s="205"/>
      <c r="MBU3" s="206"/>
      <c r="MBV3" s="201"/>
      <c r="MBW3" s="201"/>
      <c r="MBX3" s="202"/>
      <c r="MBY3" s="203"/>
      <c r="MBZ3" s="204"/>
      <c r="MCA3" s="205"/>
      <c r="MCB3" s="206"/>
      <c r="MCC3" s="201"/>
      <c r="MCD3" s="201"/>
      <c r="MCE3" s="202"/>
      <c r="MCF3" s="203"/>
      <c r="MCG3" s="204"/>
      <c r="MCH3" s="205"/>
      <c r="MCI3" s="206"/>
      <c r="MCJ3" s="201"/>
      <c r="MCK3" s="201"/>
      <c r="MCL3" s="202"/>
      <c r="MCM3" s="203"/>
      <c r="MCN3" s="204"/>
      <c r="MCO3" s="205"/>
      <c r="MCP3" s="206"/>
      <c r="MCQ3" s="201"/>
      <c r="MCR3" s="201"/>
      <c r="MCS3" s="202"/>
      <c r="MCT3" s="203"/>
      <c r="MCU3" s="204"/>
      <c r="MCV3" s="205"/>
      <c r="MCW3" s="206"/>
      <c r="MCX3" s="201"/>
      <c r="MCY3" s="201"/>
      <c r="MCZ3" s="202"/>
      <c r="MDA3" s="203"/>
      <c r="MDB3" s="204"/>
      <c r="MDC3" s="205"/>
      <c r="MDD3" s="206"/>
      <c r="MDE3" s="201"/>
      <c r="MDF3" s="201"/>
      <c r="MDG3" s="202"/>
      <c r="MDH3" s="203"/>
      <c r="MDI3" s="204"/>
      <c r="MDJ3" s="205"/>
      <c r="MDK3" s="206"/>
      <c r="MDL3" s="201"/>
      <c r="MDM3" s="201"/>
      <c r="MDN3" s="202"/>
      <c r="MDO3" s="203"/>
      <c r="MDP3" s="204"/>
      <c r="MDQ3" s="205"/>
      <c r="MDR3" s="206"/>
      <c r="MDS3" s="201"/>
      <c r="MDT3" s="201"/>
      <c r="MDU3" s="202"/>
      <c r="MDV3" s="203"/>
      <c r="MDW3" s="204"/>
      <c r="MDX3" s="205"/>
      <c r="MDY3" s="206"/>
      <c r="MDZ3" s="201"/>
      <c r="MEA3" s="201"/>
      <c r="MEB3" s="202"/>
      <c r="MEC3" s="203"/>
      <c r="MED3" s="204"/>
      <c r="MEE3" s="205"/>
      <c r="MEF3" s="206"/>
      <c r="MEG3" s="201"/>
      <c r="MEH3" s="201"/>
      <c r="MEI3" s="202"/>
      <c r="MEJ3" s="203"/>
      <c r="MEK3" s="204"/>
      <c r="MEL3" s="205"/>
      <c r="MEM3" s="206"/>
      <c r="MEN3" s="201"/>
      <c r="MEO3" s="201"/>
      <c r="MEP3" s="202"/>
      <c r="MEQ3" s="203"/>
      <c r="MER3" s="204"/>
      <c r="MES3" s="205"/>
      <c r="MET3" s="206"/>
      <c r="MEU3" s="201"/>
      <c r="MEV3" s="201"/>
      <c r="MEW3" s="202"/>
      <c r="MEX3" s="203"/>
      <c r="MEY3" s="204"/>
      <c r="MEZ3" s="205"/>
      <c r="MFA3" s="206"/>
      <c r="MFB3" s="201"/>
      <c r="MFC3" s="201"/>
      <c r="MFD3" s="202"/>
      <c r="MFE3" s="203"/>
      <c r="MFF3" s="204"/>
      <c r="MFG3" s="205"/>
      <c r="MFH3" s="206"/>
      <c r="MFI3" s="201"/>
      <c r="MFJ3" s="201"/>
      <c r="MFK3" s="202"/>
      <c r="MFL3" s="203"/>
      <c r="MFM3" s="204"/>
      <c r="MFN3" s="205"/>
      <c r="MFO3" s="206"/>
      <c r="MFP3" s="201"/>
      <c r="MFQ3" s="201"/>
      <c r="MFR3" s="202"/>
      <c r="MFS3" s="203"/>
      <c r="MFT3" s="204"/>
      <c r="MFU3" s="205"/>
      <c r="MFV3" s="206"/>
      <c r="MFW3" s="201"/>
      <c r="MFX3" s="201"/>
      <c r="MFY3" s="202"/>
      <c r="MFZ3" s="203"/>
      <c r="MGA3" s="204"/>
      <c r="MGB3" s="205"/>
      <c r="MGC3" s="206"/>
      <c r="MGD3" s="201"/>
      <c r="MGE3" s="201"/>
      <c r="MGF3" s="202"/>
      <c r="MGG3" s="203"/>
      <c r="MGH3" s="204"/>
      <c r="MGI3" s="205"/>
      <c r="MGJ3" s="206"/>
      <c r="MGK3" s="201"/>
      <c r="MGL3" s="201"/>
      <c r="MGM3" s="202"/>
      <c r="MGN3" s="203"/>
      <c r="MGO3" s="204"/>
      <c r="MGP3" s="205"/>
      <c r="MGQ3" s="206"/>
      <c r="MGR3" s="201"/>
      <c r="MGS3" s="201"/>
      <c r="MGT3" s="202"/>
      <c r="MGU3" s="203"/>
      <c r="MGV3" s="204"/>
      <c r="MGW3" s="205"/>
      <c r="MGX3" s="206"/>
      <c r="MGY3" s="201"/>
      <c r="MGZ3" s="201"/>
      <c r="MHA3" s="202"/>
      <c r="MHB3" s="203"/>
      <c r="MHC3" s="204"/>
      <c r="MHD3" s="205"/>
      <c r="MHE3" s="206"/>
      <c r="MHF3" s="201"/>
      <c r="MHG3" s="201"/>
      <c r="MHH3" s="202"/>
      <c r="MHI3" s="203"/>
      <c r="MHJ3" s="204"/>
      <c r="MHK3" s="205"/>
      <c r="MHL3" s="206"/>
      <c r="MHM3" s="201"/>
      <c r="MHN3" s="201"/>
      <c r="MHO3" s="202"/>
      <c r="MHP3" s="203"/>
      <c r="MHQ3" s="204"/>
      <c r="MHR3" s="205"/>
      <c r="MHS3" s="206"/>
      <c r="MHT3" s="201"/>
      <c r="MHU3" s="201"/>
      <c r="MHV3" s="202"/>
      <c r="MHW3" s="203"/>
      <c r="MHX3" s="204"/>
      <c r="MHY3" s="205"/>
      <c r="MHZ3" s="206"/>
      <c r="MIA3" s="201"/>
      <c r="MIB3" s="201"/>
      <c r="MIC3" s="202"/>
      <c r="MID3" s="203"/>
      <c r="MIE3" s="204"/>
      <c r="MIF3" s="205"/>
      <c r="MIG3" s="206"/>
      <c r="MIH3" s="201"/>
      <c r="MII3" s="201"/>
      <c r="MIJ3" s="202"/>
      <c r="MIK3" s="203"/>
      <c r="MIL3" s="204"/>
      <c r="MIM3" s="205"/>
      <c r="MIN3" s="206"/>
      <c r="MIO3" s="201"/>
      <c r="MIP3" s="201"/>
      <c r="MIQ3" s="202"/>
      <c r="MIR3" s="203"/>
      <c r="MIS3" s="204"/>
      <c r="MIT3" s="205"/>
      <c r="MIU3" s="206"/>
      <c r="MIV3" s="201"/>
      <c r="MIW3" s="201"/>
      <c r="MIX3" s="202"/>
      <c r="MIY3" s="203"/>
      <c r="MIZ3" s="204"/>
      <c r="MJA3" s="205"/>
      <c r="MJB3" s="206"/>
      <c r="MJC3" s="201"/>
      <c r="MJD3" s="201"/>
      <c r="MJE3" s="202"/>
      <c r="MJF3" s="203"/>
      <c r="MJG3" s="204"/>
      <c r="MJH3" s="205"/>
      <c r="MJI3" s="206"/>
      <c r="MJJ3" s="201"/>
      <c r="MJK3" s="201"/>
      <c r="MJL3" s="202"/>
      <c r="MJM3" s="203"/>
      <c r="MJN3" s="204"/>
      <c r="MJO3" s="205"/>
      <c r="MJP3" s="206"/>
      <c r="MJQ3" s="201"/>
      <c r="MJR3" s="201"/>
      <c r="MJS3" s="202"/>
      <c r="MJT3" s="203"/>
      <c r="MJU3" s="204"/>
      <c r="MJV3" s="205"/>
      <c r="MJW3" s="206"/>
      <c r="MJX3" s="201"/>
      <c r="MJY3" s="201"/>
      <c r="MJZ3" s="202"/>
      <c r="MKA3" s="203"/>
      <c r="MKB3" s="204"/>
      <c r="MKC3" s="205"/>
      <c r="MKD3" s="206"/>
      <c r="MKE3" s="201"/>
      <c r="MKF3" s="201"/>
      <c r="MKG3" s="202"/>
      <c r="MKH3" s="203"/>
      <c r="MKI3" s="204"/>
      <c r="MKJ3" s="205"/>
      <c r="MKK3" s="206"/>
      <c r="MKL3" s="201"/>
      <c r="MKM3" s="201"/>
      <c r="MKN3" s="202"/>
      <c r="MKO3" s="203"/>
      <c r="MKP3" s="204"/>
      <c r="MKQ3" s="205"/>
      <c r="MKR3" s="206"/>
      <c r="MKS3" s="201"/>
      <c r="MKT3" s="201"/>
      <c r="MKU3" s="202"/>
      <c r="MKV3" s="203"/>
      <c r="MKW3" s="204"/>
      <c r="MKX3" s="205"/>
      <c r="MKY3" s="206"/>
      <c r="MKZ3" s="201"/>
      <c r="MLA3" s="201"/>
      <c r="MLB3" s="202"/>
      <c r="MLC3" s="203"/>
      <c r="MLD3" s="204"/>
      <c r="MLE3" s="205"/>
      <c r="MLF3" s="206"/>
      <c r="MLG3" s="201"/>
      <c r="MLH3" s="201"/>
      <c r="MLI3" s="202"/>
      <c r="MLJ3" s="203"/>
      <c r="MLK3" s="204"/>
      <c r="MLL3" s="205"/>
      <c r="MLM3" s="206"/>
      <c r="MLN3" s="201"/>
      <c r="MLO3" s="201"/>
      <c r="MLP3" s="202"/>
      <c r="MLQ3" s="203"/>
      <c r="MLR3" s="204"/>
      <c r="MLS3" s="205"/>
      <c r="MLT3" s="206"/>
      <c r="MLU3" s="201"/>
      <c r="MLV3" s="201"/>
      <c r="MLW3" s="202"/>
      <c r="MLX3" s="203"/>
      <c r="MLY3" s="204"/>
      <c r="MLZ3" s="205"/>
      <c r="MMA3" s="206"/>
      <c r="MMB3" s="201"/>
      <c r="MMC3" s="201"/>
      <c r="MMD3" s="202"/>
      <c r="MME3" s="203"/>
      <c r="MMF3" s="204"/>
      <c r="MMG3" s="205"/>
      <c r="MMH3" s="206"/>
      <c r="MMI3" s="201"/>
      <c r="MMJ3" s="201"/>
      <c r="MMK3" s="202"/>
      <c r="MML3" s="203"/>
      <c r="MMM3" s="204"/>
      <c r="MMN3" s="205"/>
      <c r="MMO3" s="206"/>
      <c r="MMP3" s="201"/>
      <c r="MMQ3" s="201"/>
      <c r="MMR3" s="202"/>
      <c r="MMS3" s="203"/>
      <c r="MMT3" s="204"/>
      <c r="MMU3" s="205"/>
      <c r="MMV3" s="206"/>
      <c r="MMW3" s="201"/>
      <c r="MMX3" s="201"/>
      <c r="MMY3" s="202"/>
      <c r="MMZ3" s="203"/>
      <c r="MNA3" s="204"/>
      <c r="MNB3" s="205"/>
      <c r="MNC3" s="206"/>
      <c r="MND3" s="201"/>
      <c r="MNE3" s="201"/>
      <c r="MNF3" s="202"/>
      <c r="MNG3" s="203"/>
      <c r="MNH3" s="204"/>
      <c r="MNI3" s="205"/>
      <c r="MNJ3" s="206"/>
      <c r="MNK3" s="201"/>
      <c r="MNL3" s="201"/>
      <c r="MNM3" s="202"/>
      <c r="MNN3" s="203"/>
      <c r="MNO3" s="204"/>
      <c r="MNP3" s="205"/>
      <c r="MNQ3" s="206"/>
      <c r="MNR3" s="201"/>
      <c r="MNS3" s="201"/>
      <c r="MNT3" s="202"/>
      <c r="MNU3" s="203"/>
      <c r="MNV3" s="204"/>
      <c r="MNW3" s="205"/>
      <c r="MNX3" s="206"/>
      <c r="MNY3" s="201"/>
      <c r="MNZ3" s="201"/>
      <c r="MOA3" s="202"/>
      <c r="MOB3" s="203"/>
      <c r="MOC3" s="204"/>
      <c r="MOD3" s="205"/>
      <c r="MOE3" s="206"/>
      <c r="MOF3" s="201"/>
      <c r="MOG3" s="201"/>
      <c r="MOH3" s="202"/>
      <c r="MOI3" s="203"/>
      <c r="MOJ3" s="204"/>
      <c r="MOK3" s="205"/>
      <c r="MOL3" s="206"/>
      <c r="MOM3" s="201"/>
      <c r="MON3" s="201"/>
      <c r="MOO3" s="202"/>
      <c r="MOP3" s="203"/>
      <c r="MOQ3" s="204"/>
      <c r="MOR3" s="205"/>
      <c r="MOS3" s="206"/>
      <c r="MOT3" s="201"/>
      <c r="MOU3" s="201"/>
      <c r="MOV3" s="202"/>
      <c r="MOW3" s="203"/>
      <c r="MOX3" s="204"/>
      <c r="MOY3" s="205"/>
      <c r="MOZ3" s="206"/>
      <c r="MPA3" s="201"/>
      <c r="MPB3" s="201"/>
      <c r="MPC3" s="202"/>
      <c r="MPD3" s="203"/>
      <c r="MPE3" s="204"/>
      <c r="MPF3" s="205"/>
      <c r="MPG3" s="206"/>
      <c r="MPH3" s="201"/>
      <c r="MPI3" s="201"/>
      <c r="MPJ3" s="202"/>
      <c r="MPK3" s="203"/>
      <c r="MPL3" s="204"/>
      <c r="MPM3" s="205"/>
      <c r="MPN3" s="206"/>
      <c r="MPO3" s="201"/>
      <c r="MPP3" s="201"/>
      <c r="MPQ3" s="202"/>
      <c r="MPR3" s="203"/>
      <c r="MPS3" s="204"/>
      <c r="MPT3" s="205"/>
      <c r="MPU3" s="206"/>
      <c r="MPV3" s="201"/>
      <c r="MPW3" s="201"/>
      <c r="MPX3" s="202"/>
      <c r="MPY3" s="203"/>
      <c r="MPZ3" s="204"/>
      <c r="MQA3" s="205"/>
      <c r="MQB3" s="206"/>
      <c r="MQC3" s="201"/>
      <c r="MQD3" s="201"/>
      <c r="MQE3" s="202"/>
      <c r="MQF3" s="203"/>
      <c r="MQG3" s="204"/>
      <c r="MQH3" s="205"/>
      <c r="MQI3" s="206"/>
      <c r="MQJ3" s="201"/>
      <c r="MQK3" s="201"/>
      <c r="MQL3" s="202"/>
      <c r="MQM3" s="203"/>
      <c r="MQN3" s="204"/>
      <c r="MQO3" s="205"/>
      <c r="MQP3" s="206"/>
      <c r="MQQ3" s="201"/>
      <c r="MQR3" s="201"/>
      <c r="MQS3" s="202"/>
      <c r="MQT3" s="203"/>
      <c r="MQU3" s="204"/>
      <c r="MQV3" s="205"/>
      <c r="MQW3" s="206"/>
      <c r="MQX3" s="201"/>
      <c r="MQY3" s="201"/>
      <c r="MQZ3" s="202"/>
      <c r="MRA3" s="203"/>
      <c r="MRB3" s="204"/>
      <c r="MRC3" s="205"/>
      <c r="MRD3" s="206"/>
      <c r="MRE3" s="201"/>
      <c r="MRF3" s="201"/>
      <c r="MRG3" s="202"/>
      <c r="MRH3" s="203"/>
      <c r="MRI3" s="204"/>
      <c r="MRJ3" s="205"/>
      <c r="MRK3" s="206"/>
      <c r="MRL3" s="201"/>
      <c r="MRM3" s="201"/>
      <c r="MRN3" s="202"/>
      <c r="MRO3" s="203"/>
      <c r="MRP3" s="204"/>
      <c r="MRQ3" s="205"/>
      <c r="MRR3" s="206"/>
      <c r="MRS3" s="201"/>
      <c r="MRT3" s="201"/>
      <c r="MRU3" s="202"/>
      <c r="MRV3" s="203"/>
      <c r="MRW3" s="204"/>
      <c r="MRX3" s="205"/>
      <c r="MRY3" s="206"/>
      <c r="MRZ3" s="201"/>
      <c r="MSA3" s="201"/>
      <c r="MSB3" s="202"/>
      <c r="MSC3" s="203"/>
      <c r="MSD3" s="204"/>
      <c r="MSE3" s="205"/>
      <c r="MSF3" s="206"/>
      <c r="MSG3" s="201"/>
      <c r="MSH3" s="201"/>
      <c r="MSI3" s="202"/>
      <c r="MSJ3" s="203"/>
      <c r="MSK3" s="204"/>
      <c r="MSL3" s="205"/>
      <c r="MSM3" s="206"/>
      <c r="MSN3" s="201"/>
      <c r="MSO3" s="201"/>
      <c r="MSP3" s="202"/>
      <c r="MSQ3" s="203"/>
      <c r="MSR3" s="204"/>
      <c r="MSS3" s="205"/>
      <c r="MST3" s="206"/>
      <c r="MSU3" s="201"/>
      <c r="MSV3" s="201"/>
      <c r="MSW3" s="202"/>
      <c r="MSX3" s="203"/>
      <c r="MSY3" s="204"/>
      <c r="MSZ3" s="205"/>
      <c r="MTA3" s="206"/>
      <c r="MTB3" s="201"/>
      <c r="MTC3" s="201"/>
      <c r="MTD3" s="202"/>
      <c r="MTE3" s="203"/>
      <c r="MTF3" s="204"/>
      <c r="MTG3" s="205"/>
      <c r="MTH3" s="206"/>
      <c r="MTI3" s="201"/>
      <c r="MTJ3" s="201"/>
      <c r="MTK3" s="202"/>
      <c r="MTL3" s="203"/>
      <c r="MTM3" s="204"/>
      <c r="MTN3" s="205"/>
      <c r="MTO3" s="206"/>
      <c r="MTP3" s="201"/>
      <c r="MTQ3" s="201"/>
      <c r="MTR3" s="202"/>
      <c r="MTS3" s="203"/>
      <c r="MTT3" s="204"/>
      <c r="MTU3" s="205"/>
      <c r="MTV3" s="206"/>
      <c r="MTW3" s="201"/>
      <c r="MTX3" s="201"/>
      <c r="MTY3" s="202"/>
      <c r="MTZ3" s="203"/>
      <c r="MUA3" s="204"/>
      <c r="MUB3" s="205"/>
      <c r="MUC3" s="206"/>
      <c r="MUD3" s="201"/>
      <c r="MUE3" s="201"/>
      <c r="MUF3" s="202"/>
      <c r="MUG3" s="203"/>
      <c r="MUH3" s="204"/>
      <c r="MUI3" s="205"/>
      <c r="MUJ3" s="206"/>
      <c r="MUK3" s="201"/>
      <c r="MUL3" s="201"/>
      <c r="MUM3" s="202"/>
      <c r="MUN3" s="203"/>
      <c r="MUO3" s="204"/>
      <c r="MUP3" s="205"/>
      <c r="MUQ3" s="206"/>
      <c r="MUR3" s="201"/>
      <c r="MUS3" s="201"/>
      <c r="MUT3" s="202"/>
      <c r="MUU3" s="203"/>
      <c r="MUV3" s="204"/>
      <c r="MUW3" s="205"/>
      <c r="MUX3" s="206"/>
      <c r="MUY3" s="201"/>
      <c r="MUZ3" s="201"/>
      <c r="MVA3" s="202"/>
      <c r="MVB3" s="203"/>
      <c r="MVC3" s="204"/>
      <c r="MVD3" s="205"/>
      <c r="MVE3" s="206"/>
      <c r="MVF3" s="201"/>
      <c r="MVG3" s="201"/>
      <c r="MVH3" s="202"/>
      <c r="MVI3" s="203"/>
      <c r="MVJ3" s="204"/>
      <c r="MVK3" s="205"/>
      <c r="MVL3" s="206"/>
      <c r="MVM3" s="201"/>
      <c r="MVN3" s="201"/>
      <c r="MVO3" s="202"/>
      <c r="MVP3" s="203"/>
      <c r="MVQ3" s="204"/>
      <c r="MVR3" s="205"/>
      <c r="MVS3" s="206"/>
      <c r="MVT3" s="201"/>
      <c r="MVU3" s="201"/>
      <c r="MVV3" s="202"/>
      <c r="MVW3" s="203"/>
      <c r="MVX3" s="204"/>
      <c r="MVY3" s="205"/>
      <c r="MVZ3" s="206"/>
      <c r="MWA3" s="201"/>
      <c r="MWB3" s="201"/>
      <c r="MWC3" s="202"/>
      <c r="MWD3" s="203"/>
      <c r="MWE3" s="204"/>
      <c r="MWF3" s="205"/>
      <c r="MWG3" s="206"/>
      <c r="MWH3" s="201"/>
      <c r="MWI3" s="201"/>
      <c r="MWJ3" s="202"/>
      <c r="MWK3" s="203"/>
      <c r="MWL3" s="204"/>
      <c r="MWM3" s="205"/>
      <c r="MWN3" s="206"/>
      <c r="MWO3" s="201"/>
      <c r="MWP3" s="201"/>
      <c r="MWQ3" s="202"/>
      <c r="MWR3" s="203"/>
      <c r="MWS3" s="204"/>
      <c r="MWT3" s="205"/>
      <c r="MWU3" s="206"/>
      <c r="MWV3" s="201"/>
      <c r="MWW3" s="201"/>
      <c r="MWX3" s="202"/>
      <c r="MWY3" s="203"/>
      <c r="MWZ3" s="204"/>
      <c r="MXA3" s="205"/>
      <c r="MXB3" s="206"/>
      <c r="MXC3" s="201"/>
      <c r="MXD3" s="201"/>
      <c r="MXE3" s="202"/>
      <c r="MXF3" s="203"/>
      <c r="MXG3" s="204"/>
      <c r="MXH3" s="205"/>
      <c r="MXI3" s="206"/>
      <c r="MXJ3" s="201"/>
      <c r="MXK3" s="201"/>
      <c r="MXL3" s="202"/>
      <c r="MXM3" s="203"/>
      <c r="MXN3" s="204"/>
      <c r="MXO3" s="205"/>
      <c r="MXP3" s="206"/>
      <c r="MXQ3" s="201"/>
      <c r="MXR3" s="201"/>
      <c r="MXS3" s="202"/>
      <c r="MXT3" s="203"/>
      <c r="MXU3" s="204"/>
      <c r="MXV3" s="205"/>
      <c r="MXW3" s="206"/>
      <c r="MXX3" s="201"/>
      <c r="MXY3" s="201"/>
      <c r="MXZ3" s="202"/>
      <c r="MYA3" s="203"/>
      <c r="MYB3" s="204"/>
      <c r="MYC3" s="205"/>
      <c r="MYD3" s="206"/>
      <c r="MYE3" s="201"/>
      <c r="MYF3" s="201"/>
      <c r="MYG3" s="202"/>
      <c r="MYH3" s="203"/>
      <c r="MYI3" s="204"/>
      <c r="MYJ3" s="205"/>
      <c r="MYK3" s="206"/>
      <c r="MYL3" s="201"/>
      <c r="MYM3" s="201"/>
      <c r="MYN3" s="202"/>
      <c r="MYO3" s="203"/>
      <c r="MYP3" s="204"/>
      <c r="MYQ3" s="205"/>
      <c r="MYR3" s="206"/>
      <c r="MYS3" s="201"/>
      <c r="MYT3" s="201"/>
      <c r="MYU3" s="202"/>
      <c r="MYV3" s="203"/>
      <c r="MYW3" s="204"/>
      <c r="MYX3" s="205"/>
      <c r="MYY3" s="206"/>
      <c r="MYZ3" s="201"/>
      <c r="MZA3" s="201"/>
      <c r="MZB3" s="202"/>
      <c r="MZC3" s="203"/>
      <c r="MZD3" s="204"/>
      <c r="MZE3" s="205"/>
      <c r="MZF3" s="206"/>
      <c r="MZG3" s="201"/>
      <c r="MZH3" s="201"/>
      <c r="MZI3" s="202"/>
      <c r="MZJ3" s="203"/>
      <c r="MZK3" s="204"/>
      <c r="MZL3" s="205"/>
      <c r="MZM3" s="206"/>
      <c r="MZN3" s="201"/>
      <c r="MZO3" s="201"/>
      <c r="MZP3" s="202"/>
      <c r="MZQ3" s="203"/>
      <c r="MZR3" s="204"/>
      <c r="MZS3" s="205"/>
      <c r="MZT3" s="206"/>
      <c r="MZU3" s="201"/>
      <c r="MZV3" s="201"/>
      <c r="MZW3" s="202"/>
      <c r="MZX3" s="203"/>
      <c r="MZY3" s="204"/>
      <c r="MZZ3" s="205"/>
      <c r="NAA3" s="206"/>
      <c r="NAB3" s="201"/>
      <c r="NAC3" s="201"/>
      <c r="NAD3" s="202"/>
      <c r="NAE3" s="203"/>
      <c r="NAF3" s="204"/>
      <c r="NAG3" s="205"/>
      <c r="NAH3" s="206"/>
      <c r="NAI3" s="201"/>
      <c r="NAJ3" s="201"/>
      <c r="NAK3" s="202"/>
      <c r="NAL3" s="203"/>
      <c r="NAM3" s="204"/>
      <c r="NAN3" s="205"/>
      <c r="NAO3" s="206"/>
      <c r="NAP3" s="201"/>
      <c r="NAQ3" s="201"/>
      <c r="NAR3" s="202"/>
      <c r="NAS3" s="203"/>
      <c r="NAT3" s="204"/>
      <c r="NAU3" s="205"/>
      <c r="NAV3" s="206"/>
      <c r="NAW3" s="201"/>
      <c r="NAX3" s="201"/>
      <c r="NAY3" s="202"/>
      <c r="NAZ3" s="203"/>
      <c r="NBA3" s="204"/>
      <c r="NBB3" s="205"/>
      <c r="NBC3" s="206"/>
      <c r="NBD3" s="201"/>
      <c r="NBE3" s="201"/>
      <c r="NBF3" s="202"/>
      <c r="NBG3" s="203"/>
      <c r="NBH3" s="204"/>
      <c r="NBI3" s="205"/>
      <c r="NBJ3" s="206"/>
      <c r="NBK3" s="201"/>
      <c r="NBL3" s="201"/>
      <c r="NBM3" s="202"/>
      <c r="NBN3" s="203"/>
      <c r="NBO3" s="204"/>
      <c r="NBP3" s="205"/>
      <c r="NBQ3" s="206"/>
      <c r="NBR3" s="201"/>
      <c r="NBS3" s="201"/>
      <c r="NBT3" s="202"/>
      <c r="NBU3" s="203"/>
      <c r="NBV3" s="204"/>
      <c r="NBW3" s="205"/>
      <c r="NBX3" s="206"/>
      <c r="NBY3" s="201"/>
      <c r="NBZ3" s="201"/>
      <c r="NCA3" s="202"/>
      <c r="NCB3" s="203"/>
      <c r="NCC3" s="204"/>
      <c r="NCD3" s="205"/>
      <c r="NCE3" s="206"/>
      <c r="NCF3" s="201"/>
      <c r="NCG3" s="201"/>
      <c r="NCH3" s="202"/>
      <c r="NCI3" s="203"/>
      <c r="NCJ3" s="204"/>
      <c r="NCK3" s="205"/>
      <c r="NCL3" s="206"/>
      <c r="NCM3" s="201"/>
      <c r="NCN3" s="201"/>
      <c r="NCO3" s="202"/>
      <c r="NCP3" s="203"/>
      <c r="NCQ3" s="204"/>
      <c r="NCR3" s="205"/>
      <c r="NCS3" s="206"/>
      <c r="NCT3" s="201"/>
      <c r="NCU3" s="201"/>
      <c r="NCV3" s="202"/>
      <c r="NCW3" s="203"/>
      <c r="NCX3" s="204"/>
      <c r="NCY3" s="205"/>
      <c r="NCZ3" s="206"/>
      <c r="NDA3" s="201"/>
      <c r="NDB3" s="201"/>
      <c r="NDC3" s="202"/>
      <c r="NDD3" s="203"/>
      <c r="NDE3" s="204"/>
      <c r="NDF3" s="205"/>
      <c r="NDG3" s="206"/>
      <c r="NDH3" s="201"/>
      <c r="NDI3" s="201"/>
      <c r="NDJ3" s="202"/>
      <c r="NDK3" s="203"/>
      <c r="NDL3" s="204"/>
      <c r="NDM3" s="205"/>
      <c r="NDN3" s="206"/>
      <c r="NDO3" s="201"/>
      <c r="NDP3" s="201"/>
      <c r="NDQ3" s="202"/>
      <c r="NDR3" s="203"/>
      <c r="NDS3" s="204"/>
      <c r="NDT3" s="205"/>
      <c r="NDU3" s="206"/>
      <c r="NDV3" s="201"/>
      <c r="NDW3" s="201"/>
      <c r="NDX3" s="202"/>
      <c r="NDY3" s="203"/>
      <c r="NDZ3" s="204"/>
      <c r="NEA3" s="205"/>
      <c r="NEB3" s="206"/>
      <c r="NEC3" s="201"/>
      <c r="NED3" s="201"/>
      <c r="NEE3" s="202"/>
      <c r="NEF3" s="203"/>
      <c r="NEG3" s="204"/>
      <c r="NEH3" s="205"/>
      <c r="NEI3" s="206"/>
      <c r="NEJ3" s="201"/>
      <c r="NEK3" s="201"/>
      <c r="NEL3" s="202"/>
      <c r="NEM3" s="203"/>
      <c r="NEN3" s="204"/>
      <c r="NEO3" s="205"/>
      <c r="NEP3" s="206"/>
      <c r="NEQ3" s="201"/>
      <c r="NER3" s="201"/>
      <c r="NES3" s="202"/>
      <c r="NET3" s="203"/>
      <c r="NEU3" s="204"/>
      <c r="NEV3" s="205"/>
      <c r="NEW3" s="206"/>
      <c r="NEX3" s="201"/>
      <c r="NEY3" s="201"/>
      <c r="NEZ3" s="202"/>
      <c r="NFA3" s="203"/>
      <c r="NFB3" s="204"/>
      <c r="NFC3" s="205"/>
      <c r="NFD3" s="206"/>
      <c r="NFE3" s="201"/>
      <c r="NFF3" s="201"/>
      <c r="NFG3" s="202"/>
      <c r="NFH3" s="203"/>
      <c r="NFI3" s="204"/>
      <c r="NFJ3" s="205"/>
      <c r="NFK3" s="206"/>
      <c r="NFL3" s="201"/>
      <c r="NFM3" s="201"/>
      <c r="NFN3" s="202"/>
      <c r="NFO3" s="203"/>
      <c r="NFP3" s="204"/>
      <c r="NFQ3" s="205"/>
      <c r="NFR3" s="206"/>
      <c r="NFS3" s="201"/>
      <c r="NFT3" s="201"/>
      <c r="NFU3" s="202"/>
      <c r="NFV3" s="203"/>
      <c r="NFW3" s="204"/>
      <c r="NFX3" s="205"/>
      <c r="NFY3" s="206"/>
      <c r="NFZ3" s="201"/>
      <c r="NGA3" s="201"/>
      <c r="NGB3" s="202"/>
      <c r="NGC3" s="203"/>
      <c r="NGD3" s="204"/>
      <c r="NGE3" s="205"/>
      <c r="NGF3" s="206"/>
      <c r="NGG3" s="201"/>
      <c r="NGH3" s="201"/>
      <c r="NGI3" s="202"/>
      <c r="NGJ3" s="203"/>
      <c r="NGK3" s="204"/>
      <c r="NGL3" s="205"/>
      <c r="NGM3" s="206"/>
      <c r="NGN3" s="201"/>
      <c r="NGO3" s="201"/>
      <c r="NGP3" s="202"/>
      <c r="NGQ3" s="203"/>
      <c r="NGR3" s="204"/>
      <c r="NGS3" s="205"/>
      <c r="NGT3" s="206"/>
      <c r="NGU3" s="201"/>
      <c r="NGV3" s="201"/>
      <c r="NGW3" s="202"/>
      <c r="NGX3" s="203"/>
      <c r="NGY3" s="204"/>
      <c r="NGZ3" s="205"/>
      <c r="NHA3" s="206"/>
      <c r="NHB3" s="201"/>
      <c r="NHC3" s="201"/>
      <c r="NHD3" s="202"/>
      <c r="NHE3" s="203"/>
      <c r="NHF3" s="204"/>
      <c r="NHG3" s="205"/>
      <c r="NHH3" s="206"/>
      <c r="NHI3" s="201"/>
      <c r="NHJ3" s="201"/>
      <c r="NHK3" s="202"/>
      <c r="NHL3" s="203"/>
      <c r="NHM3" s="204"/>
      <c r="NHN3" s="205"/>
      <c r="NHO3" s="206"/>
      <c r="NHP3" s="201"/>
      <c r="NHQ3" s="201"/>
      <c r="NHR3" s="202"/>
      <c r="NHS3" s="203"/>
      <c r="NHT3" s="204"/>
      <c r="NHU3" s="205"/>
      <c r="NHV3" s="206"/>
      <c r="NHW3" s="201"/>
      <c r="NHX3" s="201"/>
      <c r="NHY3" s="202"/>
      <c r="NHZ3" s="203"/>
      <c r="NIA3" s="204"/>
      <c r="NIB3" s="205"/>
      <c r="NIC3" s="206"/>
      <c r="NID3" s="201"/>
      <c r="NIE3" s="201"/>
      <c r="NIF3" s="202"/>
      <c r="NIG3" s="203"/>
      <c r="NIH3" s="204"/>
      <c r="NII3" s="205"/>
      <c r="NIJ3" s="206"/>
      <c r="NIK3" s="201"/>
      <c r="NIL3" s="201"/>
      <c r="NIM3" s="202"/>
      <c r="NIN3" s="203"/>
      <c r="NIO3" s="204"/>
      <c r="NIP3" s="205"/>
      <c r="NIQ3" s="206"/>
      <c r="NIR3" s="201"/>
      <c r="NIS3" s="201"/>
      <c r="NIT3" s="202"/>
      <c r="NIU3" s="203"/>
      <c r="NIV3" s="204"/>
      <c r="NIW3" s="205"/>
      <c r="NIX3" s="206"/>
      <c r="NIY3" s="201"/>
      <c r="NIZ3" s="201"/>
      <c r="NJA3" s="202"/>
      <c r="NJB3" s="203"/>
      <c r="NJC3" s="204"/>
      <c r="NJD3" s="205"/>
      <c r="NJE3" s="206"/>
      <c r="NJF3" s="201"/>
      <c r="NJG3" s="201"/>
      <c r="NJH3" s="202"/>
      <c r="NJI3" s="203"/>
      <c r="NJJ3" s="204"/>
      <c r="NJK3" s="205"/>
      <c r="NJL3" s="206"/>
      <c r="NJM3" s="201"/>
      <c r="NJN3" s="201"/>
      <c r="NJO3" s="202"/>
      <c r="NJP3" s="203"/>
      <c r="NJQ3" s="204"/>
      <c r="NJR3" s="205"/>
      <c r="NJS3" s="206"/>
      <c r="NJT3" s="201"/>
      <c r="NJU3" s="201"/>
      <c r="NJV3" s="202"/>
      <c r="NJW3" s="203"/>
      <c r="NJX3" s="204"/>
      <c r="NJY3" s="205"/>
      <c r="NJZ3" s="206"/>
      <c r="NKA3" s="201"/>
      <c r="NKB3" s="201"/>
      <c r="NKC3" s="202"/>
      <c r="NKD3" s="203"/>
      <c r="NKE3" s="204"/>
      <c r="NKF3" s="205"/>
      <c r="NKG3" s="206"/>
      <c r="NKH3" s="201"/>
      <c r="NKI3" s="201"/>
      <c r="NKJ3" s="202"/>
      <c r="NKK3" s="203"/>
      <c r="NKL3" s="204"/>
      <c r="NKM3" s="205"/>
      <c r="NKN3" s="206"/>
      <c r="NKO3" s="201"/>
      <c r="NKP3" s="201"/>
      <c r="NKQ3" s="202"/>
      <c r="NKR3" s="203"/>
      <c r="NKS3" s="204"/>
      <c r="NKT3" s="205"/>
      <c r="NKU3" s="206"/>
      <c r="NKV3" s="201"/>
      <c r="NKW3" s="201"/>
      <c r="NKX3" s="202"/>
      <c r="NKY3" s="203"/>
      <c r="NKZ3" s="204"/>
      <c r="NLA3" s="205"/>
      <c r="NLB3" s="206"/>
      <c r="NLC3" s="201"/>
      <c r="NLD3" s="201"/>
      <c r="NLE3" s="202"/>
      <c r="NLF3" s="203"/>
      <c r="NLG3" s="204"/>
      <c r="NLH3" s="205"/>
      <c r="NLI3" s="206"/>
      <c r="NLJ3" s="201"/>
      <c r="NLK3" s="201"/>
      <c r="NLL3" s="202"/>
      <c r="NLM3" s="203"/>
      <c r="NLN3" s="204"/>
      <c r="NLO3" s="205"/>
      <c r="NLP3" s="206"/>
      <c r="NLQ3" s="201"/>
      <c r="NLR3" s="201"/>
      <c r="NLS3" s="202"/>
      <c r="NLT3" s="203"/>
      <c r="NLU3" s="204"/>
      <c r="NLV3" s="205"/>
      <c r="NLW3" s="206"/>
      <c r="NLX3" s="201"/>
      <c r="NLY3" s="201"/>
      <c r="NLZ3" s="202"/>
      <c r="NMA3" s="203"/>
      <c r="NMB3" s="204"/>
      <c r="NMC3" s="205"/>
      <c r="NMD3" s="206"/>
      <c r="NME3" s="201"/>
      <c r="NMF3" s="201"/>
      <c r="NMG3" s="202"/>
      <c r="NMH3" s="203"/>
      <c r="NMI3" s="204"/>
      <c r="NMJ3" s="205"/>
      <c r="NMK3" s="206"/>
      <c r="NML3" s="201"/>
      <c r="NMM3" s="201"/>
      <c r="NMN3" s="202"/>
      <c r="NMO3" s="203"/>
      <c r="NMP3" s="204"/>
      <c r="NMQ3" s="205"/>
      <c r="NMR3" s="206"/>
      <c r="NMS3" s="201"/>
      <c r="NMT3" s="201"/>
      <c r="NMU3" s="202"/>
      <c r="NMV3" s="203"/>
      <c r="NMW3" s="204"/>
      <c r="NMX3" s="205"/>
      <c r="NMY3" s="206"/>
      <c r="NMZ3" s="201"/>
      <c r="NNA3" s="201"/>
      <c r="NNB3" s="202"/>
      <c r="NNC3" s="203"/>
      <c r="NND3" s="204"/>
      <c r="NNE3" s="205"/>
      <c r="NNF3" s="206"/>
      <c r="NNG3" s="201"/>
      <c r="NNH3" s="201"/>
      <c r="NNI3" s="202"/>
      <c r="NNJ3" s="203"/>
      <c r="NNK3" s="204"/>
      <c r="NNL3" s="205"/>
      <c r="NNM3" s="206"/>
      <c r="NNN3" s="201"/>
      <c r="NNO3" s="201"/>
      <c r="NNP3" s="202"/>
      <c r="NNQ3" s="203"/>
      <c r="NNR3" s="204"/>
      <c r="NNS3" s="205"/>
      <c r="NNT3" s="206"/>
      <c r="NNU3" s="201"/>
      <c r="NNV3" s="201"/>
      <c r="NNW3" s="202"/>
      <c r="NNX3" s="203"/>
      <c r="NNY3" s="204"/>
      <c r="NNZ3" s="205"/>
      <c r="NOA3" s="206"/>
      <c r="NOB3" s="201"/>
      <c r="NOC3" s="201"/>
      <c r="NOD3" s="202"/>
      <c r="NOE3" s="203"/>
      <c r="NOF3" s="204"/>
      <c r="NOG3" s="205"/>
      <c r="NOH3" s="206"/>
      <c r="NOI3" s="201"/>
      <c r="NOJ3" s="201"/>
      <c r="NOK3" s="202"/>
      <c r="NOL3" s="203"/>
      <c r="NOM3" s="204"/>
      <c r="NON3" s="205"/>
      <c r="NOO3" s="206"/>
      <c r="NOP3" s="201"/>
      <c r="NOQ3" s="201"/>
      <c r="NOR3" s="202"/>
      <c r="NOS3" s="203"/>
      <c r="NOT3" s="204"/>
      <c r="NOU3" s="205"/>
      <c r="NOV3" s="206"/>
      <c r="NOW3" s="201"/>
      <c r="NOX3" s="201"/>
      <c r="NOY3" s="202"/>
      <c r="NOZ3" s="203"/>
      <c r="NPA3" s="204"/>
      <c r="NPB3" s="205"/>
      <c r="NPC3" s="206"/>
      <c r="NPD3" s="201"/>
      <c r="NPE3" s="201"/>
      <c r="NPF3" s="202"/>
      <c r="NPG3" s="203"/>
      <c r="NPH3" s="204"/>
      <c r="NPI3" s="205"/>
      <c r="NPJ3" s="206"/>
      <c r="NPK3" s="201"/>
      <c r="NPL3" s="201"/>
      <c r="NPM3" s="202"/>
      <c r="NPN3" s="203"/>
      <c r="NPO3" s="204"/>
      <c r="NPP3" s="205"/>
      <c r="NPQ3" s="206"/>
      <c r="NPR3" s="201"/>
      <c r="NPS3" s="201"/>
      <c r="NPT3" s="202"/>
      <c r="NPU3" s="203"/>
      <c r="NPV3" s="204"/>
      <c r="NPW3" s="205"/>
      <c r="NPX3" s="206"/>
      <c r="NPY3" s="201"/>
      <c r="NPZ3" s="201"/>
      <c r="NQA3" s="202"/>
      <c r="NQB3" s="203"/>
      <c r="NQC3" s="204"/>
      <c r="NQD3" s="205"/>
      <c r="NQE3" s="206"/>
      <c r="NQF3" s="201"/>
      <c r="NQG3" s="201"/>
      <c r="NQH3" s="202"/>
      <c r="NQI3" s="203"/>
      <c r="NQJ3" s="204"/>
      <c r="NQK3" s="205"/>
      <c r="NQL3" s="206"/>
      <c r="NQM3" s="201"/>
      <c r="NQN3" s="201"/>
      <c r="NQO3" s="202"/>
      <c r="NQP3" s="203"/>
      <c r="NQQ3" s="204"/>
      <c r="NQR3" s="205"/>
      <c r="NQS3" s="206"/>
      <c r="NQT3" s="201"/>
      <c r="NQU3" s="201"/>
      <c r="NQV3" s="202"/>
      <c r="NQW3" s="203"/>
      <c r="NQX3" s="204"/>
      <c r="NQY3" s="205"/>
      <c r="NQZ3" s="206"/>
      <c r="NRA3" s="201"/>
      <c r="NRB3" s="201"/>
      <c r="NRC3" s="202"/>
      <c r="NRD3" s="203"/>
      <c r="NRE3" s="204"/>
      <c r="NRF3" s="205"/>
      <c r="NRG3" s="206"/>
      <c r="NRH3" s="201"/>
      <c r="NRI3" s="201"/>
      <c r="NRJ3" s="202"/>
      <c r="NRK3" s="203"/>
      <c r="NRL3" s="204"/>
      <c r="NRM3" s="205"/>
      <c r="NRN3" s="206"/>
      <c r="NRO3" s="201"/>
      <c r="NRP3" s="201"/>
      <c r="NRQ3" s="202"/>
      <c r="NRR3" s="203"/>
      <c r="NRS3" s="204"/>
      <c r="NRT3" s="205"/>
      <c r="NRU3" s="206"/>
      <c r="NRV3" s="201"/>
      <c r="NRW3" s="201"/>
      <c r="NRX3" s="202"/>
      <c r="NRY3" s="203"/>
      <c r="NRZ3" s="204"/>
      <c r="NSA3" s="205"/>
      <c r="NSB3" s="206"/>
      <c r="NSC3" s="201"/>
      <c r="NSD3" s="201"/>
      <c r="NSE3" s="202"/>
      <c r="NSF3" s="203"/>
      <c r="NSG3" s="204"/>
      <c r="NSH3" s="205"/>
      <c r="NSI3" s="206"/>
      <c r="NSJ3" s="201"/>
      <c r="NSK3" s="201"/>
      <c r="NSL3" s="202"/>
      <c r="NSM3" s="203"/>
      <c r="NSN3" s="204"/>
      <c r="NSO3" s="205"/>
      <c r="NSP3" s="206"/>
      <c r="NSQ3" s="201"/>
      <c r="NSR3" s="201"/>
      <c r="NSS3" s="202"/>
      <c r="NST3" s="203"/>
      <c r="NSU3" s="204"/>
      <c r="NSV3" s="205"/>
      <c r="NSW3" s="206"/>
      <c r="NSX3" s="201"/>
      <c r="NSY3" s="201"/>
      <c r="NSZ3" s="202"/>
      <c r="NTA3" s="203"/>
      <c r="NTB3" s="204"/>
      <c r="NTC3" s="205"/>
      <c r="NTD3" s="206"/>
      <c r="NTE3" s="201"/>
      <c r="NTF3" s="201"/>
      <c r="NTG3" s="202"/>
      <c r="NTH3" s="203"/>
      <c r="NTI3" s="204"/>
      <c r="NTJ3" s="205"/>
      <c r="NTK3" s="206"/>
      <c r="NTL3" s="201"/>
      <c r="NTM3" s="201"/>
      <c r="NTN3" s="202"/>
      <c r="NTO3" s="203"/>
      <c r="NTP3" s="204"/>
      <c r="NTQ3" s="205"/>
      <c r="NTR3" s="206"/>
      <c r="NTS3" s="201"/>
      <c r="NTT3" s="201"/>
      <c r="NTU3" s="202"/>
      <c r="NTV3" s="203"/>
      <c r="NTW3" s="204"/>
      <c r="NTX3" s="205"/>
      <c r="NTY3" s="206"/>
      <c r="NTZ3" s="201"/>
      <c r="NUA3" s="201"/>
      <c r="NUB3" s="202"/>
      <c r="NUC3" s="203"/>
      <c r="NUD3" s="204"/>
      <c r="NUE3" s="205"/>
      <c r="NUF3" s="206"/>
      <c r="NUG3" s="201"/>
      <c r="NUH3" s="201"/>
      <c r="NUI3" s="202"/>
      <c r="NUJ3" s="203"/>
      <c r="NUK3" s="204"/>
      <c r="NUL3" s="205"/>
      <c r="NUM3" s="206"/>
      <c r="NUN3" s="201"/>
      <c r="NUO3" s="201"/>
      <c r="NUP3" s="202"/>
      <c r="NUQ3" s="203"/>
      <c r="NUR3" s="204"/>
      <c r="NUS3" s="205"/>
      <c r="NUT3" s="206"/>
      <c r="NUU3" s="201"/>
      <c r="NUV3" s="201"/>
      <c r="NUW3" s="202"/>
      <c r="NUX3" s="203"/>
      <c r="NUY3" s="204"/>
      <c r="NUZ3" s="205"/>
      <c r="NVA3" s="206"/>
      <c r="NVB3" s="201"/>
      <c r="NVC3" s="201"/>
      <c r="NVD3" s="202"/>
      <c r="NVE3" s="203"/>
      <c r="NVF3" s="204"/>
      <c r="NVG3" s="205"/>
      <c r="NVH3" s="206"/>
      <c r="NVI3" s="201"/>
      <c r="NVJ3" s="201"/>
      <c r="NVK3" s="202"/>
      <c r="NVL3" s="203"/>
      <c r="NVM3" s="204"/>
      <c r="NVN3" s="205"/>
      <c r="NVO3" s="206"/>
      <c r="NVP3" s="201"/>
      <c r="NVQ3" s="201"/>
      <c r="NVR3" s="202"/>
      <c r="NVS3" s="203"/>
      <c r="NVT3" s="204"/>
      <c r="NVU3" s="205"/>
      <c r="NVV3" s="206"/>
      <c r="NVW3" s="201"/>
      <c r="NVX3" s="201"/>
      <c r="NVY3" s="202"/>
      <c r="NVZ3" s="203"/>
      <c r="NWA3" s="204"/>
      <c r="NWB3" s="205"/>
      <c r="NWC3" s="206"/>
      <c r="NWD3" s="201"/>
      <c r="NWE3" s="201"/>
      <c r="NWF3" s="202"/>
      <c r="NWG3" s="203"/>
      <c r="NWH3" s="204"/>
      <c r="NWI3" s="205"/>
      <c r="NWJ3" s="206"/>
      <c r="NWK3" s="201"/>
      <c r="NWL3" s="201"/>
      <c r="NWM3" s="202"/>
      <c r="NWN3" s="203"/>
      <c r="NWO3" s="204"/>
      <c r="NWP3" s="205"/>
      <c r="NWQ3" s="206"/>
      <c r="NWR3" s="201"/>
      <c r="NWS3" s="201"/>
      <c r="NWT3" s="202"/>
      <c r="NWU3" s="203"/>
      <c r="NWV3" s="204"/>
      <c r="NWW3" s="205"/>
      <c r="NWX3" s="206"/>
      <c r="NWY3" s="201"/>
      <c r="NWZ3" s="201"/>
      <c r="NXA3" s="202"/>
      <c r="NXB3" s="203"/>
      <c r="NXC3" s="204"/>
      <c r="NXD3" s="205"/>
      <c r="NXE3" s="206"/>
      <c r="NXF3" s="201"/>
      <c r="NXG3" s="201"/>
      <c r="NXH3" s="202"/>
      <c r="NXI3" s="203"/>
      <c r="NXJ3" s="204"/>
      <c r="NXK3" s="205"/>
      <c r="NXL3" s="206"/>
      <c r="NXM3" s="201"/>
      <c r="NXN3" s="201"/>
      <c r="NXO3" s="202"/>
      <c r="NXP3" s="203"/>
      <c r="NXQ3" s="204"/>
      <c r="NXR3" s="205"/>
      <c r="NXS3" s="206"/>
      <c r="NXT3" s="201"/>
      <c r="NXU3" s="201"/>
      <c r="NXV3" s="202"/>
      <c r="NXW3" s="203"/>
      <c r="NXX3" s="204"/>
      <c r="NXY3" s="205"/>
      <c r="NXZ3" s="206"/>
      <c r="NYA3" s="201"/>
      <c r="NYB3" s="201"/>
      <c r="NYC3" s="202"/>
      <c r="NYD3" s="203"/>
      <c r="NYE3" s="204"/>
      <c r="NYF3" s="205"/>
      <c r="NYG3" s="206"/>
      <c r="NYH3" s="201"/>
      <c r="NYI3" s="201"/>
      <c r="NYJ3" s="202"/>
      <c r="NYK3" s="203"/>
      <c r="NYL3" s="204"/>
      <c r="NYM3" s="205"/>
      <c r="NYN3" s="206"/>
      <c r="NYO3" s="201"/>
      <c r="NYP3" s="201"/>
      <c r="NYQ3" s="202"/>
      <c r="NYR3" s="203"/>
      <c r="NYS3" s="204"/>
      <c r="NYT3" s="205"/>
      <c r="NYU3" s="206"/>
      <c r="NYV3" s="201"/>
      <c r="NYW3" s="201"/>
      <c r="NYX3" s="202"/>
      <c r="NYY3" s="203"/>
      <c r="NYZ3" s="204"/>
      <c r="NZA3" s="205"/>
      <c r="NZB3" s="206"/>
      <c r="NZC3" s="201"/>
      <c r="NZD3" s="201"/>
      <c r="NZE3" s="202"/>
      <c r="NZF3" s="203"/>
      <c r="NZG3" s="204"/>
      <c r="NZH3" s="205"/>
      <c r="NZI3" s="206"/>
      <c r="NZJ3" s="201"/>
      <c r="NZK3" s="201"/>
      <c r="NZL3" s="202"/>
      <c r="NZM3" s="203"/>
      <c r="NZN3" s="204"/>
      <c r="NZO3" s="205"/>
      <c r="NZP3" s="206"/>
      <c r="NZQ3" s="201"/>
      <c r="NZR3" s="201"/>
      <c r="NZS3" s="202"/>
      <c r="NZT3" s="203"/>
      <c r="NZU3" s="204"/>
      <c r="NZV3" s="205"/>
      <c r="NZW3" s="206"/>
      <c r="NZX3" s="201"/>
      <c r="NZY3" s="201"/>
      <c r="NZZ3" s="202"/>
      <c r="OAA3" s="203"/>
      <c r="OAB3" s="204"/>
      <c r="OAC3" s="205"/>
      <c r="OAD3" s="206"/>
      <c r="OAE3" s="201"/>
      <c r="OAF3" s="201"/>
      <c r="OAG3" s="202"/>
      <c r="OAH3" s="203"/>
      <c r="OAI3" s="204"/>
      <c r="OAJ3" s="205"/>
      <c r="OAK3" s="206"/>
      <c r="OAL3" s="201"/>
      <c r="OAM3" s="201"/>
      <c r="OAN3" s="202"/>
      <c r="OAO3" s="203"/>
      <c r="OAP3" s="204"/>
      <c r="OAQ3" s="205"/>
      <c r="OAR3" s="206"/>
      <c r="OAS3" s="201"/>
      <c r="OAT3" s="201"/>
      <c r="OAU3" s="202"/>
      <c r="OAV3" s="203"/>
      <c r="OAW3" s="204"/>
      <c r="OAX3" s="205"/>
      <c r="OAY3" s="206"/>
      <c r="OAZ3" s="201"/>
      <c r="OBA3" s="201"/>
      <c r="OBB3" s="202"/>
      <c r="OBC3" s="203"/>
      <c r="OBD3" s="204"/>
      <c r="OBE3" s="205"/>
      <c r="OBF3" s="206"/>
      <c r="OBG3" s="201"/>
      <c r="OBH3" s="201"/>
      <c r="OBI3" s="202"/>
      <c r="OBJ3" s="203"/>
      <c r="OBK3" s="204"/>
      <c r="OBL3" s="205"/>
      <c r="OBM3" s="206"/>
      <c r="OBN3" s="201"/>
      <c r="OBO3" s="201"/>
      <c r="OBP3" s="202"/>
      <c r="OBQ3" s="203"/>
      <c r="OBR3" s="204"/>
      <c r="OBS3" s="205"/>
      <c r="OBT3" s="206"/>
      <c r="OBU3" s="201"/>
      <c r="OBV3" s="201"/>
      <c r="OBW3" s="202"/>
      <c r="OBX3" s="203"/>
      <c r="OBY3" s="204"/>
      <c r="OBZ3" s="205"/>
      <c r="OCA3" s="206"/>
      <c r="OCB3" s="201"/>
      <c r="OCC3" s="201"/>
      <c r="OCD3" s="202"/>
      <c r="OCE3" s="203"/>
      <c r="OCF3" s="204"/>
      <c r="OCG3" s="205"/>
      <c r="OCH3" s="206"/>
      <c r="OCI3" s="201"/>
      <c r="OCJ3" s="201"/>
      <c r="OCK3" s="202"/>
      <c r="OCL3" s="203"/>
      <c r="OCM3" s="204"/>
      <c r="OCN3" s="205"/>
      <c r="OCO3" s="206"/>
      <c r="OCP3" s="201"/>
      <c r="OCQ3" s="201"/>
      <c r="OCR3" s="202"/>
      <c r="OCS3" s="203"/>
      <c r="OCT3" s="204"/>
      <c r="OCU3" s="205"/>
      <c r="OCV3" s="206"/>
      <c r="OCW3" s="201"/>
      <c r="OCX3" s="201"/>
      <c r="OCY3" s="202"/>
      <c r="OCZ3" s="203"/>
      <c r="ODA3" s="204"/>
      <c r="ODB3" s="205"/>
      <c r="ODC3" s="206"/>
      <c r="ODD3" s="201"/>
      <c r="ODE3" s="201"/>
      <c r="ODF3" s="202"/>
      <c r="ODG3" s="203"/>
      <c r="ODH3" s="204"/>
      <c r="ODI3" s="205"/>
      <c r="ODJ3" s="206"/>
      <c r="ODK3" s="201"/>
      <c r="ODL3" s="201"/>
      <c r="ODM3" s="202"/>
      <c r="ODN3" s="203"/>
      <c r="ODO3" s="204"/>
      <c r="ODP3" s="205"/>
      <c r="ODQ3" s="206"/>
      <c r="ODR3" s="201"/>
      <c r="ODS3" s="201"/>
      <c r="ODT3" s="202"/>
      <c r="ODU3" s="203"/>
      <c r="ODV3" s="204"/>
      <c r="ODW3" s="205"/>
      <c r="ODX3" s="206"/>
      <c r="ODY3" s="201"/>
      <c r="ODZ3" s="201"/>
      <c r="OEA3" s="202"/>
      <c r="OEB3" s="203"/>
      <c r="OEC3" s="204"/>
      <c r="OED3" s="205"/>
      <c r="OEE3" s="206"/>
      <c r="OEF3" s="201"/>
      <c r="OEG3" s="201"/>
      <c r="OEH3" s="202"/>
      <c r="OEI3" s="203"/>
      <c r="OEJ3" s="204"/>
      <c r="OEK3" s="205"/>
      <c r="OEL3" s="206"/>
      <c r="OEM3" s="201"/>
      <c r="OEN3" s="201"/>
      <c r="OEO3" s="202"/>
      <c r="OEP3" s="203"/>
      <c r="OEQ3" s="204"/>
      <c r="OER3" s="205"/>
      <c r="OES3" s="206"/>
      <c r="OET3" s="201"/>
      <c r="OEU3" s="201"/>
      <c r="OEV3" s="202"/>
      <c r="OEW3" s="203"/>
      <c r="OEX3" s="204"/>
      <c r="OEY3" s="205"/>
      <c r="OEZ3" s="206"/>
      <c r="OFA3" s="201"/>
      <c r="OFB3" s="201"/>
      <c r="OFC3" s="202"/>
      <c r="OFD3" s="203"/>
      <c r="OFE3" s="204"/>
      <c r="OFF3" s="205"/>
      <c r="OFG3" s="206"/>
      <c r="OFH3" s="201"/>
      <c r="OFI3" s="201"/>
      <c r="OFJ3" s="202"/>
      <c r="OFK3" s="203"/>
      <c r="OFL3" s="204"/>
      <c r="OFM3" s="205"/>
      <c r="OFN3" s="206"/>
      <c r="OFO3" s="201"/>
      <c r="OFP3" s="201"/>
      <c r="OFQ3" s="202"/>
      <c r="OFR3" s="203"/>
      <c r="OFS3" s="204"/>
      <c r="OFT3" s="205"/>
      <c r="OFU3" s="206"/>
      <c r="OFV3" s="201"/>
      <c r="OFW3" s="201"/>
      <c r="OFX3" s="202"/>
      <c r="OFY3" s="203"/>
      <c r="OFZ3" s="204"/>
      <c r="OGA3" s="205"/>
      <c r="OGB3" s="206"/>
      <c r="OGC3" s="201"/>
      <c r="OGD3" s="201"/>
      <c r="OGE3" s="202"/>
      <c r="OGF3" s="203"/>
      <c r="OGG3" s="204"/>
      <c r="OGH3" s="205"/>
      <c r="OGI3" s="206"/>
      <c r="OGJ3" s="201"/>
      <c r="OGK3" s="201"/>
      <c r="OGL3" s="202"/>
      <c r="OGM3" s="203"/>
      <c r="OGN3" s="204"/>
      <c r="OGO3" s="205"/>
      <c r="OGP3" s="206"/>
      <c r="OGQ3" s="201"/>
      <c r="OGR3" s="201"/>
      <c r="OGS3" s="202"/>
      <c r="OGT3" s="203"/>
      <c r="OGU3" s="204"/>
      <c r="OGV3" s="205"/>
      <c r="OGW3" s="206"/>
      <c r="OGX3" s="201"/>
      <c r="OGY3" s="201"/>
      <c r="OGZ3" s="202"/>
      <c r="OHA3" s="203"/>
      <c r="OHB3" s="204"/>
      <c r="OHC3" s="205"/>
      <c r="OHD3" s="206"/>
      <c r="OHE3" s="201"/>
      <c r="OHF3" s="201"/>
      <c r="OHG3" s="202"/>
      <c r="OHH3" s="203"/>
      <c r="OHI3" s="204"/>
      <c r="OHJ3" s="205"/>
      <c r="OHK3" s="206"/>
      <c r="OHL3" s="201"/>
      <c r="OHM3" s="201"/>
      <c r="OHN3" s="202"/>
      <c r="OHO3" s="203"/>
      <c r="OHP3" s="204"/>
      <c r="OHQ3" s="205"/>
      <c r="OHR3" s="206"/>
      <c r="OHS3" s="201"/>
      <c r="OHT3" s="201"/>
      <c r="OHU3" s="202"/>
      <c r="OHV3" s="203"/>
      <c r="OHW3" s="204"/>
      <c r="OHX3" s="205"/>
      <c r="OHY3" s="206"/>
      <c r="OHZ3" s="201"/>
      <c r="OIA3" s="201"/>
      <c r="OIB3" s="202"/>
      <c r="OIC3" s="203"/>
      <c r="OID3" s="204"/>
      <c r="OIE3" s="205"/>
      <c r="OIF3" s="206"/>
      <c r="OIG3" s="201"/>
      <c r="OIH3" s="201"/>
      <c r="OII3" s="202"/>
      <c r="OIJ3" s="203"/>
      <c r="OIK3" s="204"/>
      <c r="OIL3" s="205"/>
      <c r="OIM3" s="206"/>
      <c r="OIN3" s="201"/>
      <c r="OIO3" s="201"/>
      <c r="OIP3" s="202"/>
      <c r="OIQ3" s="203"/>
      <c r="OIR3" s="204"/>
      <c r="OIS3" s="205"/>
      <c r="OIT3" s="206"/>
      <c r="OIU3" s="201"/>
      <c r="OIV3" s="201"/>
      <c r="OIW3" s="202"/>
      <c r="OIX3" s="203"/>
      <c r="OIY3" s="204"/>
      <c r="OIZ3" s="205"/>
      <c r="OJA3" s="206"/>
      <c r="OJB3" s="201"/>
      <c r="OJC3" s="201"/>
      <c r="OJD3" s="202"/>
      <c r="OJE3" s="203"/>
      <c r="OJF3" s="204"/>
      <c r="OJG3" s="205"/>
      <c r="OJH3" s="206"/>
      <c r="OJI3" s="201"/>
      <c r="OJJ3" s="201"/>
      <c r="OJK3" s="202"/>
      <c r="OJL3" s="203"/>
      <c r="OJM3" s="204"/>
      <c r="OJN3" s="205"/>
      <c r="OJO3" s="206"/>
      <c r="OJP3" s="201"/>
      <c r="OJQ3" s="201"/>
      <c r="OJR3" s="202"/>
      <c r="OJS3" s="203"/>
      <c r="OJT3" s="204"/>
      <c r="OJU3" s="205"/>
      <c r="OJV3" s="206"/>
      <c r="OJW3" s="201"/>
      <c r="OJX3" s="201"/>
      <c r="OJY3" s="202"/>
      <c r="OJZ3" s="203"/>
      <c r="OKA3" s="204"/>
      <c r="OKB3" s="205"/>
      <c r="OKC3" s="206"/>
      <c r="OKD3" s="201"/>
      <c r="OKE3" s="201"/>
      <c r="OKF3" s="202"/>
      <c r="OKG3" s="203"/>
      <c r="OKH3" s="204"/>
      <c r="OKI3" s="205"/>
      <c r="OKJ3" s="206"/>
      <c r="OKK3" s="201"/>
      <c r="OKL3" s="201"/>
      <c r="OKM3" s="202"/>
      <c r="OKN3" s="203"/>
      <c r="OKO3" s="204"/>
      <c r="OKP3" s="205"/>
      <c r="OKQ3" s="206"/>
      <c r="OKR3" s="201"/>
      <c r="OKS3" s="201"/>
      <c r="OKT3" s="202"/>
      <c r="OKU3" s="203"/>
      <c r="OKV3" s="204"/>
      <c r="OKW3" s="205"/>
      <c r="OKX3" s="206"/>
      <c r="OKY3" s="201"/>
      <c r="OKZ3" s="201"/>
      <c r="OLA3" s="202"/>
      <c r="OLB3" s="203"/>
      <c r="OLC3" s="204"/>
      <c r="OLD3" s="205"/>
      <c r="OLE3" s="206"/>
      <c r="OLF3" s="201"/>
      <c r="OLG3" s="201"/>
      <c r="OLH3" s="202"/>
      <c r="OLI3" s="203"/>
      <c r="OLJ3" s="204"/>
      <c r="OLK3" s="205"/>
      <c r="OLL3" s="206"/>
      <c r="OLM3" s="201"/>
      <c r="OLN3" s="201"/>
      <c r="OLO3" s="202"/>
      <c r="OLP3" s="203"/>
      <c r="OLQ3" s="204"/>
      <c r="OLR3" s="205"/>
      <c r="OLS3" s="206"/>
      <c r="OLT3" s="201"/>
      <c r="OLU3" s="201"/>
      <c r="OLV3" s="202"/>
      <c r="OLW3" s="203"/>
      <c r="OLX3" s="204"/>
      <c r="OLY3" s="205"/>
      <c r="OLZ3" s="206"/>
      <c r="OMA3" s="201"/>
      <c r="OMB3" s="201"/>
      <c r="OMC3" s="202"/>
      <c r="OMD3" s="203"/>
      <c r="OME3" s="204"/>
      <c r="OMF3" s="205"/>
      <c r="OMG3" s="206"/>
      <c r="OMH3" s="201"/>
      <c r="OMI3" s="201"/>
      <c r="OMJ3" s="202"/>
      <c r="OMK3" s="203"/>
      <c r="OML3" s="204"/>
      <c r="OMM3" s="205"/>
      <c r="OMN3" s="206"/>
      <c r="OMO3" s="201"/>
      <c r="OMP3" s="201"/>
      <c r="OMQ3" s="202"/>
      <c r="OMR3" s="203"/>
      <c r="OMS3" s="204"/>
      <c r="OMT3" s="205"/>
      <c r="OMU3" s="206"/>
      <c r="OMV3" s="201"/>
      <c r="OMW3" s="201"/>
      <c r="OMX3" s="202"/>
      <c r="OMY3" s="203"/>
      <c r="OMZ3" s="204"/>
      <c r="ONA3" s="205"/>
      <c r="ONB3" s="206"/>
      <c r="ONC3" s="201"/>
      <c r="OND3" s="201"/>
      <c r="ONE3" s="202"/>
      <c r="ONF3" s="203"/>
      <c r="ONG3" s="204"/>
      <c r="ONH3" s="205"/>
      <c r="ONI3" s="206"/>
      <c r="ONJ3" s="201"/>
      <c r="ONK3" s="201"/>
      <c r="ONL3" s="202"/>
      <c r="ONM3" s="203"/>
      <c r="ONN3" s="204"/>
      <c r="ONO3" s="205"/>
      <c r="ONP3" s="206"/>
      <c r="ONQ3" s="201"/>
      <c r="ONR3" s="201"/>
      <c r="ONS3" s="202"/>
      <c r="ONT3" s="203"/>
      <c r="ONU3" s="204"/>
      <c r="ONV3" s="205"/>
      <c r="ONW3" s="206"/>
      <c r="ONX3" s="201"/>
      <c r="ONY3" s="201"/>
      <c r="ONZ3" s="202"/>
      <c r="OOA3" s="203"/>
      <c r="OOB3" s="204"/>
      <c r="OOC3" s="205"/>
      <c r="OOD3" s="206"/>
      <c r="OOE3" s="201"/>
      <c r="OOF3" s="201"/>
      <c r="OOG3" s="202"/>
      <c r="OOH3" s="203"/>
      <c r="OOI3" s="204"/>
      <c r="OOJ3" s="205"/>
      <c r="OOK3" s="206"/>
      <c r="OOL3" s="201"/>
      <c r="OOM3" s="201"/>
      <c r="OON3" s="202"/>
      <c r="OOO3" s="203"/>
      <c r="OOP3" s="204"/>
      <c r="OOQ3" s="205"/>
      <c r="OOR3" s="206"/>
      <c r="OOS3" s="201"/>
      <c r="OOT3" s="201"/>
      <c r="OOU3" s="202"/>
      <c r="OOV3" s="203"/>
      <c r="OOW3" s="204"/>
      <c r="OOX3" s="205"/>
      <c r="OOY3" s="206"/>
      <c r="OOZ3" s="201"/>
      <c r="OPA3" s="201"/>
      <c r="OPB3" s="202"/>
      <c r="OPC3" s="203"/>
      <c r="OPD3" s="204"/>
      <c r="OPE3" s="205"/>
      <c r="OPF3" s="206"/>
      <c r="OPG3" s="201"/>
      <c r="OPH3" s="201"/>
      <c r="OPI3" s="202"/>
      <c r="OPJ3" s="203"/>
      <c r="OPK3" s="204"/>
      <c r="OPL3" s="205"/>
      <c r="OPM3" s="206"/>
      <c r="OPN3" s="201"/>
      <c r="OPO3" s="201"/>
      <c r="OPP3" s="202"/>
      <c r="OPQ3" s="203"/>
      <c r="OPR3" s="204"/>
      <c r="OPS3" s="205"/>
      <c r="OPT3" s="206"/>
      <c r="OPU3" s="201"/>
      <c r="OPV3" s="201"/>
      <c r="OPW3" s="202"/>
      <c r="OPX3" s="203"/>
      <c r="OPY3" s="204"/>
      <c r="OPZ3" s="205"/>
      <c r="OQA3" s="206"/>
      <c r="OQB3" s="201"/>
      <c r="OQC3" s="201"/>
      <c r="OQD3" s="202"/>
      <c r="OQE3" s="203"/>
      <c r="OQF3" s="204"/>
      <c r="OQG3" s="205"/>
      <c r="OQH3" s="206"/>
      <c r="OQI3" s="201"/>
      <c r="OQJ3" s="201"/>
      <c r="OQK3" s="202"/>
      <c r="OQL3" s="203"/>
      <c r="OQM3" s="204"/>
      <c r="OQN3" s="205"/>
      <c r="OQO3" s="206"/>
      <c r="OQP3" s="201"/>
      <c r="OQQ3" s="201"/>
      <c r="OQR3" s="202"/>
      <c r="OQS3" s="203"/>
      <c r="OQT3" s="204"/>
      <c r="OQU3" s="205"/>
      <c r="OQV3" s="206"/>
      <c r="OQW3" s="201"/>
      <c r="OQX3" s="201"/>
      <c r="OQY3" s="202"/>
      <c r="OQZ3" s="203"/>
      <c r="ORA3" s="204"/>
      <c r="ORB3" s="205"/>
      <c r="ORC3" s="206"/>
      <c r="ORD3" s="201"/>
      <c r="ORE3" s="201"/>
      <c r="ORF3" s="202"/>
      <c r="ORG3" s="203"/>
      <c r="ORH3" s="204"/>
      <c r="ORI3" s="205"/>
      <c r="ORJ3" s="206"/>
      <c r="ORK3" s="201"/>
      <c r="ORL3" s="201"/>
      <c r="ORM3" s="202"/>
      <c r="ORN3" s="203"/>
      <c r="ORO3" s="204"/>
      <c r="ORP3" s="205"/>
      <c r="ORQ3" s="206"/>
      <c r="ORR3" s="201"/>
      <c r="ORS3" s="201"/>
      <c r="ORT3" s="202"/>
      <c r="ORU3" s="203"/>
      <c r="ORV3" s="204"/>
      <c r="ORW3" s="205"/>
      <c r="ORX3" s="206"/>
      <c r="ORY3" s="201"/>
      <c r="ORZ3" s="201"/>
      <c r="OSA3" s="202"/>
      <c r="OSB3" s="203"/>
      <c r="OSC3" s="204"/>
      <c r="OSD3" s="205"/>
      <c r="OSE3" s="206"/>
      <c r="OSF3" s="201"/>
      <c r="OSG3" s="201"/>
      <c r="OSH3" s="202"/>
      <c r="OSI3" s="203"/>
      <c r="OSJ3" s="204"/>
      <c r="OSK3" s="205"/>
      <c r="OSL3" s="206"/>
      <c r="OSM3" s="201"/>
      <c r="OSN3" s="201"/>
      <c r="OSO3" s="202"/>
      <c r="OSP3" s="203"/>
      <c r="OSQ3" s="204"/>
      <c r="OSR3" s="205"/>
      <c r="OSS3" s="206"/>
      <c r="OST3" s="201"/>
      <c r="OSU3" s="201"/>
      <c r="OSV3" s="202"/>
      <c r="OSW3" s="203"/>
      <c r="OSX3" s="204"/>
      <c r="OSY3" s="205"/>
      <c r="OSZ3" s="206"/>
      <c r="OTA3" s="201"/>
      <c r="OTB3" s="201"/>
      <c r="OTC3" s="202"/>
      <c r="OTD3" s="203"/>
      <c r="OTE3" s="204"/>
      <c r="OTF3" s="205"/>
      <c r="OTG3" s="206"/>
      <c r="OTH3" s="201"/>
      <c r="OTI3" s="201"/>
      <c r="OTJ3" s="202"/>
      <c r="OTK3" s="203"/>
      <c r="OTL3" s="204"/>
      <c r="OTM3" s="205"/>
      <c r="OTN3" s="206"/>
      <c r="OTO3" s="201"/>
      <c r="OTP3" s="201"/>
      <c r="OTQ3" s="202"/>
      <c r="OTR3" s="203"/>
      <c r="OTS3" s="204"/>
      <c r="OTT3" s="205"/>
      <c r="OTU3" s="206"/>
      <c r="OTV3" s="201"/>
      <c r="OTW3" s="201"/>
      <c r="OTX3" s="202"/>
      <c r="OTY3" s="203"/>
      <c r="OTZ3" s="204"/>
      <c r="OUA3" s="205"/>
      <c r="OUB3" s="206"/>
      <c r="OUC3" s="201"/>
      <c r="OUD3" s="201"/>
      <c r="OUE3" s="202"/>
      <c r="OUF3" s="203"/>
      <c r="OUG3" s="204"/>
      <c r="OUH3" s="205"/>
      <c r="OUI3" s="206"/>
      <c r="OUJ3" s="201"/>
      <c r="OUK3" s="201"/>
      <c r="OUL3" s="202"/>
      <c r="OUM3" s="203"/>
      <c r="OUN3" s="204"/>
      <c r="OUO3" s="205"/>
      <c r="OUP3" s="206"/>
      <c r="OUQ3" s="201"/>
      <c r="OUR3" s="201"/>
      <c r="OUS3" s="202"/>
      <c r="OUT3" s="203"/>
      <c r="OUU3" s="204"/>
      <c r="OUV3" s="205"/>
      <c r="OUW3" s="206"/>
      <c r="OUX3" s="201"/>
      <c r="OUY3" s="201"/>
      <c r="OUZ3" s="202"/>
      <c r="OVA3" s="203"/>
      <c r="OVB3" s="204"/>
      <c r="OVC3" s="205"/>
      <c r="OVD3" s="206"/>
      <c r="OVE3" s="201"/>
      <c r="OVF3" s="201"/>
      <c r="OVG3" s="202"/>
      <c r="OVH3" s="203"/>
      <c r="OVI3" s="204"/>
      <c r="OVJ3" s="205"/>
      <c r="OVK3" s="206"/>
      <c r="OVL3" s="201"/>
      <c r="OVM3" s="201"/>
      <c r="OVN3" s="202"/>
      <c r="OVO3" s="203"/>
      <c r="OVP3" s="204"/>
      <c r="OVQ3" s="205"/>
      <c r="OVR3" s="206"/>
      <c r="OVS3" s="201"/>
      <c r="OVT3" s="201"/>
      <c r="OVU3" s="202"/>
      <c r="OVV3" s="203"/>
      <c r="OVW3" s="204"/>
      <c r="OVX3" s="205"/>
      <c r="OVY3" s="206"/>
      <c r="OVZ3" s="201"/>
      <c r="OWA3" s="201"/>
      <c r="OWB3" s="202"/>
      <c r="OWC3" s="203"/>
      <c r="OWD3" s="204"/>
      <c r="OWE3" s="205"/>
      <c r="OWF3" s="206"/>
      <c r="OWG3" s="201"/>
      <c r="OWH3" s="201"/>
      <c r="OWI3" s="202"/>
      <c r="OWJ3" s="203"/>
      <c r="OWK3" s="204"/>
      <c r="OWL3" s="205"/>
      <c r="OWM3" s="206"/>
      <c r="OWN3" s="201"/>
      <c r="OWO3" s="201"/>
      <c r="OWP3" s="202"/>
      <c r="OWQ3" s="203"/>
      <c r="OWR3" s="204"/>
      <c r="OWS3" s="205"/>
      <c r="OWT3" s="206"/>
      <c r="OWU3" s="201"/>
      <c r="OWV3" s="201"/>
      <c r="OWW3" s="202"/>
      <c r="OWX3" s="203"/>
      <c r="OWY3" s="204"/>
      <c r="OWZ3" s="205"/>
      <c r="OXA3" s="206"/>
      <c r="OXB3" s="201"/>
      <c r="OXC3" s="201"/>
      <c r="OXD3" s="202"/>
      <c r="OXE3" s="203"/>
      <c r="OXF3" s="204"/>
      <c r="OXG3" s="205"/>
      <c r="OXH3" s="206"/>
      <c r="OXI3" s="201"/>
      <c r="OXJ3" s="201"/>
      <c r="OXK3" s="202"/>
      <c r="OXL3" s="203"/>
      <c r="OXM3" s="204"/>
      <c r="OXN3" s="205"/>
      <c r="OXO3" s="206"/>
      <c r="OXP3" s="201"/>
      <c r="OXQ3" s="201"/>
      <c r="OXR3" s="202"/>
      <c r="OXS3" s="203"/>
      <c r="OXT3" s="204"/>
      <c r="OXU3" s="205"/>
      <c r="OXV3" s="206"/>
      <c r="OXW3" s="201"/>
      <c r="OXX3" s="201"/>
      <c r="OXY3" s="202"/>
      <c r="OXZ3" s="203"/>
      <c r="OYA3" s="204"/>
      <c r="OYB3" s="205"/>
      <c r="OYC3" s="206"/>
      <c r="OYD3" s="201"/>
      <c r="OYE3" s="201"/>
      <c r="OYF3" s="202"/>
      <c r="OYG3" s="203"/>
      <c r="OYH3" s="204"/>
      <c r="OYI3" s="205"/>
      <c r="OYJ3" s="206"/>
      <c r="OYK3" s="201"/>
      <c r="OYL3" s="201"/>
      <c r="OYM3" s="202"/>
      <c r="OYN3" s="203"/>
      <c r="OYO3" s="204"/>
      <c r="OYP3" s="205"/>
      <c r="OYQ3" s="206"/>
      <c r="OYR3" s="201"/>
      <c r="OYS3" s="201"/>
      <c r="OYT3" s="202"/>
      <c r="OYU3" s="203"/>
      <c r="OYV3" s="204"/>
      <c r="OYW3" s="205"/>
      <c r="OYX3" s="206"/>
      <c r="OYY3" s="201"/>
      <c r="OYZ3" s="201"/>
      <c r="OZA3" s="202"/>
      <c r="OZB3" s="203"/>
      <c r="OZC3" s="204"/>
      <c r="OZD3" s="205"/>
      <c r="OZE3" s="206"/>
      <c r="OZF3" s="201"/>
      <c r="OZG3" s="201"/>
      <c r="OZH3" s="202"/>
      <c r="OZI3" s="203"/>
      <c r="OZJ3" s="204"/>
      <c r="OZK3" s="205"/>
      <c r="OZL3" s="206"/>
      <c r="OZM3" s="201"/>
      <c r="OZN3" s="201"/>
      <c r="OZO3" s="202"/>
      <c r="OZP3" s="203"/>
      <c r="OZQ3" s="204"/>
      <c r="OZR3" s="205"/>
      <c r="OZS3" s="206"/>
      <c r="OZT3" s="201"/>
      <c r="OZU3" s="201"/>
      <c r="OZV3" s="202"/>
      <c r="OZW3" s="203"/>
      <c r="OZX3" s="204"/>
      <c r="OZY3" s="205"/>
      <c r="OZZ3" s="206"/>
      <c r="PAA3" s="201"/>
      <c r="PAB3" s="201"/>
      <c r="PAC3" s="202"/>
      <c r="PAD3" s="203"/>
      <c r="PAE3" s="204"/>
      <c r="PAF3" s="205"/>
      <c r="PAG3" s="206"/>
      <c r="PAH3" s="201"/>
      <c r="PAI3" s="201"/>
      <c r="PAJ3" s="202"/>
      <c r="PAK3" s="203"/>
      <c r="PAL3" s="204"/>
      <c r="PAM3" s="205"/>
      <c r="PAN3" s="206"/>
      <c r="PAO3" s="201"/>
      <c r="PAP3" s="201"/>
      <c r="PAQ3" s="202"/>
      <c r="PAR3" s="203"/>
      <c r="PAS3" s="204"/>
      <c r="PAT3" s="205"/>
      <c r="PAU3" s="206"/>
      <c r="PAV3" s="201"/>
      <c r="PAW3" s="201"/>
      <c r="PAX3" s="202"/>
      <c r="PAY3" s="203"/>
      <c r="PAZ3" s="204"/>
      <c r="PBA3" s="205"/>
      <c r="PBB3" s="206"/>
      <c r="PBC3" s="201"/>
      <c r="PBD3" s="201"/>
      <c r="PBE3" s="202"/>
      <c r="PBF3" s="203"/>
      <c r="PBG3" s="204"/>
      <c r="PBH3" s="205"/>
      <c r="PBI3" s="206"/>
      <c r="PBJ3" s="201"/>
      <c r="PBK3" s="201"/>
      <c r="PBL3" s="202"/>
      <c r="PBM3" s="203"/>
      <c r="PBN3" s="204"/>
      <c r="PBO3" s="205"/>
      <c r="PBP3" s="206"/>
      <c r="PBQ3" s="201"/>
      <c r="PBR3" s="201"/>
      <c r="PBS3" s="202"/>
      <c r="PBT3" s="203"/>
      <c r="PBU3" s="204"/>
      <c r="PBV3" s="205"/>
      <c r="PBW3" s="206"/>
      <c r="PBX3" s="201"/>
      <c r="PBY3" s="201"/>
      <c r="PBZ3" s="202"/>
      <c r="PCA3" s="203"/>
      <c r="PCB3" s="204"/>
      <c r="PCC3" s="205"/>
      <c r="PCD3" s="206"/>
      <c r="PCE3" s="201"/>
      <c r="PCF3" s="201"/>
      <c r="PCG3" s="202"/>
      <c r="PCH3" s="203"/>
      <c r="PCI3" s="204"/>
      <c r="PCJ3" s="205"/>
      <c r="PCK3" s="206"/>
      <c r="PCL3" s="201"/>
      <c r="PCM3" s="201"/>
      <c r="PCN3" s="202"/>
      <c r="PCO3" s="203"/>
      <c r="PCP3" s="204"/>
      <c r="PCQ3" s="205"/>
      <c r="PCR3" s="206"/>
      <c r="PCS3" s="201"/>
      <c r="PCT3" s="201"/>
      <c r="PCU3" s="202"/>
      <c r="PCV3" s="203"/>
      <c r="PCW3" s="204"/>
      <c r="PCX3" s="205"/>
      <c r="PCY3" s="206"/>
      <c r="PCZ3" s="201"/>
      <c r="PDA3" s="201"/>
      <c r="PDB3" s="202"/>
      <c r="PDC3" s="203"/>
      <c r="PDD3" s="204"/>
      <c r="PDE3" s="205"/>
      <c r="PDF3" s="206"/>
      <c r="PDG3" s="201"/>
      <c r="PDH3" s="201"/>
      <c r="PDI3" s="202"/>
      <c r="PDJ3" s="203"/>
      <c r="PDK3" s="204"/>
      <c r="PDL3" s="205"/>
      <c r="PDM3" s="206"/>
      <c r="PDN3" s="201"/>
      <c r="PDO3" s="201"/>
      <c r="PDP3" s="202"/>
      <c r="PDQ3" s="203"/>
      <c r="PDR3" s="204"/>
      <c r="PDS3" s="205"/>
      <c r="PDT3" s="206"/>
      <c r="PDU3" s="201"/>
      <c r="PDV3" s="201"/>
      <c r="PDW3" s="202"/>
      <c r="PDX3" s="203"/>
      <c r="PDY3" s="204"/>
      <c r="PDZ3" s="205"/>
      <c r="PEA3" s="206"/>
      <c r="PEB3" s="201"/>
      <c r="PEC3" s="201"/>
      <c r="PED3" s="202"/>
      <c r="PEE3" s="203"/>
      <c r="PEF3" s="204"/>
      <c r="PEG3" s="205"/>
      <c r="PEH3" s="206"/>
      <c r="PEI3" s="201"/>
      <c r="PEJ3" s="201"/>
      <c r="PEK3" s="202"/>
      <c r="PEL3" s="203"/>
      <c r="PEM3" s="204"/>
      <c r="PEN3" s="205"/>
      <c r="PEO3" s="206"/>
      <c r="PEP3" s="201"/>
      <c r="PEQ3" s="201"/>
      <c r="PER3" s="202"/>
      <c r="PES3" s="203"/>
      <c r="PET3" s="204"/>
      <c r="PEU3" s="205"/>
      <c r="PEV3" s="206"/>
      <c r="PEW3" s="201"/>
      <c r="PEX3" s="201"/>
      <c r="PEY3" s="202"/>
      <c r="PEZ3" s="203"/>
      <c r="PFA3" s="204"/>
      <c r="PFB3" s="205"/>
      <c r="PFC3" s="206"/>
      <c r="PFD3" s="201"/>
      <c r="PFE3" s="201"/>
      <c r="PFF3" s="202"/>
      <c r="PFG3" s="203"/>
      <c r="PFH3" s="204"/>
      <c r="PFI3" s="205"/>
      <c r="PFJ3" s="206"/>
      <c r="PFK3" s="201"/>
      <c r="PFL3" s="201"/>
      <c r="PFM3" s="202"/>
      <c r="PFN3" s="203"/>
      <c r="PFO3" s="204"/>
      <c r="PFP3" s="205"/>
      <c r="PFQ3" s="206"/>
      <c r="PFR3" s="201"/>
      <c r="PFS3" s="201"/>
      <c r="PFT3" s="202"/>
      <c r="PFU3" s="203"/>
      <c r="PFV3" s="204"/>
      <c r="PFW3" s="205"/>
      <c r="PFX3" s="206"/>
      <c r="PFY3" s="201"/>
      <c r="PFZ3" s="201"/>
      <c r="PGA3" s="202"/>
      <c r="PGB3" s="203"/>
      <c r="PGC3" s="204"/>
      <c r="PGD3" s="205"/>
      <c r="PGE3" s="206"/>
      <c r="PGF3" s="201"/>
      <c r="PGG3" s="201"/>
      <c r="PGH3" s="202"/>
      <c r="PGI3" s="203"/>
      <c r="PGJ3" s="204"/>
      <c r="PGK3" s="205"/>
      <c r="PGL3" s="206"/>
      <c r="PGM3" s="201"/>
      <c r="PGN3" s="201"/>
      <c r="PGO3" s="202"/>
      <c r="PGP3" s="203"/>
      <c r="PGQ3" s="204"/>
      <c r="PGR3" s="205"/>
      <c r="PGS3" s="206"/>
      <c r="PGT3" s="201"/>
      <c r="PGU3" s="201"/>
      <c r="PGV3" s="202"/>
      <c r="PGW3" s="203"/>
      <c r="PGX3" s="204"/>
      <c r="PGY3" s="205"/>
      <c r="PGZ3" s="206"/>
      <c r="PHA3" s="201"/>
      <c r="PHB3" s="201"/>
      <c r="PHC3" s="202"/>
      <c r="PHD3" s="203"/>
      <c r="PHE3" s="204"/>
      <c r="PHF3" s="205"/>
      <c r="PHG3" s="206"/>
      <c r="PHH3" s="201"/>
      <c r="PHI3" s="201"/>
      <c r="PHJ3" s="202"/>
      <c r="PHK3" s="203"/>
      <c r="PHL3" s="204"/>
      <c r="PHM3" s="205"/>
      <c r="PHN3" s="206"/>
      <c r="PHO3" s="201"/>
      <c r="PHP3" s="201"/>
      <c r="PHQ3" s="202"/>
      <c r="PHR3" s="203"/>
      <c r="PHS3" s="204"/>
      <c r="PHT3" s="205"/>
      <c r="PHU3" s="206"/>
      <c r="PHV3" s="201"/>
      <c r="PHW3" s="201"/>
      <c r="PHX3" s="202"/>
      <c r="PHY3" s="203"/>
      <c r="PHZ3" s="204"/>
      <c r="PIA3" s="205"/>
      <c r="PIB3" s="206"/>
      <c r="PIC3" s="201"/>
      <c r="PID3" s="201"/>
      <c r="PIE3" s="202"/>
      <c r="PIF3" s="203"/>
      <c r="PIG3" s="204"/>
      <c r="PIH3" s="205"/>
      <c r="PII3" s="206"/>
      <c r="PIJ3" s="201"/>
      <c r="PIK3" s="201"/>
      <c r="PIL3" s="202"/>
      <c r="PIM3" s="203"/>
      <c r="PIN3" s="204"/>
      <c r="PIO3" s="205"/>
      <c r="PIP3" s="206"/>
      <c r="PIQ3" s="201"/>
      <c r="PIR3" s="201"/>
      <c r="PIS3" s="202"/>
      <c r="PIT3" s="203"/>
      <c r="PIU3" s="204"/>
      <c r="PIV3" s="205"/>
      <c r="PIW3" s="206"/>
      <c r="PIX3" s="201"/>
      <c r="PIY3" s="201"/>
      <c r="PIZ3" s="202"/>
      <c r="PJA3" s="203"/>
      <c r="PJB3" s="204"/>
      <c r="PJC3" s="205"/>
      <c r="PJD3" s="206"/>
      <c r="PJE3" s="201"/>
      <c r="PJF3" s="201"/>
      <c r="PJG3" s="202"/>
      <c r="PJH3" s="203"/>
      <c r="PJI3" s="204"/>
      <c r="PJJ3" s="205"/>
      <c r="PJK3" s="206"/>
      <c r="PJL3" s="201"/>
      <c r="PJM3" s="201"/>
      <c r="PJN3" s="202"/>
      <c r="PJO3" s="203"/>
      <c r="PJP3" s="204"/>
      <c r="PJQ3" s="205"/>
      <c r="PJR3" s="206"/>
      <c r="PJS3" s="201"/>
      <c r="PJT3" s="201"/>
      <c r="PJU3" s="202"/>
      <c r="PJV3" s="203"/>
      <c r="PJW3" s="204"/>
      <c r="PJX3" s="205"/>
      <c r="PJY3" s="206"/>
      <c r="PJZ3" s="201"/>
      <c r="PKA3" s="201"/>
      <c r="PKB3" s="202"/>
      <c r="PKC3" s="203"/>
      <c r="PKD3" s="204"/>
      <c r="PKE3" s="205"/>
      <c r="PKF3" s="206"/>
      <c r="PKG3" s="201"/>
      <c r="PKH3" s="201"/>
      <c r="PKI3" s="202"/>
      <c r="PKJ3" s="203"/>
      <c r="PKK3" s="204"/>
      <c r="PKL3" s="205"/>
      <c r="PKM3" s="206"/>
      <c r="PKN3" s="201"/>
      <c r="PKO3" s="201"/>
      <c r="PKP3" s="202"/>
      <c r="PKQ3" s="203"/>
      <c r="PKR3" s="204"/>
      <c r="PKS3" s="205"/>
      <c r="PKT3" s="206"/>
      <c r="PKU3" s="201"/>
      <c r="PKV3" s="201"/>
      <c r="PKW3" s="202"/>
      <c r="PKX3" s="203"/>
      <c r="PKY3" s="204"/>
      <c r="PKZ3" s="205"/>
      <c r="PLA3" s="206"/>
      <c r="PLB3" s="201"/>
      <c r="PLC3" s="201"/>
      <c r="PLD3" s="202"/>
      <c r="PLE3" s="203"/>
      <c r="PLF3" s="204"/>
      <c r="PLG3" s="205"/>
      <c r="PLH3" s="206"/>
      <c r="PLI3" s="201"/>
      <c r="PLJ3" s="201"/>
      <c r="PLK3" s="202"/>
      <c r="PLL3" s="203"/>
      <c r="PLM3" s="204"/>
      <c r="PLN3" s="205"/>
      <c r="PLO3" s="206"/>
      <c r="PLP3" s="201"/>
      <c r="PLQ3" s="201"/>
      <c r="PLR3" s="202"/>
      <c r="PLS3" s="203"/>
      <c r="PLT3" s="204"/>
      <c r="PLU3" s="205"/>
      <c r="PLV3" s="206"/>
      <c r="PLW3" s="201"/>
      <c r="PLX3" s="201"/>
      <c r="PLY3" s="202"/>
      <c r="PLZ3" s="203"/>
      <c r="PMA3" s="204"/>
      <c r="PMB3" s="205"/>
      <c r="PMC3" s="206"/>
      <c r="PMD3" s="201"/>
      <c r="PME3" s="201"/>
      <c r="PMF3" s="202"/>
      <c r="PMG3" s="203"/>
      <c r="PMH3" s="204"/>
      <c r="PMI3" s="205"/>
      <c r="PMJ3" s="206"/>
      <c r="PMK3" s="201"/>
      <c r="PML3" s="201"/>
      <c r="PMM3" s="202"/>
      <c r="PMN3" s="203"/>
      <c r="PMO3" s="204"/>
      <c r="PMP3" s="205"/>
      <c r="PMQ3" s="206"/>
      <c r="PMR3" s="201"/>
      <c r="PMS3" s="201"/>
      <c r="PMT3" s="202"/>
      <c r="PMU3" s="203"/>
      <c r="PMV3" s="204"/>
      <c r="PMW3" s="205"/>
      <c r="PMX3" s="206"/>
      <c r="PMY3" s="201"/>
      <c r="PMZ3" s="201"/>
      <c r="PNA3" s="202"/>
      <c r="PNB3" s="203"/>
      <c r="PNC3" s="204"/>
      <c r="PND3" s="205"/>
      <c r="PNE3" s="206"/>
      <c r="PNF3" s="201"/>
      <c r="PNG3" s="201"/>
      <c r="PNH3" s="202"/>
      <c r="PNI3" s="203"/>
      <c r="PNJ3" s="204"/>
      <c r="PNK3" s="205"/>
      <c r="PNL3" s="206"/>
      <c r="PNM3" s="201"/>
      <c r="PNN3" s="201"/>
      <c r="PNO3" s="202"/>
      <c r="PNP3" s="203"/>
      <c r="PNQ3" s="204"/>
      <c r="PNR3" s="205"/>
      <c r="PNS3" s="206"/>
      <c r="PNT3" s="201"/>
      <c r="PNU3" s="201"/>
      <c r="PNV3" s="202"/>
      <c r="PNW3" s="203"/>
      <c r="PNX3" s="204"/>
      <c r="PNY3" s="205"/>
      <c r="PNZ3" s="206"/>
      <c r="POA3" s="201"/>
      <c r="POB3" s="201"/>
      <c r="POC3" s="202"/>
      <c r="POD3" s="203"/>
      <c r="POE3" s="204"/>
      <c r="POF3" s="205"/>
      <c r="POG3" s="206"/>
      <c r="POH3" s="201"/>
      <c r="POI3" s="201"/>
      <c r="POJ3" s="202"/>
      <c r="POK3" s="203"/>
      <c r="POL3" s="204"/>
      <c r="POM3" s="205"/>
      <c r="PON3" s="206"/>
      <c r="POO3" s="201"/>
      <c r="POP3" s="201"/>
      <c r="POQ3" s="202"/>
      <c r="POR3" s="203"/>
      <c r="POS3" s="204"/>
      <c r="POT3" s="205"/>
      <c r="POU3" s="206"/>
      <c r="POV3" s="201"/>
      <c r="POW3" s="201"/>
      <c r="POX3" s="202"/>
      <c r="POY3" s="203"/>
      <c r="POZ3" s="204"/>
      <c r="PPA3" s="205"/>
      <c r="PPB3" s="206"/>
      <c r="PPC3" s="201"/>
      <c r="PPD3" s="201"/>
      <c r="PPE3" s="202"/>
      <c r="PPF3" s="203"/>
      <c r="PPG3" s="204"/>
      <c r="PPH3" s="205"/>
      <c r="PPI3" s="206"/>
      <c r="PPJ3" s="201"/>
      <c r="PPK3" s="201"/>
      <c r="PPL3" s="202"/>
      <c r="PPM3" s="203"/>
      <c r="PPN3" s="204"/>
      <c r="PPO3" s="205"/>
      <c r="PPP3" s="206"/>
      <c r="PPQ3" s="201"/>
      <c r="PPR3" s="201"/>
      <c r="PPS3" s="202"/>
      <c r="PPT3" s="203"/>
      <c r="PPU3" s="204"/>
      <c r="PPV3" s="205"/>
      <c r="PPW3" s="206"/>
      <c r="PPX3" s="201"/>
      <c r="PPY3" s="201"/>
      <c r="PPZ3" s="202"/>
      <c r="PQA3" s="203"/>
      <c r="PQB3" s="204"/>
      <c r="PQC3" s="205"/>
      <c r="PQD3" s="206"/>
      <c r="PQE3" s="201"/>
      <c r="PQF3" s="201"/>
      <c r="PQG3" s="202"/>
      <c r="PQH3" s="203"/>
      <c r="PQI3" s="204"/>
      <c r="PQJ3" s="205"/>
      <c r="PQK3" s="206"/>
      <c r="PQL3" s="201"/>
      <c r="PQM3" s="201"/>
      <c r="PQN3" s="202"/>
      <c r="PQO3" s="203"/>
      <c r="PQP3" s="204"/>
      <c r="PQQ3" s="205"/>
      <c r="PQR3" s="206"/>
      <c r="PQS3" s="201"/>
      <c r="PQT3" s="201"/>
      <c r="PQU3" s="202"/>
      <c r="PQV3" s="203"/>
      <c r="PQW3" s="204"/>
      <c r="PQX3" s="205"/>
      <c r="PQY3" s="206"/>
      <c r="PQZ3" s="201"/>
      <c r="PRA3" s="201"/>
      <c r="PRB3" s="202"/>
      <c r="PRC3" s="203"/>
      <c r="PRD3" s="204"/>
      <c r="PRE3" s="205"/>
      <c r="PRF3" s="206"/>
      <c r="PRG3" s="201"/>
      <c r="PRH3" s="201"/>
      <c r="PRI3" s="202"/>
      <c r="PRJ3" s="203"/>
      <c r="PRK3" s="204"/>
      <c r="PRL3" s="205"/>
      <c r="PRM3" s="206"/>
      <c r="PRN3" s="201"/>
      <c r="PRO3" s="201"/>
      <c r="PRP3" s="202"/>
      <c r="PRQ3" s="203"/>
      <c r="PRR3" s="204"/>
      <c r="PRS3" s="205"/>
      <c r="PRT3" s="206"/>
      <c r="PRU3" s="201"/>
      <c r="PRV3" s="201"/>
      <c r="PRW3" s="202"/>
      <c r="PRX3" s="203"/>
      <c r="PRY3" s="204"/>
      <c r="PRZ3" s="205"/>
      <c r="PSA3" s="206"/>
      <c r="PSB3" s="201"/>
      <c r="PSC3" s="201"/>
      <c r="PSD3" s="202"/>
      <c r="PSE3" s="203"/>
      <c r="PSF3" s="204"/>
      <c r="PSG3" s="205"/>
      <c r="PSH3" s="206"/>
      <c r="PSI3" s="201"/>
      <c r="PSJ3" s="201"/>
      <c r="PSK3" s="202"/>
      <c r="PSL3" s="203"/>
      <c r="PSM3" s="204"/>
      <c r="PSN3" s="205"/>
      <c r="PSO3" s="206"/>
      <c r="PSP3" s="201"/>
      <c r="PSQ3" s="201"/>
      <c r="PSR3" s="202"/>
      <c r="PSS3" s="203"/>
      <c r="PST3" s="204"/>
      <c r="PSU3" s="205"/>
      <c r="PSV3" s="206"/>
      <c r="PSW3" s="201"/>
      <c r="PSX3" s="201"/>
      <c r="PSY3" s="202"/>
      <c r="PSZ3" s="203"/>
      <c r="PTA3" s="204"/>
      <c r="PTB3" s="205"/>
      <c r="PTC3" s="206"/>
      <c r="PTD3" s="201"/>
      <c r="PTE3" s="201"/>
      <c r="PTF3" s="202"/>
      <c r="PTG3" s="203"/>
      <c r="PTH3" s="204"/>
      <c r="PTI3" s="205"/>
      <c r="PTJ3" s="206"/>
      <c r="PTK3" s="201"/>
      <c r="PTL3" s="201"/>
      <c r="PTM3" s="202"/>
      <c r="PTN3" s="203"/>
      <c r="PTO3" s="204"/>
      <c r="PTP3" s="205"/>
      <c r="PTQ3" s="206"/>
      <c r="PTR3" s="201"/>
      <c r="PTS3" s="201"/>
      <c r="PTT3" s="202"/>
      <c r="PTU3" s="203"/>
      <c r="PTV3" s="204"/>
      <c r="PTW3" s="205"/>
      <c r="PTX3" s="206"/>
      <c r="PTY3" s="201"/>
      <c r="PTZ3" s="201"/>
      <c r="PUA3" s="202"/>
      <c r="PUB3" s="203"/>
      <c r="PUC3" s="204"/>
      <c r="PUD3" s="205"/>
      <c r="PUE3" s="206"/>
      <c r="PUF3" s="201"/>
      <c r="PUG3" s="201"/>
      <c r="PUH3" s="202"/>
      <c r="PUI3" s="203"/>
      <c r="PUJ3" s="204"/>
      <c r="PUK3" s="205"/>
      <c r="PUL3" s="206"/>
      <c r="PUM3" s="201"/>
      <c r="PUN3" s="201"/>
      <c r="PUO3" s="202"/>
      <c r="PUP3" s="203"/>
      <c r="PUQ3" s="204"/>
      <c r="PUR3" s="205"/>
      <c r="PUS3" s="206"/>
      <c r="PUT3" s="201"/>
      <c r="PUU3" s="201"/>
      <c r="PUV3" s="202"/>
      <c r="PUW3" s="203"/>
      <c r="PUX3" s="204"/>
      <c r="PUY3" s="205"/>
      <c r="PUZ3" s="206"/>
      <c r="PVA3" s="201"/>
      <c r="PVB3" s="201"/>
      <c r="PVC3" s="202"/>
      <c r="PVD3" s="203"/>
      <c r="PVE3" s="204"/>
      <c r="PVF3" s="205"/>
      <c r="PVG3" s="206"/>
      <c r="PVH3" s="201"/>
      <c r="PVI3" s="201"/>
      <c r="PVJ3" s="202"/>
      <c r="PVK3" s="203"/>
      <c r="PVL3" s="204"/>
      <c r="PVM3" s="205"/>
      <c r="PVN3" s="206"/>
      <c r="PVO3" s="201"/>
      <c r="PVP3" s="201"/>
      <c r="PVQ3" s="202"/>
      <c r="PVR3" s="203"/>
      <c r="PVS3" s="204"/>
      <c r="PVT3" s="205"/>
      <c r="PVU3" s="206"/>
      <c r="PVV3" s="201"/>
      <c r="PVW3" s="201"/>
      <c r="PVX3" s="202"/>
      <c r="PVY3" s="203"/>
      <c r="PVZ3" s="204"/>
      <c r="PWA3" s="205"/>
      <c r="PWB3" s="206"/>
      <c r="PWC3" s="201"/>
      <c r="PWD3" s="201"/>
      <c r="PWE3" s="202"/>
      <c r="PWF3" s="203"/>
      <c r="PWG3" s="204"/>
      <c r="PWH3" s="205"/>
      <c r="PWI3" s="206"/>
      <c r="PWJ3" s="201"/>
      <c r="PWK3" s="201"/>
      <c r="PWL3" s="202"/>
      <c r="PWM3" s="203"/>
      <c r="PWN3" s="204"/>
      <c r="PWO3" s="205"/>
      <c r="PWP3" s="206"/>
      <c r="PWQ3" s="201"/>
      <c r="PWR3" s="201"/>
      <c r="PWS3" s="202"/>
      <c r="PWT3" s="203"/>
      <c r="PWU3" s="204"/>
      <c r="PWV3" s="205"/>
      <c r="PWW3" s="206"/>
      <c r="PWX3" s="201"/>
      <c r="PWY3" s="201"/>
      <c r="PWZ3" s="202"/>
      <c r="PXA3" s="203"/>
      <c r="PXB3" s="204"/>
      <c r="PXC3" s="205"/>
      <c r="PXD3" s="206"/>
      <c r="PXE3" s="201"/>
      <c r="PXF3" s="201"/>
      <c r="PXG3" s="202"/>
      <c r="PXH3" s="203"/>
      <c r="PXI3" s="204"/>
      <c r="PXJ3" s="205"/>
      <c r="PXK3" s="206"/>
      <c r="PXL3" s="201"/>
      <c r="PXM3" s="201"/>
      <c r="PXN3" s="202"/>
      <c r="PXO3" s="203"/>
      <c r="PXP3" s="204"/>
      <c r="PXQ3" s="205"/>
      <c r="PXR3" s="206"/>
      <c r="PXS3" s="201"/>
      <c r="PXT3" s="201"/>
      <c r="PXU3" s="202"/>
      <c r="PXV3" s="203"/>
      <c r="PXW3" s="204"/>
      <c r="PXX3" s="205"/>
      <c r="PXY3" s="206"/>
      <c r="PXZ3" s="201"/>
      <c r="PYA3" s="201"/>
      <c r="PYB3" s="202"/>
      <c r="PYC3" s="203"/>
      <c r="PYD3" s="204"/>
      <c r="PYE3" s="205"/>
      <c r="PYF3" s="206"/>
      <c r="PYG3" s="201"/>
      <c r="PYH3" s="201"/>
      <c r="PYI3" s="202"/>
      <c r="PYJ3" s="203"/>
      <c r="PYK3" s="204"/>
      <c r="PYL3" s="205"/>
      <c r="PYM3" s="206"/>
      <c r="PYN3" s="201"/>
      <c r="PYO3" s="201"/>
      <c r="PYP3" s="202"/>
      <c r="PYQ3" s="203"/>
      <c r="PYR3" s="204"/>
      <c r="PYS3" s="205"/>
      <c r="PYT3" s="206"/>
      <c r="PYU3" s="201"/>
      <c r="PYV3" s="201"/>
      <c r="PYW3" s="202"/>
      <c r="PYX3" s="203"/>
      <c r="PYY3" s="204"/>
      <c r="PYZ3" s="205"/>
      <c r="PZA3" s="206"/>
      <c r="PZB3" s="201"/>
      <c r="PZC3" s="201"/>
      <c r="PZD3" s="202"/>
      <c r="PZE3" s="203"/>
      <c r="PZF3" s="204"/>
      <c r="PZG3" s="205"/>
      <c r="PZH3" s="206"/>
      <c r="PZI3" s="201"/>
      <c r="PZJ3" s="201"/>
      <c r="PZK3" s="202"/>
      <c r="PZL3" s="203"/>
      <c r="PZM3" s="204"/>
      <c r="PZN3" s="205"/>
      <c r="PZO3" s="206"/>
      <c r="PZP3" s="201"/>
      <c r="PZQ3" s="201"/>
      <c r="PZR3" s="202"/>
      <c r="PZS3" s="203"/>
      <c r="PZT3" s="204"/>
      <c r="PZU3" s="205"/>
      <c r="PZV3" s="206"/>
      <c r="PZW3" s="201"/>
      <c r="PZX3" s="201"/>
      <c r="PZY3" s="202"/>
      <c r="PZZ3" s="203"/>
      <c r="QAA3" s="204"/>
      <c r="QAB3" s="205"/>
      <c r="QAC3" s="206"/>
      <c r="QAD3" s="201"/>
      <c r="QAE3" s="201"/>
      <c r="QAF3" s="202"/>
      <c r="QAG3" s="203"/>
      <c r="QAH3" s="204"/>
      <c r="QAI3" s="205"/>
      <c r="QAJ3" s="206"/>
      <c r="QAK3" s="201"/>
      <c r="QAL3" s="201"/>
      <c r="QAM3" s="202"/>
      <c r="QAN3" s="203"/>
      <c r="QAO3" s="204"/>
      <c r="QAP3" s="205"/>
      <c r="QAQ3" s="206"/>
      <c r="QAR3" s="201"/>
      <c r="QAS3" s="201"/>
      <c r="QAT3" s="202"/>
      <c r="QAU3" s="203"/>
      <c r="QAV3" s="204"/>
      <c r="QAW3" s="205"/>
      <c r="QAX3" s="206"/>
      <c r="QAY3" s="201"/>
      <c r="QAZ3" s="201"/>
      <c r="QBA3" s="202"/>
      <c r="QBB3" s="203"/>
      <c r="QBC3" s="204"/>
      <c r="QBD3" s="205"/>
      <c r="QBE3" s="206"/>
      <c r="QBF3" s="201"/>
      <c r="QBG3" s="201"/>
      <c r="QBH3" s="202"/>
      <c r="QBI3" s="203"/>
      <c r="QBJ3" s="204"/>
      <c r="QBK3" s="205"/>
      <c r="QBL3" s="206"/>
      <c r="QBM3" s="201"/>
      <c r="QBN3" s="201"/>
      <c r="QBO3" s="202"/>
      <c r="QBP3" s="203"/>
      <c r="QBQ3" s="204"/>
      <c r="QBR3" s="205"/>
      <c r="QBS3" s="206"/>
      <c r="QBT3" s="201"/>
      <c r="QBU3" s="201"/>
      <c r="QBV3" s="202"/>
      <c r="QBW3" s="203"/>
      <c r="QBX3" s="204"/>
      <c r="QBY3" s="205"/>
      <c r="QBZ3" s="206"/>
      <c r="QCA3" s="201"/>
      <c r="QCB3" s="201"/>
      <c r="QCC3" s="202"/>
      <c r="QCD3" s="203"/>
      <c r="QCE3" s="204"/>
      <c r="QCF3" s="205"/>
      <c r="QCG3" s="206"/>
      <c r="QCH3" s="201"/>
      <c r="QCI3" s="201"/>
      <c r="QCJ3" s="202"/>
      <c r="QCK3" s="203"/>
      <c r="QCL3" s="204"/>
      <c r="QCM3" s="205"/>
      <c r="QCN3" s="206"/>
      <c r="QCO3" s="201"/>
      <c r="QCP3" s="201"/>
      <c r="QCQ3" s="202"/>
      <c r="QCR3" s="203"/>
      <c r="QCS3" s="204"/>
      <c r="QCT3" s="205"/>
      <c r="QCU3" s="206"/>
      <c r="QCV3" s="201"/>
      <c r="QCW3" s="201"/>
      <c r="QCX3" s="202"/>
      <c r="QCY3" s="203"/>
      <c r="QCZ3" s="204"/>
      <c r="QDA3" s="205"/>
      <c r="QDB3" s="206"/>
      <c r="QDC3" s="201"/>
      <c r="QDD3" s="201"/>
      <c r="QDE3" s="202"/>
      <c r="QDF3" s="203"/>
      <c r="QDG3" s="204"/>
      <c r="QDH3" s="205"/>
      <c r="QDI3" s="206"/>
      <c r="QDJ3" s="201"/>
      <c r="QDK3" s="201"/>
      <c r="QDL3" s="202"/>
      <c r="QDM3" s="203"/>
      <c r="QDN3" s="204"/>
      <c r="QDO3" s="205"/>
      <c r="QDP3" s="206"/>
      <c r="QDQ3" s="201"/>
      <c r="QDR3" s="201"/>
      <c r="QDS3" s="202"/>
      <c r="QDT3" s="203"/>
      <c r="QDU3" s="204"/>
      <c r="QDV3" s="205"/>
      <c r="QDW3" s="206"/>
      <c r="QDX3" s="201"/>
      <c r="QDY3" s="201"/>
      <c r="QDZ3" s="202"/>
      <c r="QEA3" s="203"/>
      <c r="QEB3" s="204"/>
      <c r="QEC3" s="205"/>
      <c r="QED3" s="206"/>
      <c r="QEE3" s="201"/>
      <c r="QEF3" s="201"/>
      <c r="QEG3" s="202"/>
      <c r="QEH3" s="203"/>
      <c r="QEI3" s="204"/>
      <c r="QEJ3" s="205"/>
      <c r="QEK3" s="206"/>
      <c r="QEL3" s="201"/>
      <c r="QEM3" s="201"/>
      <c r="QEN3" s="202"/>
      <c r="QEO3" s="203"/>
      <c r="QEP3" s="204"/>
      <c r="QEQ3" s="205"/>
      <c r="QER3" s="206"/>
      <c r="QES3" s="201"/>
      <c r="QET3" s="201"/>
      <c r="QEU3" s="202"/>
      <c r="QEV3" s="203"/>
      <c r="QEW3" s="204"/>
      <c r="QEX3" s="205"/>
      <c r="QEY3" s="206"/>
      <c r="QEZ3" s="201"/>
      <c r="QFA3" s="201"/>
      <c r="QFB3" s="202"/>
      <c r="QFC3" s="203"/>
      <c r="QFD3" s="204"/>
      <c r="QFE3" s="205"/>
      <c r="QFF3" s="206"/>
      <c r="QFG3" s="201"/>
      <c r="QFH3" s="201"/>
      <c r="QFI3" s="202"/>
      <c r="QFJ3" s="203"/>
      <c r="QFK3" s="204"/>
      <c r="QFL3" s="205"/>
      <c r="QFM3" s="206"/>
      <c r="QFN3" s="201"/>
      <c r="QFO3" s="201"/>
      <c r="QFP3" s="202"/>
      <c r="QFQ3" s="203"/>
      <c r="QFR3" s="204"/>
      <c r="QFS3" s="205"/>
      <c r="QFT3" s="206"/>
      <c r="QFU3" s="201"/>
      <c r="QFV3" s="201"/>
      <c r="QFW3" s="202"/>
      <c r="QFX3" s="203"/>
      <c r="QFY3" s="204"/>
      <c r="QFZ3" s="205"/>
      <c r="QGA3" s="206"/>
      <c r="QGB3" s="201"/>
      <c r="QGC3" s="201"/>
      <c r="QGD3" s="202"/>
      <c r="QGE3" s="203"/>
      <c r="QGF3" s="204"/>
      <c r="QGG3" s="205"/>
      <c r="QGH3" s="206"/>
      <c r="QGI3" s="201"/>
      <c r="QGJ3" s="201"/>
      <c r="QGK3" s="202"/>
      <c r="QGL3" s="203"/>
      <c r="QGM3" s="204"/>
      <c r="QGN3" s="205"/>
      <c r="QGO3" s="206"/>
      <c r="QGP3" s="201"/>
      <c r="QGQ3" s="201"/>
      <c r="QGR3" s="202"/>
      <c r="QGS3" s="203"/>
      <c r="QGT3" s="204"/>
      <c r="QGU3" s="205"/>
      <c r="QGV3" s="206"/>
      <c r="QGW3" s="201"/>
      <c r="QGX3" s="201"/>
      <c r="QGY3" s="202"/>
      <c r="QGZ3" s="203"/>
      <c r="QHA3" s="204"/>
      <c r="QHB3" s="205"/>
      <c r="QHC3" s="206"/>
      <c r="QHD3" s="201"/>
      <c r="QHE3" s="201"/>
      <c r="QHF3" s="202"/>
      <c r="QHG3" s="203"/>
      <c r="QHH3" s="204"/>
      <c r="QHI3" s="205"/>
      <c r="QHJ3" s="206"/>
      <c r="QHK3" s="201"/>
      <c r="QHL3" s="201"/>
      <c r="QHM3" s="202"/>
      <c r="QHN3" s="203"/>
      <c r="QHO3" s="204"/>
      <c r="QHP3" s="205"/>
      <c r="QHQ3" s="206"/>
      <c r="QHR3" s="201"/>
      <c r="QHS3" s="201"/>
      <c r="QHT3" s="202"/>
      <c r="QHU3" s="203"/>
      <c r="QHV3" s="204"/>
      <c r="QHW3" s="205"/>
      <c r="QHX3" s="206"/>
      <c r="QHY3" s="201"/>
      <c r="QHZ3" s="201"/>
      <c r="QIA3" s="202"/>
      <c r="QIB3" s="203"/>
      <c r="QIC3" s="204"/>
      <c r="QID3" s="205"/>
      <c r="QIE3" s="206"/>
      <c r="QIF3" s="201"/>
      <c r="QIG3" s="201"/>
      <c r="QIH3" s="202"/>
      <c r="QII3" s="203"/>
      <c r="QIJ3" s="204"/>
      <c r="QIK3" s="205"/>
      <c r="QIL3" s="206"/>
      <c r="QIM3" s="201"/>
      <c r="QIN3" s="201"/>
      <c r="QIO3" s="202"/>
      <c r="QIP3" s="203"/>
      <c r="QIQ3" s="204"/>
      <c r="QIR3" s="205"/>
      <c r="QIS3" s="206"/>
      <c r="QIT3" s="201"/>
      <c r="QIU3" s="201"/>
      <c r="QIV3" s="202"/>
      <c r="QIW3" s="203"/>
      <c r="QIX3" s="204"/>
      <c r="QIY3" s="205"/>
      <c r="QIZ3" s="206"/>
      <c r="QJA3" s="201"/>
      <c r="QJB3" s="201"/>
      <c r="QJC3" s="202"/>
      <c r="QJD3" s="203"/>
      <c r="QJE3" s="204"/>
      <c r="QJF3" s="205"/>
      <c r="QJG3" s="206"/>
      <c r="QJH3" s="201"/>
      <c r="QJI3" s="201"/>
      <c r="QJJ3" s="202"/>
      <c r="QJK3" s="203"/>
      <c r="QJL3" s="204"/>
      <c r="QJM3" s="205"/>
      <c r="QJN3" s="206"/>
      <c r="QJO3" s="201"/>
      <c r="QJP3" s="201"/>
      <c r="QJQ3" s="202"/>
      <c r="QJR3" s="203"/>
      <c r="QJS3" s="204"/>
      <c r="QJT3" s="205"/>
      <c r="QJU3" s="206"/>
      <c r="QJV3" s="201"/>
      <c r="QJW3" s="201"/>
      <c r="QJX3" s="202"/>
      <c r="QJY3" s="203"/>
      <c r="QJZ3" s="204"/>
      <c r="QKA3" s="205"/>
      <c r="QKB3" s="206"/>
      <c r="QKC3" s="201"/>
      <c r="QKD3" s="201"/>
      <c r="QKE3" s="202"/>
      <c r="QKF3" s="203"/>
      <c r="QKG3" s="204"/>
      <c r="QKH3" s="205"/>
      <c r="QKI3" s="206"/>
      <c r="QKJ3" s="201"/>
      <c r="QKK3" s="201"/>
      <c r="QKL3" s="202"/>
      <c r="QKM3" s="203"/>
      <c r="QKN3" s="204"/>
      <c r="QKO3" s="205"/>
      <c r="QKP3" s="206"/>
      <c r="QKQ3" s="201"/>
      <c r="QKR3" s="201"/>
      <c r="QKS3" s="202"/>
      <c r="QKT3" s="203"/>
      <c r="QKU3" s="204"/>
      <c r="QKV3" s="205"/>
      <c r="QKW3" s="206"/>
      <c r="QKX3" s="201"/>
      <c r="QKY3" s="201"/>
      <c r="QKZ3" s="202"/>
      <c r="QLA3" s="203"/>
      <c r="QLB3" s="204"/>
      <c r="QLC3" s="205"/>
      <c r="QLD3" s="206"/>
      <c r="QLE3" s="201"/>
      <c r="QLF3" s="201"/>
      <c r="QLG3" s="202"/>
      <c r="QLH3" s="203"/>
      <c r="QLI3" s="204"/>
      <c r="QLJ3" s="205"/>
      <c r="QLK3" s="206"/>
      <c r="QLL3" s="201"/>
      <c r="QLM3" s="201"/>
      <c r="QLN3" s="202"/>
      <c r="QLO3" s="203"/>
      <c r="QLP3" s="204"/>
      <c r="QLQ3" s="205"/>
      <c r="QLR3" s="206"/>
      <c r="QLS3" s="201"/>
      <c r="QLT3" s="201"/>
      <c r="QLU3" s="202"/>
      <c r="QLV3" s="203"/>
      <c r="QLW3" s="204"/>
      <c r="QLX3" s="205"/>
      <c r="QLY3" s="206"/>
      <c r="QLZ3" s="201"/>
      <c r="QMA3" s="201"/>
      <c r="QMB3" s="202"/>
      <c r="QMC3" s="203"/>
      <c r="QMD3" s="204"/>
      <c r="QME3" s="205"/>
      <c r="QMF3" s="206"/>
      <c r="QMG3" s="201"/>
      <c r="QMH3" s="201"/>
      <c r="QMI3" s="202"/>
      <c r="QMJ3" s="203"/>
      <c r="QMK3" s="204"/>
      <c r="QML3" s="205"/>
      <c r="QMM3" s="206"/>
      <c r="QMN3" s="201"/>
      <c r="QMO3" s="201"/>
      <c r="QMP3" s="202"/>
      <c r="QMQ3" s="203"/>
      <c r="QMR3" s="204"/>
      <c r="QMS3" s="205"/>
      <c r="QMT3" s="206"/>
      <c r="QMU3" s="201"/>
      <c r="QMV3" s="201"/>
      <c r="QMW3" s="202"/>
      <c r="QMX3" s="203"/>
      <c r="QMY3" s="204"/>
      <c r="QMZ3" s="205"/>
      <c r="QNA3" s="206"/>
      <c r="QNB3" s="201"/>
      <c r="QNC3" s="201"/>
      <c r="QND3" s="202"/>
      <c r="QNE3" s="203"/>
      <c r="QNF3" s="204"/>
      <c r="QNG3" s="205"/>
      <c r="QNH3" s="206"/>
      <c r="QNI3" s="201"/>
      <c r="QNJ3" s="201"/>
      <c r="QNK3" s="202"/>
      <c r="QNL3" s="203"/>
      <c r="QNM3" s="204"/>
      <c r="QNN3" s="205"/>
      <c r="QNO3" s="206"/>
      <c r="QNP3" s="201"/>
      <c r="QNQ3" s="201"/>
      <c r="QNR3" s="202"/>
      <c r="QNS3" s="203"/>
      <c r="QNT3" s="204"/>
      <c r="QNU3" s="205"/>
      <c r="QNV3" s="206"/>
      <c r="QNW3" s="201"/>
      <c r="QNX3" s="201"/>
      <c r="QNY3" s="202"/>
      <c r="QNZ3" s="203"/>
      <c r="QOA3" s="204"/>
      <c r="QOB3" s="205"/>
      <c r="QOC3" s="206"/>
      <c r="QOD3" s="201"/>
      <c r="QOE3" s="201"/>
      <c r="QOF3" s="202"/>
      <c r="QOG3" s="203"/>
      <c r="QOH3" s="204"/>
      <c r="QOI3" s="205"/>
      <c r="QOJ3" s="206"/>
      <c r="QOK3" s="201"/>
      <c r="QOL3" s="201"/>
      <c r="QOM3" s="202"/>
      <c r="QON3" s="203"/>
      <c r="QOO3" s="204"/>
      <c r="QOP3" s="205"/>
      <c r="QOQ3" s="206"/>
      <c r="QOR3" s="201"/>
      <c r="QOS3" s="201"/>
      <c r="QOT3" s="202"/>
      <c r="QOU3" s="203"/>
      <c r="QOV3" s="204"/>
      <c r="QOW3" s="205"/>
      <c r="QOX3" s="206"/>
      <c r="QOY3" s="201"/>
      <c r="QOZ3" s="201"/>
      <c r="QPA3" s="202"/>
      <c r="QPB3" s="203"/>
      <c r="QPC3" s="204"/>
      <c r="QPD3" s="205"/>
      <c r="QPE3" s="206"/>
      <c r="QPF3" s="201"/>
      <c r="QPG3" s="201"/>
      <c r="QPH3" s="202"/>
      <c r="QPI3" s="203"/>
      <c r="QPJ3" s="204"/>
      <c r="QPK3" s="205"/>
      <c r="QPL3" s="206"/>
      <c r="QPM3" s="201"/>
      <c r="QPN3" s="201"/>
      <c r="QPO3" s="202"/>
      <c r="QPP3" s="203"/>
      <c r="QPQ3" s="204"/>
      <c r="QPR3" s="205"/>
      <c r="QPS3" s="206"/>
      <c r="QPT3" s="201"/>
      <c r="QPU3" s="201"/>
      <c r="QPV3" s="202"/>
      <c r="QPW3" s="203"/>
      <c r="QPX3" s="204"/>
      <c r="QPY3" s="205"/>
      <c r="QPZ3" s="206"/>
      <c r="QQA3" s="201"/>
      <c r="QQB3" s="201"/>
      <c r="QQC3" s="202"/>
      <c r="QQD3" s="203"/>
      <c r="QQE3" s="204"/>
      <c r="QQF3" s="205"/>
      <c r="QQG3" s="206"/>
      <c r="QQH3" s="201"/>
      <c r="QQI3" s="201"/>
      <c r="QQJ3" s="202"/>
      <c r="QQK3" s="203"/>
      <c r="QQL3" s="204"/>
      <c r="QQM3" s="205"/>
      <c r="QQN3" s="206"/>
      <c r="QQO3" s="201"/>
      <c r="QQP3" s="201"/>
      <c r="QQQ3" s="202"/>
      <c r="QQR3" s="203"/>
      <c r="QQS3" s="204"/>
      <c r="QQT3" s="205"/>
      <c r="QQU3" s="206"/>
      <c r="QQV3" s="201"/>
      <c r="QQW3" s="201"/>
      <c r="QQX3" s="202"/>
      <c r="QQY3" s="203"/>
      <c r="QQZ3" s="204"/>
      <c r="QRA3" s="205"/>
      <c r="QRB3" s="206"/>
      <c r="QRC3" s="201"/>
      <c r="QRD3" s="201"/>
      <c r="QRE3" s="202"/>
      <c r="QRF3" s="203"/>
      <c r="QRG3" s="204"/>
      <c r="QRH3" s="205"/>
      <c r="QRI3" s="206"/>
      <c r="QRJ3" s="201"/>
      <c r="QRK3" s="201"/>
      <c r="QRL3" s="202"/>
      <c r="QRM3" s="203"/>
      <c r="QRN3" s="204"/>
      <c r="QRO3" s="205"/>
      <c r="QRP3" s="206"/>
      <c r="QRQ3" s="201"/>
      <c r="QRR3" s="201"/>
      <c r="QRS3" s="202"/>
      <c r="QRT3" s="203"/>
      <c r="QRU3" s="204"/>
      <c r="QRV3" s="205"/>
      <c r="QRW3" s="206"/>
      <c r="QRX3" s="201"/>
      <c r="QRY3" s="201"/>
      <c r="QRZ3" s="202"/>
      <c r="QSA3" s="203"/>
      <c r="QSB3" s="204"/>
      <c r="QSC3" s="205"/>
      <c r="QSD3" s="206"/>
      <c r="QSE3" s="201"/>
      <c r="QSF3" s="201"/>
      <c r="QSG3" s="202"/>
      <c r="QSH3" s="203"/>
      <c r="QSI3" s="204"/>
      <c r="QSJ3" s="205"/>
      <c r="QSK3" s="206"/>
      <c r="QSL3" s="201"/>
      <c r="QSM3" s="201"/>
      <c r="QSN3" s="202"/>
      <c r="QSO3" s="203"/>
      <c r="QSP3" s="204"/>
      <c r="QSQ3" s="205"/>
      <c r="QSR3" s="206"/>
      <c r="QSS3" s="201"/>
      <c r="QST3" s="201"/>
      <c r="QSU3" s="202"/>
      <c r="QSV3" s="203"/>
      <c r="QSW3" s="204"/>
      <c r="QSX3" s="205"/>
      <c r="QSY3" s="206"/>
      <c r="QSZ3" s="201"/>
      <c r="QTA3" s="201"/>
      <c r="QTB3" s="202"/>
      <c r="QTC3" s="203"/>
      <c r="QTD3" s="204"/>
      <c r="QTE3" s="205"/>
      <c r="QTF3" s="206"/>
      <c r="QTG3" s="201"/>
      <c r="QTH3" s="201"/>
      <c r="QTI3" s="202"/>
      <c r="QTJ3" s="203"/>
      <c r="QTK3" s="204"/>
      <c r="QTL3" s="205"/>
      <c r="QTM3" s="206"/>
      <c r="QTN3" s="201"/>
      <c r="QTO3" s="201"/>
      <c r="QTP3" s="202"/>
      <c r="QTQ3" s="203"/>
      <c r="QTR3" s="204"/>
      <c r="QTS3" s="205"/>
      <c r="QTT3" s="206"/>
      <c r="QTU3" s="201"/>
      <c r="QTV3" s="201"/>
      <c r="QTW3" s="202"/>
      <c r="QTX3" s="203"/>
      <c r="QTY3" s="204"/>
      <c r="QTZ3" s="205"/>
      <c r="QUA3" s="206"/>
      <c r="QUB3" s="201"/>
      <c r="QUC3" s="201"/>
      <c r="QUD3" s="202"/>
      <c r="QUE3" s="203"/>
      <c r="QUF3" s="204"/>
      <c r="QUG3" s="205"/>
      <c r="QUH3" s="206"/>
      <c r="QUI3" s="201"/>
      <c r="QUJ3" s="201"/>
      <c r="QUK3" s="202"/>
      <c r="QUL3" s="203"/>
      <c r="QUM3" s="204"/>
      <c r="QUN3" s="205"/>
      <c r="QUO3" s="206"/>
      <c r="QUP3" s="201"/>
      <c r="QUQ3" s="201"/>
      <c r="QUR3" s="202"/>
      <c r="QUS3" s="203"/>
      <c r="QUT3" s="204"/>
      <c r="QUU3" s="205"/>
      <c r="QUV3" s="206"/>
      <c r="QUW3" s="201"/>
      <c r="QUX3" s="201"/>
      <c r="QUY3" s="202"/>
      <c r="QUZ3" s="203"/>
      <c r="QVA3" s="204"/>
      <c r="QVB3" s="205"/>
      <c r="QVC3" s="206"/>
      <c r="QVD3" s="201"/>
      <c r="QVE3" s="201"/>
      <c r="QVF3" s="202"/>
      <c r="QVG3" s="203"/>
      <c r="QVH3" s="204"/>
      <c r="QVI3" s="205"/>
      <c r="QVJ3" s="206"/>
      <c r="QVK3" s="201"/>
      <c r="QVL3" s="201"/>
      <c r="QVM3" s="202"/>
      <c r="QVN3" s="203"/>
      <c r="QVO3" s="204"/>
      <c r="QVP3" s="205"/>
      <c r="QVQ3" s="206"/>
      <c r="QVR3" s="201"/>
      <c r="QVS3" s="201"/>
      <c r="QVT3" s="202"/>
      <c r="QVU3" s="203"/>
      <c r="QVV3" s="204"/>
      <c r="QVW3" s="205"/>
      <c r="QVX3" s="206"/>
      <c r="QVY3" s="201"/>
      <c r="QVZ3" s="201"/>
      <c r="QWA3" s="202"/>
      <c r="QWB3" s="203"/>
      <c r="QWC3" s="204"/>
      <c r="QWD3" s="205"/>
      <c r="QWE3" s="206"/>
      <c r="QWF3" s="201"/>
      <c r="QWG3" s="201"/>
      <c r="QWH3" s="202"/>
      <c r="QWI3" s="203"/>
      <c r="QWJ3" s="204"/>
      <c r="QWK3" s="205"/>
      <c r="QWL3" s="206"/>
      <c r="QWM3" s="201"/>
      <c r="QWN3" s="201"/>
      <c r="QWO3" s="202"/>
      <c r="QWP3" s="203"/>
      <c r="QWQ3" s="204"/>
      <c r="QWR3" s="205"/>
      <c r="QWS3" s="206"/>
      <c r="QWT3" s="201"/>
      <c r="QWU3" s="201"/>
      <c r="QWV3" s="202"/>
      <c r="QWW3" s="203"/>
      <c r="QWX3" s="204"/>
      <c r="QWY3" s="205"/>
      <c r="QWZ3" s="206"/>
      <c r="QXA3" s="201"/>
      <c r="QXB3" s="201"/>
      <c r="QXC3" s="202"/>
      <c r="QXD3" s="203"/>
      <c r="QXE3" s="204"/>
      <c r="QXF3" s="205"/>
      <c r="QXG3" s="206"/>
      <c r="QXH3" s="201"/>
      <c r="QXI3" s="201"/>
      <c r="QXJ3" s="202"/>
      <c r="QXK3" s="203"/>
      <c r="QXL3" s="204"/>
      <c r="QXM3" s="205"/>
      <c r="QXN3" s="206"/>
      <c r="QXO3" s="201"/>
      <c r="QXP3" s="201"/>
      <c r="QXQ3" s="202"/>
      <c r="QXR3" s="203"/>
      <c r="QXS3" s="204"/>
      <c r="QXT3" s="205"/>
      <c r="QXU3" s="206"/>
      <c r="QXV3" s="201"/>
      <c r="QXW3" s="201"/>
      <c r="QXX3" s="202"/>
      <c r="QXY3" s="203"/>
      <c r="QXZ3" s="204"/>
      <c r="QYA3" s="205"/>
      <c r="QYB3" s="206"/>
      <c r="QYC3" s="201"/>
      <c r="QYD3" s="201"/>
      <c r="QYE3" s="202"/>
      <c r="QYF3" s="203"/>
      <c r="QYG3" s="204"/>
      <c r="QYH3" s="205"/>
      <c r="QYI3" s="206"/>
      <c r="QYJ3" s="201"/>
      <c r="QYK3" s="201"/>
      <c r="QYL3" s="202"/>
      <c r="QYM3" s="203"/>
      <c r="QYN3" s="204"/>
      <c r="QYO3" s="205"/>
      <c r="QYP3" s="206"/>
      <c r="QYQ3" s="201"/>
      <c r="QYR3" s="201"/>
      <c r="QYS3" s="202"/>
      <c r="QYT3" s="203"/>
      <c r="QYU3" s="204"/>
      <c r="QYV3" s="205"/>
      <c r="QYW3" s="206"/>
      <c r="QYX3" s="201"/>
      <c r="QYY3" s="201"/>
      <c r="QYZ3" s="202"/>
      <c r="QZA3" s="203"/>
      <c r="QZB3" s="204"/>
      <c r="QZC3" s="205"/>
      <c r="QZD3" s="206"/>
      <c r="QZE3" s="201"/>
      <c r="QZF3" s="201"/>
      <c r="QZG3" s="202"/>
      <c r="QZH3" s="203"/>
      <c r="QZI3" s="204"/>
      <c r="QZJ3" s="205"/>
      <c r="QZK3" s="206"/>
      <c r="QZL3" s="201"/>
      <c r="QZM3" s="201"/>
      <c r="QZN3" s="202"/>
      <c r="QZO3" s="203"/>
      <c r="QZP3" s="204"/>
      <c r="QZQ3" s="205"/>
      <c r="QZR3" s="206"/>
      <c r="QZS3" s="201"/>
      <c r="QZT3" s="201"/>
      <c r="QZU3" s="202"/>
      <c r="QZV3" s="203"/>
      <c r="QZW3" s="204"/>
      <c r="QZX3" s="205"/>
      <c r="QZY3" s="206"/>
      <c r="QZZ3" s="201"/>
      <c r="RAA3" s="201"/>
      <c r="RAB3" s="202"/>
      <c r="RAC3" s="203"/>
      <c r="RAD3" s="204"/>
      <c r="RAE3" s="205"/>
      <c r="RAF3" s="206"/>
      <c r="RAG3" s="201"/>
      <c r="RAH3" s="201"/>
      <c r="RAI3" s="202"/>
      <c r="RAJ3" s="203"/>
      <c r="RAK3" s="204"/>
      <c r="RAL3" s="205"/>
      <c r="RAM3" s="206"/>
      <c r="RAN3" s="201"/>
      <c r="RAO3" s="201"/>
      <c r="RAP3" s="202"/>
      <c r="RAQ3" s="203"/>
      <c r="RAR3" s="204"/>
      <c r="RAS3" s="205"/>
      <c r="RAT3" s="206"/>
      <c r="RAU3" s="201"/>
      <c r="RAV3" s="201"/>
      <c r="RAW3" s="202"/>
      <c r="RAX3" s="203"/>
      <c r="RAY3" s="204"/>
      <c r="RAZ3" s="205"/>
      <c r="RBA3" s="206"/>
      <c r="RBB3" s="201"/>
      <c r="RBC3" s="201"/>
      <c r="RBD3" s="202"/>
      <c r="RBE3" s="203"/>
      <c r="RBF3" s="204"/>
      <c r="RBG3" s="205"/>
      <c r="RBH3" s="206"/>
      <c r="RBI3" s="201"/>
      <c r="RBJ3" s="201"/>
      <c r="RBK3" s="202"/>
      <c r="RBL3" s="203"/>
      <c r="RBM3" s="204"/>
      <c r="RBN3" s="205"/>
      <c r="RBO3" s="206"/>
      <c r="RBP3" s="201"/>
      <c r="RBQ3" s="201"/>
      <c r="RBR3" s="202"/>
      <c r="RBS3" s="203"/>
      <c r="RBT3" s="204"/>
      <c r="RBU3" s="205"/>
      <c r="RBV3" s="206"/>
      <c r="RBW3" s="201"/>
      <c r="RBX3" s="201"/>
      <c r="RBY3" s="202"/>
      <c r="RBZ3" s="203"/>
      <c r="RCA3" s="204"/>
      <c r="RCB3" s="205"/>
      <c r="RCC3" s="206"/>
      <c r="RCD3" s="201"/>
      <c r="RCE3" s="201"/>
      <c r="RCF3" s="202"/>
      <c r="RCG3" s="203"/>
      <c r="RCH3" s="204"/>
      <c r="RCI3" s="205"/>
      <c r="RCJ3" s="206"/>
      <c r="RCK3" s="201"/>
      <c r="RCL3" s="201"/>
      <c r="RCM3" s="202"/>
      <c r="RCN3" s="203"/>
      <c r="RCO3" s="204"/>
      <c r="RCP3" s="205"/>
      <c r="RCQ3" s="206"/>
      <c r="RCR3" s="201"/>
      <c r="RCS3" s="201"/>
      <c r="RCT3" s="202"/>
      <c r="RCU3" s="203"/>
      <c r="RCV3" s="204"/>
      <c r="RCW3" s="205"/>
      <c r="RCX3" s="206"/>
      <c r="RCY3" s="201"/>
      <c r="RCZ3" s="201"/>
      <c r="RDA3" s="202"/>
      <c r="RDB3" s="203"/>
      <c r="RDC3" s="204"/>
      <c r="RDD3" s="205"/>
      <c r="RDE3" s="206"/>
      <c r="RDF3" s="201"/>
      <c r="RDG3" s="201"/>
      <c r="RDH3" s="202"/>
      <c r="RDI3" s="203"/>
      <c r="RDJ3" s="204"/>
      <c r="RDK3" s="205"/>
      <c r="RDL3" s="206"/>
      <c r="RDM3" s="201"/>
      <c r="RDN3" s="201"/>
      <c r="RDO3" s="202"/>
      <c r="RDP3" s="203"/>
      <c r="RDQ3" s="204"/>
      <c r="RDR3" s="205"/>
      <c r="RDS3" s="206"/>
      <c r="RDT3" s="201"/>
      <c r="RDU3" s="201"/>
      <c r="RDV3" s="202"/>
      <c r="RDW3" s="203"/>
      <c r="RDX3" s="204"/>
      <c r="RDY3" s="205"/>
      <c r="RDZ3" s="206"/>
      <c r="REA3" s="201"/>
      <c r="REB3" s="201"/>
      <c r="REC3" s="202"/>
      <c r="RED3" s="203"/>
      <c r="REE3" s="204"/>
      <c r="REF3" s="205"/>
      <c r="REG3" s="206"/>
      <c r="REH3" s="201"/>
      <c r="REI3" s="201"/>
      <c r="REJ3" s="202"/>
      <c r="REK3" s="203"/>
      <c r="REL3" s="204"/>
      <c r="REM3" s="205"/>
      <c r="REN3" s="206"/>
      <c r="REO3" s="201"/>
      <c r="REP3" s="201"/>
      <c r="REQ3" s="202"/>
      <c r="RER3" s="203"/>
      <c r="RES3" s="204"/>
      <c r="RET3" s="205"/>
      <c r="REU3" s="206"/>
      <c r="REV3" s="201"/>
      <c r="REW3" s="201"/>
      <c r="REX3" s="202"/>
      <c r="REY3" s="203"/>
      <c r="REZ3" s="204"/>
      <c r="RFA3" s="205"/>
      <c r="RFB3" s="206"/>
      <c r="RFC3" s="201"/>
      <c r="RFD3" s="201"/>
      <c r="RFE3" s="202"/>
      <c r="RFF3" s="203"/>
      <c r="RFG3" s="204"/>
      <c r="RFH3" s="205"/>
      <c r="RFI3" s="206"/>
      <c r="RFJ3" s="201"/>
      <c r="RFK3" s="201"/>
      <c r="RFL3" s="202"/>
      <c r="RFM3" s="203"/>
      <c r="RFN3" s="204"/>
      <c r="RFO3" s="205"/>
      <c r="RFP3" s="206"/>
      <c r="RFQ3" s="201"/>
      <c r="RFR3" s="201"/>
      <c r="RFS3" s="202"/>
      <c r="RFT3" s="203"/>
      <c r="RFU3" s="204"/>
      <c r="RFV3" s="205"/>
      <c r="RFW3" s="206"/>
      <c r="RFX3" s="201"/>
      <c r="RFY3" s="201"/>
      <c r="RFZ3" s="202"/>
      <c r="RGA3" s="203"/>
      <c r="RGB3" s="204"/>
      <c r="RGC3" s="205"/>
      <c r="RGD3" s="206"/>
      <c r="RGE3" s="201"/>
      <c r="RGF3" s="201"/>
      <c r="RGG3" s="202"/>
      <c r="RGH3" s="203"/>
      <c r="RGI3" s="204"/>
      <c r="RGJ3" s="205"/>
      <c r="RGK3" s="206"/>
      <c r="RGL3" s="201"/>
      <c r="RGM3" s="201"/>
      <c r="RGN3" s="202"/>
      <c r="RGO3" s="203"/>
      <c r="RGP3" s="204"/>
      <c r="RGQ3" s="205"/>
      <c r="RGR3" s="206"/>
      <c r="RGS3" s="201"/>
      <c r="RGT3" s="201"/>
      <c r="RGU3" s="202"/>
      <c r="RGV3" s="203"/>
      <c r="RGW3" s="204"/>
      <c r="RGX3" s="205"/>
      <c r="RGY3" s="206"/>
      <c r="RGZ3" s="201"/>
      <c r="RHA3" s="201"/>
      <c r="RHB3" s="202"/>
      <c r="RHC3" s="203"/>
      <c r="RHD3" s="204"/>
      <c r="RHE3" s="205"/>
      <c r="RHF3" s="206"/>
      <c r="RHG3" s="201"/>
      <c r="RHH3" s="201"/>
      <c r="RHI3" s="202"/>
      <c r="RHJ3" s="203"/>
      <c r="RHK3" s="204"/>
      <c r="RHL3" s="205"/>
      <c r="RHM3" s="206"/>
      <c r="RHN3" s="201"/>
      <c r="RHO3" s="201"/>
      <c r="RHP3" s="202"/>
      <c r="RHQ3" s="203"/>
      <c r="RHR3" s="204"/>
      <c r="RHS3" s="205"/>
      <c r="RHT3" s="206"/>
      <c r="RHU3" s="201"/>
      <c r="RHV3" s="201"/>
      <c r="RHW3" s="202"/>
      <c r="RHX3" s="203"/>
      <c r="RHY3" s="204"/>
      <c r="RHZ3" s="205"/>
      <c r="RIA3" s="206"/>
      <c r="RIB3" s="201"/>
      <c r="RIC3" s="201"/>
      <c r="RID3" s="202"/>
      <c r="RIE3" s="203"/>
      <c r="RIF3" s="204"/>
      <c r="RIG3" s="205"/>
      <c r="RIH3" s="206"/>
      <c r="RII3" s="201"/>
      <c r="RIJ3" s="201"/>
      <c r="RIK3" s="202"/>
      <c r="RIL3" s="203"/>
      <c r="RIM3" s="204"/>
      <c r="RIN3" s="205"/>
      <c r="RIO3" s="206"/>
      <c r="RIP3" s="201"/>
      <c r="RIQ3" s="201"/>
      <c r="RIR3" s="202"/>
      <c r="RIS3" s="203"/>
      <c r="RIT3" s="204"/>
      <c r="RIU3" s="205"/>
      <c r="RIV3" s="206"/>
      <c r="RIW3" s="201"/>
      <c r="RIX3" s="201"/>
      <c r="RIY3" s="202"/>
      <c r="RIZ3" s="203"/>
      <c r="RJA3" s="204"/>
      <c r="RJB3" s="205"/>
      <c r="RJC3" s="206"/>
      <c r="RJD3" s="201"/>
      <c r="RJE3" s="201"/>
      <c r="RJF3" s="202"/>
      <c r="RJG3" s="203"/>
      <c r="RJH3" s="204"/>
      <c r="RJI3" s="205"/>
      <c r="RJJ3" s="206"/>
      <c r="RJK3" s="201"/>
      <c r="RJL3" s="201"/>
      <c r="RJM3" s="202"/>
      <c r="RJN3" s="203"/>
      <c r="RJO3" s="204"/>
      <c r="RJP3" s="205"/>
      <c r="RJQ3" s="206"/>
      <c r="RJR3" s="201"/>
      <c r="RJS3" s="201"/>
      <c r="RJT3" s="202"/>
      <c r="RJU3" s="203"/>
      <c r="RJV3" s="204"/>
      <c r="RJW3" s="205"/>
      <c r="RJX3" s="206"/>
      <c r="RJY3" s="201"/>
      <c r="RJZ3" s="201"/>
      <c r="RKA3" s="202"/>
      <c r="RKB3" s="203"/>
      <c r="RKC3" s="204"/>
      <c r="RKD3" s="205"/>
      <c r="RKE3" s="206"/>
      <c r="RKF3" s="201"/>
      <c r="RKG3" s="201"/>
      <c r="RKH3" s="202"/>
      <c r="RKI3" s="203"/>
      <c r="RKJ3" s="204"/>
      <c r="RKK3" s="205"/>
      <c r="RKL3" s="206"/>
      <c r="RKM3" s="201"/>
      <c r="RKN3" s="201"/>
      <c r="RKO3" s="202"/>
      <c r="RKP3" s="203"/>
      <c r="RKQ3" s="204"/>
      <c r="RKR3" s="205"/>
      <c r="RKS3" s="206"/>
      <c r="RKT3" s="201"/>
      <c r="RKU3" s="201"/>
      <c r="RKV3" s="202"/>
      <c r="RKW3" s="203"/>
      <c r="RKX3" s="204"/>
      <c r="RKY3" s="205"/>
      <c r="RKZ3" s="206"/>
      <c r="RLA3" s="201"/>
      <c r="RLB3" s="201"/>
      <c r="RLC3" s="202"/>
      <c r="RLD3" s="203"/>
      <c r="RLE3" s="204"/>
      <c r="RLF3" s="205"/>
      <c r="RLG3" s="206"/>
      <c r="RLH3" s="201"/>
      <c r="RLI3" s="201"/>
      <c r="RLJ3" s="202"/>
      <c r="RLK3" s="203"/>
      <c r="RLL3" s="204"/>
      <c r="RLM3" s="205"/>
      <c r="RLN3" s="206"/>
      <c r="RLO3" s="201"/>
      <c r="RLP3" s="201"/>
      <c r="RLQ3" s="202"/>
      <c r="RLR3" s="203"/>
      <c r="RLS3" s="204"/>
      <c r="RLT3" s="205"/>
      <c r="RLU3" s="206"/>
      <c r="RLV3" s="201"/>
      <c r="RLW3" s="201"/>
      <c r="RLX3" s="202"/>
      <c r="RLY3" s="203"/>
      <c r="RLZ3" s="204"/>
      <c r="RMA3" s="205"/>
      <c r="RMB3" s="206"/>
      <c r="RMC3" s="201"/>
      <c r="RMD3" s="201"/>
      <c r="RME3" s="202"/>
      <c r="RMF3" s="203"/>
      <c r="RMG3" s="204"/>
      <c r="RMH3" s="205"/>
      <c r="RMI3" s="206"/>
      <c r="RMJ3" s="201"/>
      <c r="RMK3" s="201"/>
      <c r="RML3" s="202"/>
      <c r="RMM3" s="203"/>
      <c r="RMN3" s="204"/>
      <c r="RMO3" s="205"/>
      <c r="RMP3" s="206"/>
      <c r="RMQ3" s="201"/>
      <c r="RMR3" s="201"/>
      <c r="RMS3" s="202"/>
      <c r="RMT3" s="203"/>
      <c r="RMU3" s="204"/>
      <c r="RMV3" s="205"/>
      <c r="RMW3" s="206"/>
      <c r="RMX3" s="201"/>
      <c r="RMY3" s="201"/>
      <c r="RMZ3" s="202"/>
      <c r="RNA3" s="203"/>
      <c r="RNB3" s="204"/>
      <c r="RNC3" s="205"/>
      <c r="RND3" s="206"/>
      <c r="RNE3" s="201"/>
      <c r="RNF3" s="201"/>
      <c r="RNG3" s="202"/>
      <c r="RNH3" s="203"/>
      <c r="RNI3" s="204"/>
      <c r="RNJ3" s="205"/>
      <c r="RNK3" s="206"/>
      <c r="RNL3" s="201"/>
      <c r="RNM3" s="201"/>
      <c r="RNN3" s="202"/>
      <c r="RNO3" s="203"/>
      <c r="RNP3" s="204"/>
      <c r="RNQ3" s="205"/>
      <c r="RNR3" s="206"/>
      <c r="RNS3" s="201"/>
      <c r="RNT3" s="201"/>
      <c r="RNU3" s="202"/>
      <c r="RNV3" s="203"/>
      <c r="RNW3" s="204"/>
      <c r="RNX3" s="205"/>
      <c r="RNY3" s="206"/>
      <c r="RNZ3" s="201"/>
      <c r="ROA3" s="201"/>
      <c r="ROB3" s="202"/>
      <c r="ROC3" s="203"/>
      <c r="ROD3" s="204"/>
      <c r="ROE3" s="205"/>
      <c r="ROF3" s="206"/>
      <c r="ROG3" s="201"/>
      <c r="ROH3" s="201"/>
      <c r="ROI3" s="202"/>
      <c r="ROJ3" s="203"/>
      <c r="ROK3" s="204"/>
      <c r="ROL3" s="205"/>
      <c r="ROM3" s="206"/>
      <c r="RON3" s="201"/>
      <c r="ROO3" s="201"/>
      <c r="ROP3" s="202"/>
      <c r="ROQ3" s="203"/>
      <c r="ROR3" s="204"/>
      <c r="ROS3" s="205"/>
      <c r="ROT3" s="206"/>
      <c r="ROU3" s="201"/>
      <c r="ROV3" s="201"/>
      <c r="ROW3" s="202"/>
      <c r="ROX3" s="203"/>
      <c r="ROY3" s="204"/>
      <c r="ROZ3" s="205"/>
      <c r="RPA3" s="206"/>
      <c r="RPB3" s="201"/>
      <c r="RPC3" s="201"/>
      <c r="RPD3" s="202"/>
      <c r="RPE3" s="203"/>
      <c r="RPF3" s="204"/>
      <c r="RPG3" s="205"/>
      <c r="RPH3" s="206"/>
      <c r="RPI3" s="201"/>
      <c r="RPJ3" s="201"/>
      <c r="RPK3" s="202"/>
      <c r="RPL3" s="203"/>
      <c r="RPM3" s="204"/>
      <c r="RPN3" s="205"/>
      <c r="RPO3" s="206"/>
      <c r="RPP3" s="201"/>
      <c r="RPQ3" s="201"/>
      <c r="RPR3" s="202"/>
      <c r="RPS3" s="203"/>
      <c r="RPT3" s="204"/>
      <c r="RPU3" s="205"/>
      <c r="RPV3" s="206"/>
      <c r="RPW3" s="201"/>
      <c r="RPX3" s="201"/>
      <c r="RPY3" s="202"/>
      <c r="RPZ3" s="203"/>
      <c r="RQA3" s="204"/>
      <c r="RQB3" s="205"/>
      <c r="RQC3" s="206"/>
      <c r="RQD3" s="201"/>
      <c r="RQE3" s="201"/>
      <c r="RQF3" s="202"/>
      <c r="RQG3" s="203"/>
      <c r="RQH3" s="204"/>
      <c r="RQI3" s="205"/>
      <c r="RQJ3" s="206"/>
      <c r="RQK3" s="201"/>
      <c r="RQL3" s="201"/>
      <c r="RQM3" s="202"/>
      <c r="RQN3" s="203"/>
      <c r="RQO3" s="204"/>
      <c r="RQP3" s="205"/>
      <c r="RQQ3" s="206"/>
      <c r="RQR3" s="201"/>
      <c r="RQS3" s="201"/>
      <c r="RQT3" s="202"/>
      <c r="RQU3" s="203"/>
      <c r="RQV3" s="204"/>
      <c r="RQW3" s="205"/>
      <c r="RQX3" s="206"/>
      <c r="RQY3" s="201"/>
      <c r="RQZ3" s="201"/>
      <c r="RRA3" s="202"/>
      <c r="RRB3" s="203"/>
      <c r="RRC3" s="204"/>
      <c r="RRD3" s="205"/>
      <c r="RRE3" s="206"/>
      <c r="RRF3" s="201"/>
      <c r="RRG3" s="201"/>
      <c r="RRH3" s="202"/>
      <c r="RRI3" s="203"/>
      <c r="RRJ3" s="204"/>
      <c r="RRK3" s="205"/>
      <c r="RRL3" s="206"/>
      <c r="RRM3" s="201"/>
      <c r="RRN3" s="201"/>
      <c r="RRO3" s="202"/>
      <c r="RRP3" s="203"/>
      <c r="RRQ3" s="204"/>
      <c r="RRR3" s="205"/>
      <c r="RRS3" s="206"/>
      <c r="RRT3" s="201"/>
      <c r="RRU3" s="201"/>
      <c r="RRV3" s="202"/>
      <c r="RRW3" s="203"/>
      <c r="RRX3" s="204"/>
      <c r="RRY3" s="205"/>
      <c r="RRZ3" s="206"/>
      <c r="RSA3" s="201"/>
      <c r="RSB3" s="201"/>
      <c r="RSC3" s="202"/>
      <c r="RSD3" s="203"/>
      <c r="RSE3" s="204"/>
      <c r="RSF3" s="205"/>
      <c r="RSG3" s="206"/>
      <c r="RSH3" s="201"/>
      <c r="RSI3" s="201"/>
      <c r="RSJ3" s="202"/>
      <c r="RSK3" s="203"/>
      <c r="RSL3" s="204"/>
      <c r="RSM3" s="205"/>
      <c r="RSN3" s="206"/>
      <c r="RSO3" s="201"/>
      <c r="RSP3" s="201"/>
      <c r="RSQ3" s="202"/>
      <c r="RSR3" s="203"/>
      <c r="RSS3" s="204"/>
      <c r="RST3" s="205"/>
      <c r="RSU3" s="206"/>
      <c r="RSV3" s="201"/>
      <c r="RSW3" s="201"/>
      <c r="RSX3" s="202"/>
      <c r="RSY3" s="203"/>
      <c r="RSZ3" s="204"/>
      <c r="RTA3" s="205"/>
      <c r="RTB3" s="206"/>
      <c r="RTC3" s="201"/>
      <c r="RTD3" s="201"/>
      <c r="RTE3" s="202"/>
      <c r="RTF3" s="203"/>
      <c r="RTG3" s="204"/>
      <c r="RTH3" s="205"/>
      <c r="RTI3" s="206"/>
      <c r="RTJ3" s="201"/>
      <c r="RTK3" s="201"/>
      <c r="RTL3" s="202"/>
      <c r="RTM3" s="203"/>
      <c r="RTN3" s="204"/>
      <c r="RTO3" s="205"/>
      <c r="RTP3" s="206"/>
      <c r="RTQ3" s="201"/>
      <c r="RTR3" s="201"/>
      <c r="RTS3" s="202"/>
      <c r="RTT3" s="203"/>
      <c r="RTU3" s="204"/>
      <c r="RTV3" s="205"/>
      <c r="RTW3" s="206"/>
      <c r="RTX3" s="201"/>
      <c r="RTY3" s="201"/>
      <c r="RTZ3" s="202"/>
      <c r="RUA3" s="203"/>
      <c r="RUB3" s="204"/>
      <c r="RUC3" s="205"/>
      <c r="RUD3" s="206"/>
      <c r="RUE3" s="201"/>
      <c r="RUF3" s="201"/>
      <c r="RUG3" s="202"/>
      <c r="RUH3" s="203"/>
      <c r="RUI3" s="204"/>
      <c r="RUJ3" s="205"/>
      <c r="RUK3" s="206"/>
      <c r="RUL3" s="201"/>
      <c r="RUM3" s="201"/>
      <c r="RUN3" s="202"/>
      <c r="RUO3" s="203"/>
      <c r="RUP3" s="204"/>
      <c r="RUQ3" s="205"/>
      <c r="RUR3" s="206"/>
      <c r="RUS3" s="201"/>
      <c r="RUT3" s="201"/>
      <c r="RUU3" s="202"/>
      <c r="RUV3" s="203"/>
      <c r="RUW3" s="204"/>
      <c r="RUX3" s="205"/>
      <c r="RUY3" s="206"/>
      <c r="RUZ3" s="201"/>
      <c r="RVA3" s="201"/>
      <c r="RVB3" s="202"/>
      <c r="RVC3" s="203"/>
      <c r="RVD3" s="204"/>
      <c r="RVE3" s="205"/>
      <c r="RVF3" s="206"/>
      <c r="RVG3" s="201"/>
      <c r="RVH3" s="201"/>
      <c r="RVI3" s="202"/>
      <c r="RVJ3" s="203"/>
      <c r="RVK3" s="204"/>
      <c r="RVL3" s="205"/>
      <c r="RVM3" s="206"/>
      <c r="RVN3" s="201"/>
      <c r="RVO3" s="201"/>
      <c r="RVP3" s="202"/>
      <c r="RVQ3" s="203"/>
      <c r="RVR3" s="204"/>
      <c r="RVS3" s="205"/>
      <c r="RVT3" s="206"/>
      <c r="RVU3" s="201"/>
      <c r="RVV3" s="201"/>
      <c r="RVW3" s="202"/>
      <c r="RVX3" s="203"/>
      <c r="RVY3" s="204"/>
      <c r="RVZ3" s="205"/>
      <c r="RWA3" s="206"/>
      <c r="RWB3" s="201"/>
      <c r="RWC3" s="201"/>
      <c r="RWD3" s="202"/>
      <c r="RWE3" s="203"/>
      <c r="RWF3" s="204"/>
      <c r="RWG3" s="205"/>
      <c r="RWH3" s="206"/>
      <c r="RWI3" s="201"/>
      <c r="RWJ3" s="201"/>
      <c r="RWK3" s="202"/>
      <c r="RWL3" s="203"/>
      <c r="RWM3" s="204"/>
      <c r="RWN3" s="205"/>
      <c r="RWO3" s="206"/>
      <c r="RWP3" s="201"/>
      <c r="RWQ3" s="201"/>
      <c r="RWR3" s="202"/>
      <c r="RWS3" s="203"/>
      <c r="RWT3" s="204"/>
      <c r="RWU3" s="205"/>
      <c r="RWV3" s="206"/>
      <c r="RWW3" s="201"/>
      <c r="RWX3" s="201"/>
      <c r="RWY3" s="202"/>
      <c r="RWZ3" s="203"/>
      <c r="RXA3" s="204"/>
      <c r="RXB3" s="205"/>
      <c r="RXC3" s="206"/>
      <c r="RXD3" s="201"/>
      <c r="RXE3" s="201"/>
      <c r="RXF3" s="202"/>
      <c r="RXG3" s="203"/>
      <c r="RXH3" s="204"/>
      <c r="RXI3" s="205"/>
      <c r="RXJ3" s="206"/>
      <c r="RXK3" s="201"/>
      <c r="RXL3" s="201"/>
      <c r="RXM3" s="202"/>
      <c r="RXN3" s="203"/>
      <c r="RXO3" s="204"/>
      <c r="RXP3" s="205"/>
      <c r="RXQ3" s="206"/>
      <c r="RXR3" s="201"/>
      <c r="RXS3" s="201"/>
      <c r="RXT3" s="202"/>
      <c r="RXU3" s="203"/>
      <c r="RXV3" s="204"/>
      <c r="RXW3" s="205"/>
      <c r="RXX3" s="206"/>
      <c r="RXY3" s="201"/>
      <c r="RXZ3" s="201"/>
      <c r="RYA3" s="202"/>
      <c r="RYB3" s="203"/>
      <c r="RYC3" s="204"/>
      <c r="RYD3" s="205"/>
      <c r="RYE3" s="206"/>
      <c r="RYF3" s="201"/>
      <c r="RYG3" s="201"/>
      <c r="RYH3" s="202"/>
      <c r="RYI3" s="203"/>
      <c r="RYJ3" s="204"/>
      <c r="RYK3" s="205"/>
      <c r="RYL3" s="206"/>
      <c r="RYM3" s="201"/>
      <c r="RYN3" s="201"/>
      <c r="RYO3" s="202"/>
      <c r="RYP3" s="203"/>
      <c r="RYQ3" s="204"/>
      <c r="RYR3" s="205"/>
      <c r="RYS3" s="206"/>
      <c r="RYT3" s="201"/>
      <c r="RYU3" s="201"/>
      <c r="RYV3" s="202"/>
      <c r="RYW3" s="203"/>
      <c r="RYX3" s="204"/>
      <c r="RYY3" s="205"/>
      <c r="RYZ3" s="206"/>
      <c r="RZA3" s="201"/>
      <c r="RZB3" s="201"/>
      <c r="RZC3" s="202"/>
      <c r="RZD3" s="203"/>
      <c r="RZE3" s="204"/>
      <c r="RZF3" s="205"/>
      <c r="RZG3" s="206"/>
      <c r="RZH3" s="201"/>
      <c r="RZI3" s="201"/>
      <c r="RZJ3" s="202"/>
      <c r="RZK3" s="203"/>
      <c r="RZL3" s="204"/>
      <c r="RZM3" s="205"/>
      <c r="RZN3" s="206"/>
      <c r="RZO3" s="201"/>
      <c r="RZP3" s="201"/>
      <c r="RZQ3" s="202"/>
      <c r="RZR3" s="203"/>
      <c r="RZS3" s="204"/>
      <c r="RZT3" s="205"/>
      <c r="RZU3" s="206"/>
      <c r="RZV3" s="201"/>
      <c r="RZW3" s="201"/>
      <c r="RZX3" s="202"/>
      <c r="RZY3" s="203"/>
      <c r="RZZ3" s="204"/>
      <c r="SAA3" s="205"/>
      <c r="SAB3" s="206"/>
      <c r="SAC3" s="201"/>
      <c r="SAD3" s="201"/>
      <c r="SAE3" s="202"/>
      <c r="SAF3" s="203"/>
      <c r="SAG3" s="204"/>
      <c r="SAH3" s="205"/>
      <c r="SAI3" s="206"/>
      <c r="SAJ3" s="201"/>
      <c r="SAK3" s="201"/>
      <c r="SAL3" s="202"/>
      <c r="SAM3" s="203"/>
      <c r="SAN3" s="204"/>
      <c r="SAO3" s="205"/>
      <c r="SAP3" s="206"/>
      <c r="SAQ3" s="201"/>
      <c r="SAR3" s="201"/>
      <c r="SAS3" s="202"/>
      <c r="SAT3" s="203"/>
      <c r="SAU3" s="204"/>
      <c r="SAV3" s="205"/>
      <c r="SAW3" s="206"/>
      <c r="SAX3" s="201"/>
      <c r="SAY3" s="201"/>
      <c r="SAZ3" s="202"/>
      <c r="SBA3" s="203"/>
      <c r="SBB3" s="204"/>
      <c r="SBC3" s="205"/>
      <c r="SBD3" s="206"/>
      <c r="SBE3" s="201"/>
      <c r="SBF3" s="201"/>
      <c r="SBG3" s="202"/>
      <c r="SBH3" s="203"/>
      <c r="SBI3" s="204"/>
      <c r="SBJ3" s="205"/>
      <c r="SBK3" s="206"/>
      <c r="SBL3" s="201"/>
      <c r="SBM3" s="201"/>
      <c r="SBN3" s="202"/>
      <c r="SBO3" s="203"/>
      <c r="SBP3" s="204"/>
      <c r="SBQ3" s="205"/>
      <c r="SBR3" s="206"/>
      <c r="SBS3" s="201"/>
      <c r="SBT3" s="201"/>
      <c r="SBU3" s="202"/>
      <c r="SBV3" s="203"/>
      <c r="SBW3" s="204"/>
      <c r="SBX3" s="205"/>
      <c r="SBY3" s="206"/>
      <c r="SBZ3" s="201"/>
      <c r="SCA3" s="201"/>
      <c r="SCB3" s="202"/>
      <c r="SCC3" s="203"/>
      <c r="SCD3" s="204"/>
      <c r="SCE3" s="205"/>
      <c r="SCF3" s="206"/>
      <c r="SCG3" s="201"/>
      <c r="SCH3" s="201"/>
      <c r="SCI3" s="202"/>
      <c r="SCJ3" s="203"/>
      <c r="SCK3" s="204"/>
      <c r="SCL3" s="205"/>
      <c r="SCM3" s="206"/>
      <c r="SCN3" s="201"/>
      <c r="SCO3" s="201"/>
      <c r="SCP3" s="202"/>
      <c r="SCQ3" s="203"/>
      <c r="SCR3" s="204"/>
      <c r="SCS3" s="205"/>
      <c r="SCT3" s="206"/>
      <c r="SCU3" s="201"/>
      <c r="SCV3" s="201"/>
      <c r="SCW3" s="202"/>
      <c r="SCX3" s="203"/>
      <c r="SCY3" s="204"/>
      <c r="SCZ3" s="205"/>
      <c r="SDA3" s="206"/>
      <c r="SDB3" s="201"/>
      <c r="SDC3" s="201"/>
      <c r="SDD3" s="202"/>
      <c r="SDE3" s="203"/>
      <c r="SDF3" s="204"/>
      <c r="SDG3" s="205"/>
      <c r="SDH3" s="206"/>
      <c r="SDI3" s="201"/>
      <c r="SDJ3" s="201"/>
      <c r="SDK3" s="202"/>
      <c r="SDL3" s="203"/>
      <c r="SDM3" s="204"/>
      <c r="SDN3" s="205"/>
      <c r="SDO3" s="206"/>
      <c r="SDP3" s="201"/>
      <c r="SDQ3" s="201"/>
      <c r="SDR3" s="202"/>
      <c r="SDS3" s="203"/>
      <c r="SDT3" s="204"/>
      <c r="SDU3" s="205"/>
      <c r="SDV3" s="206"/>
      <c r="SDW3" s="201"/>
      <c r="SDX3" s="201"/>
      <c r="SDY3" s="202"/>
      <c r="SDZ3" s="203"/>
      <c r="SEA3" s="204"/>
      <c r="SEB3" s="205"/>
      <c r="SEC3" s="206"/>
      <c r="SED3" s="201"/>
      <c r="SEE3" s="201"/>
      <c r="SEF3" s="202"/>
      <c r="SEG3" s="203"/>
      <c r="SEH3" s="204"/>
      <c r="SEI3" s="205"/>
      <c r="SEJ3" s="206"/>
      <c r="SEK3" s="201"/>
      <c r="SEL3" s="201"/>
      <c r="SEM3" s="202"/>
      <c r="SEN3" s="203"/>
      <c r="SEO3" s="204"/>
      <c r="SEP3" s="205"/>
      <c r="SEQ3" s="206"/>
      <c r="SER3" s="201"/>
      <c r="SES3" s="201"/>
      <c r="SET3" s="202"/>
      <c r="SEU3" s="203"/>
      <c r="SEV3" s="204"/>
      <c r="SEW3" s="205"/>
      <c r="SEX3" s="206"/>
      <c r="SEY3" s="201"/>
      <c r="SEZ3" s="201"/>
      <c r="SFA3" s="202"/>
      <c r="SFB3" s="203"/>
      <c r="SFC3" s="204"/>
      <c r="SFD3" s="205"/>
      <c r="SFE3" s="206"/>
      <c r="SFF3" s="201"/>
      <c r="SFG3" s="201"/>
      <c r="SFH3" s="202"/>
      <c r="SFI3" s="203"/>
      <c r="SFJ3" s="204"/>
      <c r="SFK3" s="205"/>
      <c r="SFL3" s="206"/>
      <c r="SFM3" s="201"/>
      <c r="SFN3" s="201"/>
      <c r="SFO3" s="202"/>
      <c r="SFP3" s="203"/>
      <c r="SFQ3" s="204"/>
      <c r="SFR3" s="205"/>
      <c r="SFS3" s="206"/>
      <c r="SFT3" s="201"/>
      <c r="SFU3" s="201"/>
      <c r="SFV3" s="202"/>
      <c r="SFW3" s="203"/>
      <c r="SFX3" s="204"/>
      <c r="SFY3" s="205"/>
      <c r="SFZ3" s="206"/>
      <c r="SGA3" s="201"/>
      <c r="SGB3" s="201"/>
      <c r="SGC3" s="202"/>
      <c r="SGD3" s="203"/>
      <c r="SGE3" s="204"/>
      <c r="SGF3" s="205"/>
      <c r="SGG3" s="206"/>
      <c r="SGH3" s="201"/>
      <c r="SGI3" s="201"/>
      <c r="SGJ3" s="202"/>
      <c r="SGK3" s="203"/>
      <c r="SGL3" s="204"/>
      <c r="SGM3" s="205"/>
      <c r="SGN3" s="206"/>
      <c r="SGO3" s="201"/>
      <c r="SGP3" s="201"/>
      <c r="SGQ3" s="202"/>
      <c r="SGR3" s="203"/>
      <c r="SGS3" s="204"/>
      <c r="SGT3" s="205"/>
      <c r="SGU3" s="206"/>
      <c r="SGV3" s="201"/>
      <c r="SGW3" s="201"/>
      <c r="SGX3" s="202"/>
      <c r="SGY3" s="203"/>
      <c r="SGZ3" s="204"/>
      <c r="SHA3" s="205"/>
      <c r="SHB3" s="206"/>
      <c r="SHC3" s="201"/>
      <c r="SHD3" s="201"/>
      <c r="SHE3" s="202"/>
      <c r="SHF3" s="203"/>
      <c r="SHG3" s="204"/>
      <c r="SHH3" s="205"/>
      <c r="SHI3" s="206"/>
      <c r="SHJ3" s="201"/>
      <c r="SHK3" s="201"/>
      <c r="SHL3" s="202"/>
      <c r="SHM3" s="203"/>
      <c r="SHN3" s="204"/>
      <c r="SHO3" s="205"/>
      <c r="SHP3" s="206"/>
      <c r="SHQ3" s="201"/>
      <c r="SHR3" s="201"/>
      <c r="SHS3" s="202"/>
      <c r="SHT3" s="203"/>
      <c r="SHU3" s="204"/>
      <c r="SHV3" s="205"/>
      <c r="SHW3" s="206"/>
      <c r="SHX3" s="201"/>
      <c r="SHY3" s="201"/>
      <c r="SHZ3" s="202"/>
      <c r="SIA3" s="203"/>
      <c r="SIB3" s="204"/>
      <c r="SIC3" s="205"/>
      <c r="SID3" s="206"/>
      <c r="SIE3" s="201"/>
      <c r="SIF3" s="201"/>
      <c r="SIG3" s="202"/>
      <c r="SIH3" s="203"/>
      <c r="SII3" s="204"/>
      <c r="SIJ3" s="205"/>
      <c r="SIK3" s="206"/>
      <c r="SIL3" s="201"/>
      <c r="SIM3" s="201"/>
      <c r="SIN3" s="202"/>
      <c r="SIO3" s="203"/>
      <c r="SIP3" s="204"/>
      <c r="SIQ3" s="205"/>
      <c r="SIR3" s="206"/>
      <c r="SIS3" s="201"/>
      <c r="SIT3" s="201"/>
      <c r="SIU3" s="202"/>
      <c r="SIV3" s="203"/>
      <c r="SIW3" s="204"/>
      <c r="SIX3" s="205"/>
      <c r="SIY3" s="206"/>
      <c r="SIZ3" s="201"/>
      <c r="SJA3" s="201"/>
      <c r="SJB3" s="202"/>
      <c r="SJC3" s="203"/>
      <c r="SJD3" s="204"/>
      <c r="SJE3" s="205"/>
      <c r="SJF3" s="206"/>
      <c r="SJG3" s="201"/>
      <c r="SJH3" s="201"/>
      <c r="SJI3" s="202"/>
      <c r="SJJ3" s="203"/>
      <c r="SJK3" s="204"/>
      <c r="SJL3" s="205"/>
      <c r="SJM3" s="206"/>
      <c r="SJN3" s="201"/>
      <c r="SJO3" s="201"/>
      <c r="SJP3" s="202"/>
      <c r="SJQ3" s="203"/>
      <c r="SJR3" s="204"/>
      <c r="SJS3" s="205"/>
      <c r="SJT3" s="206"/>
      <c r="SJU3" s="201"/>
      <c r="SJV3" s="201"/>
      <c r="SJW3" s="202"/>
      <c r="SJX3" s="203"/>
      <c r="SJY3" s="204"/>
      <c r="SJZ3" s="205"/>
      <c r="SKA3" s="206"/>
      <c r="SKB3" s="201"/>
      <c r="SKC3" s="201"/>
      <c r="SKD3" s="202"/>
      <c r="SKE3" s="203"/>
      <c r="SKF3" s="204"/>
      <c r="SKG3" s="205"/>
      <c r="SKH3" s="206"/>
      <c r="SKI3" s="201"/>
      <c r="SKJ3" s="201"/>
      <c r="SKK3" s="202"/>
      <c r="SKL3" s="203"/>
      <c r="SKM3" s="204"/>
      <c r="SKN3" s="205"/>
      <c r="SKO3" s="206"/>
      <c r="SKP3" s="201"/>
      <c r="SKQ3" s="201"/>
      <c r="SKR3" s="202"/>
      <c r="SKS3" s="203"/>
      <c r="SKT3" s="204"/>
      <c r="SKU3" s="205"/>
      <c r="SKV3" s="206"/>
      <c r="SKW3" s="201"/>
      <c r="SKX3" s="201"/>
      <c r="SKY3" s="202"/>
      <c r="SKZ3" s="203"/>
      <c r="SLA3" s="204"/>
      <c r="SLB3" s="205"/>
      <c r="SLC3" s="206"/>
      <c r="SLD3" s="201"/>
      <c r="SLE3" s="201"/>
      <c r="SLF3" s="202"/>
      <c r="SLG3" s="203"/>
      <c r="SLH3" s="204"/>
      <c r="SLI3" s="205"/>
      <c r="SLJ3" s="206"/>
      <c r="SLK3" s="201"/>
      <c r="SLL3" s="201"/>
      <c r="SLM3" s="202"/>
      <c r="SLN3" s="203"/>
      <c r="SLO3" s="204"/>
      <c r="SLP3" s="205"/>
      <c r="SLQ3" s="206"/>
      <c r="SLR3" s="201"/>
      <c r="SLS3" s="201"/>
      <c r="SLT3" s="202"/>
      <c r="SLU3" s="203"/>
      <c r="SLV3" s="204"/>
      <c r="SLW3" s="205"/>
      <c r="SLX3" s="206"/>
      <c r="SLY3" s="201"/>
      <c r="SLZ3" s="201"/>
      <c r="SMA3" s="202"/>
      <c r="SMB3" s="203"/>
      <c r="SMC3" s="204"/>
      <c r="SMD3" s="205"/>
      <c r="SME3" s="206"/>
      <c r="SMF3" s="201"/>
      <c r="SMG3" s="201"/>
      <c r="SMH3" s="202"/>
      <c r="SMI3" s="203"/>
      <c r="SMJ3" s="204"/>
      <c r="SMK3" s="205"/>
      <c r="SML3" s="206"/>
      <c r="SMM3" s="201"/>
      <c r="SMN3" s="201"/>
      <c r="SMO3" s="202"/>
      <c r="SMP3" s="203"/>
      <c r="SMQ3" s="204"/>
      <c r="SMR3" s="205"/>
      <c r="SMS3" s="206"/>
      <c r="SMT3" s="201"/>
      <c r="SMU3" s="201"/>
      <c r="SMV3" s="202"/>
      <c r="SMW3" s="203"/>
      <c r="SMX3" s="204"/>
      <c r="SMY3" s="205"/>
      <c r="SMZ3" s="206"/>
      <c r="SNA3" s="201"/>
      <c r="SNB3" s="201"/>
      <c r="SNC3" s="202"/>
      <c r="SND3" s="203"/>
      <c r="SNE3" s="204"/>
      <c r="SNF3" s="205"/>
      <c r="SNG3" s="206"/>
      <c r="SNH3" s="201"/>
      <c r="SNI3" s="201"/>
      <c r="SNJ3" s="202"/>
      <c r="SNK3" s="203"/>
      <c r="SNL3" s="204"/>
      <c r="SNM3" s="205"/>
      <c r="SNN3" s="206"/>
      <c r="SNO3" s="201"/>
      <c r="SNP3" s="201"/>
      <c r="SNQ3" s="202"/>
      <c r="SNR3" s="203"/>
      <c r="SNS3" s="204"/>
      <c r="SNT3" s="205"/>
      <c r="SNU3" s="206"/>
      <c r="SNV3" s="201"/>
      <c r="SNW3" s="201"/>
      <c r="SNX3" s="202"/>
      <c r="SNY3" s="203"/>
      <c r="SNZ3" s="204"/>
      <c r="SOA3" s="205"/>
      <c r="SOB3" s="206"/>
      <c r="SOC3" s="201"/>
      <c r="SOD3" s="201"/>
      <c r="SOE3" s="202"/>
      <c r="SOF3" s="203"/>
      <c r="SOG3" s="204"/>
      <c r="SOH3" s="205"/>
      <c r="SOI3" s="206"/>
      <c r="SOJ3" s="201"/>
      <c r="SOK3" s="201"/>
      <c r="SOL3" s="202"/>
      <c r="SOM3" s="203"/>
      <c r="SON3" s="204"/>
      <c r="SOO3" s="205"/>
      <c r="SOP3" s="206"/>
      <c r="SOQ3" s="201"/>
      <c r="SOR3" s="201"/>
      <c r="SOS3" s="202"/>
      <c r="SOT3" s="203"/>
      <c r="SOU3" s="204"/>
      <c r="SOV3" s="205"/>
      <c r="SOW3" s="206"/>
      <c r="SOX3" s="201"/>
      <c r="SOY3" s="201"/>
      <c r="SOZ3" s="202"/>
      <c r="SPA3" s="203"/>
      <c r="SPB3" s="204"/>
      <c r="SPC3" s="205"/>
      <c r="SPD3" s="206"/>
      <c r="SPE3" s="201"/>
      <c r="SPF3" s="201"/>
      <c r="SPG3" s="202"/>
      <c r="SPH3" s="203"/>
      <c r="SPI3" s="204"/>
      <c r="SPJ3" s="205"/>
      <c r="SPK3" s="206"/>
      <c r="SPL3" s="201"/>
      <c r="SPM3" s="201"/>
      <c r="SPN3" s="202"/>
      <c r="SPO3" s="203"/>
      <c r="SPP3" s="204"/>
      <c r="SPQ3" s="205"/>
      <c r="SPR3" s="206"/>
      <c r="SPS3" s="201"/>
      <c r="SPT3" s="201"/>
      <c r="SPU3" s="202"/>
      <c r="SPV3" s="203"/>
      <c r="SPW3" s="204"/>
      <c r="SPX3" s="205"/>
      <c r="SPY3" s="206"/>
      <c r="SPZ3" s="201"/>
      <c r="SQA3" s="201"/>
      <c r="SQB3" s="202"/>
      <c r="SQC3" s="203"/>
      <c r="SQD3" s="204"/>
      <c r="SQE3" s="205"/>
      <c r="SQF3" s="206"/>
      <c r="SQG3" s="201"/>
      <c r="SQH3" s="201"/>
      <c r="SQI3" s="202"/>
      <c r="SQJ3" s="203"/>
      <c r="SQK3" s="204"/>
      <c r="SQL3" s="205"/>
      <c r="SQM3" s="206"/>
      <c r="SQN3" s="201"/>
      <c r="SQO3" s="201"/>
      <c r="SQP3" s="202"/>
      <c r="SQQ3" s="203"/>
      <c r="SQR3" s="204"/>
      <c r="SQS3" s="205"/>
      <c r="SQT3" s="206"/>
      <c r="SQU3" s="201"/>
      <c r="SQV3" s="201"/>
      <c r="SQW3" s="202"/>
      <c r="SQX3" s="203"/>
      <c r="SQY3" s="204"/>
      <c r="SQZ3" s="205"/>
      <c r="SRA3" s="206"/>
      <c r="SRB3" s="201"/>
      <c r="SRC3" s="201"/>
      <c r="SRD3" s="202"/>
      <c r="SRE3" s="203"/>
      <c r="SRF3" s="204"/>
      <c r="SRG3" s="205"/>
      <c r="SRH3" s="206"/>
      <c r="SRI3" s="201"/>
      <c r="SRJ3" s="201"/>
      <c r="SRK3" s="202"/>
      <c r="SRL3" s="203"/>
      <c r="SRM3" s="204"/>
      <c r="SRN3" s="205"/>
      <c r="SRO3" s="206"/>
      <c r="SRP3" s="201"/>
      <c r="SRQ3" s="201"/>
      <c r="SRR3" s="202"/>
      <c r="SRS3" s="203"/>
      <c r="SRT3" s="204"/>
      <c r="SRU3" s="205"/>
      <c r="SRV3" s="206"/>
      <c r="SRW3" s="201"/>
      <c r="SRX3" s="201"/>
      <c r="SRY3" s="202"/>
      <c r="SRZ3" s="203"/>
      <c r="SSA3" s="204"/>
      <c r="SSB3" s="205"/>
      <c r="SSC3" s="206"/>
      <c r="SSD3" s="201"/>
      <c r="SSE3" s="201"/>
      <c r="SSF3" s="202"/>
      <c r="SSG3" s="203"/>
      <c r="SSH3" s="204"/>
      <c r="SSI3" s="205"/>
      <c r="SSJ3" s="206"/>
      <c r="SSK3" s="201"/>
      <c r="SSL3" s="201"/>
      <c r="SSM3" s="202"/>
      <c r="SSN3" s="203"/>
      <c r="SSO3" s="204"/>
      <c r="SSP3" s="205"/>
      <c r="SSQ3" s="206"/>
      <c r="SSR3" s="201"/>
      <c r="SSS3" s="201"/>
      <c r="SST3" s="202"/>
      <c r="SSU3" s="203"/>
      <c r="SSV3" s="204"/>
      <c r="SSW3" s="205"/>
      <c r="SSX3" s="206"/>
      <c r="SSY3" s="201"/>
      <c r="SSZ3" s="201"/>
      <c r="STA3" s="202"/>
      <c r="STB3" s="203"/>
      <c r="STC3" s="204"/>
      <c r="STD3" s="205"/>
      <c r="STE3" s="206"/>
      <c r="STF3" s="201"/>
      <c r="STG3" s="201"/>
      <c r="STH3" s="202"/>
      <c r="STI3" s="203"/>
      <c r="STJ3" s="204"/>
      <c r="STK3" s="205"/>
      <c r="STL3" s="206"/>
      <c r="STM3" s="201"/>
      <c r="STN3" s="201"/>
      <c r="STO3" s="202"/>
      <c r="STP3" s="203"/>
      <c r="STQ3" s="204"/>
      <c r="STR3" s="205"/>
      <c r="STS3" s="206"/>
      <c r="STT3" s="201"/>
      <c r="STU3" s="201"/>
      <c r="STV3" s="202"/>
      <c r="STW3" s="203"/>
      <c r="STX3" s="204"/>
      <c r="STY3" s="205"/>
      <c r="STZ3" s="206"/>
      <c r="SUA3" s="201"/>
      <c r="SUB3" s="201"/>
      <c r="SUC3" s="202"/>
      <c r="SUD3" s="203"/>
      <c r="SUE3" s="204"/>
      <c r="SUF3" s="205"/>
      <c r="SUG3" s="206"/>
      <c r="SUH3" s="201"/>
      <c r="SUI3" s="201"/>
      <c r="SUJ3" s="202"/>
      <c r="SUK3" s="203"/>
      <c r="SUL3" s="204"/>
      <c r="SUM3" s="205"/>
      <c r="SUN3" s="206"/>
      <c r="SUO3" s="201"/>
      <c r="SUP3" s="201"/>
      <c r="SUQ3" s="202"/>
      <c r="SUR3" s="203"/>
      <c r="SUS3" s="204"/>
      <c r="SUT3" s="205"/>
      <c r="SUU3" s="206"/>
      <c r="SUV3" s="201"/>
      <c r="SUW3" s="201"/>
      <c r="SUX3" s="202"/>
      <c r="SUY3" s="203"/>
      <c r="SUZ3" s="204"/>
      <c r="SVA3" s="205"/>
      <c r="SVB3" s="206"/>
      <c r="SVC3" s="201"/>
      <c r="SVD3" s="201"/>
      <c r="SVE3" s="202"/>
      <c r="SVF3" s="203"/>
      <c r="SVG3" s="204"/>
      <c r="SVH3" s="205"/>
      <c r="SVI3" s="206"/>
      <c r="SVJ3" s="201"/>
      <c r="SVK3" s="201"/>
      <c r="SVL3" s="202"/>
      <c r="SVM3" s="203"/>
      <c r="SVN3" s="204"/>
      <c r="SVO3" s="205"/>
      <c r="SVP3" s="206"/>
      <c r="SVQ3" s="201"/>
      <c r="SVR3" s="201"/>
      <c r="SVS3" s="202"/>
      <c r="SVT3" s="203"/>
      <c r="SVU3" s="204"/>
      <c r="SVV3" s="205"/>
      <c r="SVW3" s="206"/>
      <c r="SVX3" s="201"/>
      <c r="SVY3" s="201"/>
      <c r="SVZ3" s="202"/>
      <c r="SWA3" s="203"/>
      <c r="SWB3" s="204"/>
      <c r="SWC3" s="205"/>
      <c r="SWD3" s="206"/>
      <c r="SWE3" s="201"/>
      <c r="SWF3" s="201"/>
      <c r="SWG3" s="202"/>
      <c r="SWH3" s="203"/>
      <c r="SWI3" s="204"/>
      <c r="SWJ3" s="205"/>
      <c r="SWK3" s="206"/>
      <c r="SWL3" s="201"/>
      <c r="SWM3" s="201"/>
      <c r="SWN3" s="202"/>
      <c r="SWO3" s="203"/>
      <c r="SWP3" s="204"/>
      <c r="SWQ3" s="205"/>
      <c r="SWR3" s="206"/>
      <c r="SWS3" s="201"/>
      <c r="SWT3" s="201"/>
      <c r="SWU3" s="202"/>
      <c r="SWV3" s="203"/>
      <c r="SWW3" s="204"/>
      <c r="SWX3" s="205"/>
      <c r="SWY3" s="206"/>
      <c r="SWZ3" s="201"/>
      <c r="SXA3" s="201"/>
      <c r="SXB3" s="202"/>
      <c r="SXC3" s="203"/>
      <c r="SXD3" s="204"/>
      <c r="SXE3" s="205"/>
      <c r="SXF3" s="206"/>
      <c r="SXG3" s="201"/>
      <c r="SXH3" s="201"/>
      <c r="SXI3" s="202"/>
      <c r="SXJ3" s="203"/>
      <c r="SXK3" s="204"/>
      <c r="SXL3" s="205"/>
      <c r="SXM3" s="206"/>
      <c r="SXN3" s="201"/>
      <c r="SXO3" s="201"/>
      <c r="SXP3" s="202"/>
      <c r="SXQ3" s="203"/>
      <c r="SXR3" s="204"/>
      <c r="SXS3" s="205"/>
      <c r="SXT3" s="206"/>
      <c r="SXU3" s="201"/>
      <c r="SXV3" s="201"/>
      <c r="SXW3" s="202"/>
      <c r="SXX3" s="203"/>
      <c r="SXY3" s="204"/>
      <c r="SXZ3" s="205"/>
      <c r="SYA3" s="206"/>
      <c r="SYB3" s="201"/>
      <c r="SYC3" s="201"/>
      <c r="SYD3" s="202"/>
      <c r="SYE3" s="203"/>
      <c r="SYF3" s="204"/>
      <c r="SYG3" s="205"/>
      <c r="SYH3" s="206"/>
      <c r="SYI3" s="201"/>
      <c r="SYJ3" s="201"/>
      <c r="SYK3" s="202"/>
      <c r="SYL3" s="203"/>
      <c r="SYM3" s="204"/>
      <c r="SYN3" s="205"/>
      <c r="SYO3" s="206"/>
      <c r="SYP3" s="201"/>
      <c r="SYQ3" s="201"/>
      <c r="SYR3" s="202"/>
      <c r="SYS3" s="203"/>
      <c r="SYT3" s="204"/>
      <c r="SYU3" s="205"/>
      <c r="SYV3" s="206"/>
      <c r="SYW3" s="201"/>
      <c r="SYX3" s="201"/>
      <c r="SYY3" s="202"/>
      <c r="SYZ3" s="203"/>
      <c r="SZA3" s="204"/>
      <c r="SZB3" s="205"/>
      <c r="SZC3" s="206"/>
      <c r="SZD3" s="201"/>
      <c r="SZE3" s="201"/>
      <c r="SZF3" s="202"/>
      <c r="SZG3" s="203"/>
      <c r="SZH3" s="204"/>
      <c r="SZI3" s="205"/>
      <c r="SZJ3" s="206"/>
      <c r="SZK3" s="201"/>
      <c r="SZL3" s="201"/>
      <c r="SZM3" s="202"/>
      <c r="SZN3" s="203"/>
      <c r="SZO3" s="204"/>
      <c r="SZP3" s="205"/>
      <c r="SZQ3" s="206"/>
      <c r="SZR3" s="201"/>
      <c r="SZS3" s="201"/>
      <c r="SZT3" s="202"/>
      <c r="SZU3" s="203"/>
      <c r="SZV3" s="204"/>
      <c r="SZW3" s="205"/>
      <c r="SZX3" s="206"/>
      <c r="SZY3" s="201"/>
      <c r="SZZ3" s="201"/>
      <c r="TAA3" s="202"/>
      <c r="TAB3" s="203"/>
      <c r="TAC3" s="204"/>
      <c r="TAD3" s="205"/>
      <c r="TAE3" s="206"/>
      <c r="TAF3" s="201"/>
      <c r="TAG3" s="201"/>
      <c r="TAH3" s="202"/>
      <c r="TAI3" s="203"/>
      <c r="TAJ3" s="204"/>
      <c r="TAK3" s="205"/>
      <c r="TAL3" s="206"/>
      <c r="TAM3" s="201"/>
      <c r="TAN3" s="201"/>
      <c r="TAO3" s="202"/>
      <c r="TAP3" s="203"/>
      <c r="TAQ3" s="204"/>
      <c r="TAR3" s="205"/>
      <c r="TAS3" s="206"/>
      <c r="TAT3" s="201"/>
      <c r="TAU3" s="201"/>
      <c r="TAV3" s="202"/>
      <c r="TAW3" s="203"/>
      <c r="TAX3" s="204"/>
      <c r="TAY3" s="205"/>
      <c r="TAZ3" s="206"/>
      <c r="TBA3" s="201"/>
      <c r="TBB3" s="201"/>
      <c r="TBC3" s="202"/>
      <c r="TBD3" s="203"/>
      <c r="TBE3" s="204"/>
      <c r="TBF3" s="205"/>
      <c r="TBG3" s="206"/>
      <c r="TBH3" s="201"/>
      <c r="TBI3" s="201"/>
      <c r="TBJ3" s="202"/>
      <c r="TBK3" s="203"/>
      <c r="TBL3" s="204"/>
      <c r="TBM3" s="205"/>
      <c r="TBN3" s="206"/>
      <c r="TBO3" s="201"/>
      <c r="TBP3" s="201"/>
      <c r="TBQ3" s="202"/>
      <c r="TBR3" s="203"/>
      <c r="TBS3" s="204"/>
      <c r="TBT3" s="205"/>
      <c r="TBU3" s="206"/>
      <c r="TBV3" s="201"/>
      <c r="TBW3" s="201"/>
      <c r="TBX3" s="202"/>
      <c r="TBY3" s="203"/>
      <c r="TBZ3" s="204"/>
      <c r="TCA3" s="205"/>
      <c r="TCB3" s="206"/>
      <c r="TCC3" s="201"/>
      <c r="TCD3" s="201"/>
      <c r="TCE3" s="202"/>
      <c r="TCF3" s="203"/>
      <c r="TCG3" s="204"/>
      <c r="TCH3" s="205"/>
      <c r="TCI3" s="206"/>
      <c r="TCJ3" s="201"/>
      <c r="TCK3" s="201"/>
      <c r="TCL3" s="202"/>
      <c r="TCM3" s="203"/>
      <c r="TCN3" s="204"/>
      <c r="TCO3" s="205"/>
      <c r="TCP3" s="206"/>
      <c r="TCQ3" s="201"/>
      <c r="TCR3" s="201"/>
      <c r="TCS3" s="202"/>
      <c r="TCT3" s="203"/>
      <c r="TCU3" s="204"/>
      <c r="TCV3" s="205"/>
      <c r="TCW3" s="206"/>
      <c r="TCX3" s="201"/>
      <c r="TCY3" s="201"/>
      <c r="TCZ3" s="202"/>
      <c r="TDA3" s="203"/>
      <c r="TDB3" s="204"/>
      <c r="TDC3" s="205"/>
      <c r="TDD3" s="206"/>
      <c r="TDE3" s="201"/>
      <c r="TDF3" s="201"/>
      <c r="TDG3" s="202"/>
      <c r="TDH3" s="203"/>
      <c r="TDI3" s="204"/>
      <c r="TDJ3" s="205"/>
      <c r="TDK3" s="206"/>
      <c r="TDL3" s="201"/>
      <c r="TDM3" s="201"/>
      <c r="TDN3" s="202"/>
      <c r="TDO3" s="203"/>
      <c r="TDP3" s="204"/>
      <c r="TDQ3" s="205"/>
      <c r="TDR3" s="206"/>
      <c r="TDS3" s="201"/>
      <c r="TDT3" s="201"/>
      <c r="TDU3" s="202"/>
      <c r="TDV3" s="203"/>
      <c r="TDW3" s="204"/>
      <c r="TDX3" s="205"/>
      <c r="TDY3" s="206"/>
      <c r="TDZ3" s="201"/>
      <c r="TEA3" s="201"/>
      <c r="TEB3" s="202"/>
      <c r="TEC3" s="203"/>
      <c r="TED3" s="204"/>
      <c r="TEE3" s="205"/>
      <c r="TEF3" s="206"/>
      <c r="TEG3" s="201"/>
      <c r="TEH3" s="201"/>
      <c r="TEI3" s="202"/>
      <c r="TEJ3" s="203"/>
      <c r="TEK3" s="204"/>
      <c r="TEL3" s="205"/>
      <c r="TEM3" s="206"/>
      <c r="TEN3" s="201"/>
      <c r="TEO3" s="201"/>
      <c r="TEP3" s="202"/>
      <c r="TEQ3" s="203"/>
      <c r="TER3" s="204"/>
      <c r="TES3" s="205"/>
      <c r="TET3" s="206"/>
      <c r="TEU3" s="201"/>
      <c r="TEV3" s="201"/>
      <c r="TEW3" s="202"/>
      <c r="TEX3" s="203"/>
      <c r="TEY3" s="204"/>
      <c r="TEZ3" s="205"/>
      <c r="TFA3" s="206"/>
      <c r="TFB3" s="201"/>
      <c r="TFC3" s="201"/>
      <c r="TFD3" s="202"/>
      <c r="TFE3" s="203"/>
      <c r="TFF3" s="204"/>
      <c r="TFG3" s="205"/>
      <c r="TFH3" s="206"/>
      <c r="TFI3" s="201"/>
      <c r="TFJ3" s="201"/>
      <c r="TFK3" s="202"/>
      <c r="TFL3" s="203"/>
      <c r="TFM3" s="204"/>
      <c r="TFN3" s="205"/>
      <c r="TFO3" s="206"/>
      <c r="TFP3" s="201"/>
      <c r="TFQ3" s="201"/>
      <c r="TFR3" s="202"/>
      <c r="TFS3" s="203"/>
      <c r="TFT3" s="204"/>
      <c r="TFU3" s="205"/>
      <c r="TFV3" s="206"/>
      <c r="TFW3" s="201"/>
      <c r="TFX3" s="201"/>
      <c r="TFY3" s="202"/>
      <c r="TFZ3" s="203"/>
      <c r="TGA3" s="204"/>
      <c r="TGB3" s="205"/>
      <c r="TGC3" s="206"/>
      <c r="TGD3" s="201"/>
      <c r="TGE3" s="201"/>
      <c r="TGF3" s="202"/>
      <c r="TGG3" s="203"/>
      <c r="TGH3" s="204"/>
      <c r="TGI3" s="205"/>
      <c r="TGJ3" s="206"/>
      <c r="TGK3" s="201"/>
      <c r="TGL3" s="201"/>
      <c r="TGM3" s="202"/>
      <c r="TGN3" s="203"/>
      <c r="TGO3" s="204"/>
      <c r="TGP3" s="205"/>
      <c r="TGQ3" s="206"/>
      <c r="TGR3" s="201"/>
      <c r="TGS3" s="201"/>
      <c r="TGT3" s="202"/>
      <c r="TGU3" s="203"/>
      <c r="TGV3" s="204"/>
      <c r="TGW3" s="205"/>
      <c r="TGX3" s="206"/>
      <c r="TGY3" s="201"/>
      <c r="TGZ3" s="201"/>
      <c r="THA3" s="202"/>
      <c r="THB3" s="203"/>
      <c r="THC3" s="204"/>
      <c r="THD3" s="205"/>
      <c r="THE3" s="206"/>
      <c r="THF3" s="201"/>
      <c r="THG3" s="201"/>
      <c r="THH3" s="202"/>
      <c r="THI3" s="203"/>
      <c r="THJ3" s="204"/>
      <c r="THK3" s="205"/>
      <c r="THL3" s="206"/>
      <c r="THM3" s="201"/>
      <c r="THN3" s="201"/>
      <c r="THO3" s="202"/>
      <c r="THP3" s="203"/>
      <c r="THQ3" s="204"/>
      <c r="THR3" s="205"/>
      <c r="THS3" s="206"/>
      <c r="THT3" s="201"/>
      <c r="THU3" s="201"/>
      <c r="THV3" s="202"/>
      <c r="THW3" s="203"/>
      <c r="THX3" s="204"/>
      <c r="THY3" s="205"/>
      <c r="THZ3" s="206"/>
      <c r="TIA3" s="201"/>
      <c r="TIB3" s="201"/>
      <c r="TIC3" s="202"/>
      <c r="TID3" s="203"/>
      <c r="TIE3" s="204"/>
      <c r="TIF3" s="205"/>
      <c r="TIG3" s="206"/>
      <c r="TIH3" s="201"/>
      <c r="TII3" s="201"/>
      <c r="TIJ3" s="202"/>
      <c r="TIK3" s="203"/>
      <c r="TIL3" s="204"/>
      <c r="TIM3" s="205"/>
      <c r="TIN3" s="206"/>
      <c r="TIO3" s="201"/>
      <c r="TIP3" s="201"/>
      <c r="TIQ3" s="202"/>
      <c r="TIR3" s="203"/>
      <c r="TIS3" s="204"/>
      <c r="TIT3" s="205"/>
      <c r="TIU3" s="206"/>
      <c r="TIV3" s="201"/>
      <c r="TIW3" s="201"/>
      <c r="TIX3" s="202"/>
      <c r="TIY3" s="203"/>
      <c r="TIZ3" s="204"/>
      <c r="TJA3" s="205"/>
      <c r="TJB3" s="206"/>
      <c r="TJC3" s="201"/>
      <c r="TJD3" s="201"/>
      <c r="TJE3" s="202"/>
      <c r="TJF3" s="203"/>
      <c r="TJG3" s="204"/>
      <c r="TJH3" s="205"/>
      <c r="TJI3" s="206"/>
      <c r="TJJ3" s="201"/>
      <c r="TJK3" s="201"/>
      <c r="TJL3" s="202"/>
      <c r="TJM3" s="203"/>
      <c r="TJN3" s="204"/>
      <c r="TJO3" s="205"/>
      <c r="TJP3" s="206"/>
      <c r="TJQ3" s="201"/>
      <c r="TJR3" s="201"/>
      <c r="TJS3" s="202"/>
      <c r="TJT3" s="203"/>
      <c r="TJU3" s="204"/>
      <c r="TJV3" s="205"/>
      <c r="TJW3" s="206"/>
      <c r="TJX3" s="201"/>
      <c r="TJY3" s="201"/>
      <c r="TJZ3" s="202"/>
      <c r="TKA3" s="203"/>
      <c r="TKB3" s="204"/>
      <c r="TKC3" s="205"/>
      <c r="TKD3" s="206"/>
      <c r="TKE3" s="201"/>
      <c r="TKF3" s="201"/>
      <c r="TKG3" s="202"/>
      <c r="TKH3" s="203"/>
      <c r="TKI3" s="204"/>
      <c r="TKJ3" s="205"/>
      <c r="TKK3" s="206"/>
      <c r="TKL3" s="201"/>
      <c r="TKM3" s="201"/>
      <c r="TKN3" s="202"/>
      <c r="TKO3" s="203"/>
      <c r="TKP3" s="204"/>
      <c r="TKQ3" s="205"/>
      <c r="TKR3" s="206"/>
      <c r="TKS3" s="201"/>
      <c r="TKT3" s="201"/>
      <c r="TKU3" s="202"/>
      <c r="TKV3" s="203"/>
      <c r="TKW3" s="204"/>
      <c r="TKX3" s="205"/>
      <c r="TKY3" s="206"/>
      <c r="TKZ3" s="201"/>
      <c r="TLA3" s="201"/>
      <c r="TLB3" s="202"/>
      <c r="TLC3" s="203"/>
      <c r="TLD3" s="204"/>
      <c r="TLE3" s="205"/>
      <c r="TLF3" s="206"/>
      <c r="TLG3" s="201"/>
      <c r="TLH3" s="201"/>
      <c r="TLI3" s="202"/>
      <c r="TLJ3" s="203"/>
      <c r="TLK3" s="204"/>
      <c r="TLL3" s="205"/>
      <c r="TLM3" s="206"/>
      <c r="TLN3" s="201"/>
      <c r="TLO3" s="201"/>
      <c r="TLP3" s="202"/>
      <c r="TLQ3" s="203"/>
      <c r="TLR3" s="204"/>
      <c r="TLS3" s="205"/>
      <c r="TLT3" s="206"/>
      <c r="TLU3" s="201"/>
      <c r="TLV3" s="201"/>
      <c r="TLW3" s="202"/>
      <c r="TLX3" s="203"/>
      <c r="TLY3" s="204"/>
      <c r="TLZ3" s="205"/>
      <c r="TMA3" s="206"/>
      <c r="TMB3" s="201"/>
      <c r="TMC3" s="201"/>
      <c r="TMD3" s="202"/>
      <c r="TME3" s="203"/>
      <c r="TMF3" s="204"/>
      <c r="TMG3" s="205"/>
      <c r="TMH3" s="206"/>
      <c r="TMI3" s="201"/>
      <c r="TMJ3" s="201"/>
      <c r="TMK3" s="202"/>
      <c r="TML3" s="203"/>
      <c r="TMM3" s="204"/>
      <c r="TMN3" s="205"/>
      <c r="TMO3" s="206"/>
      <c r="TMP3" s="201"/>
      <c r="TMQ3" s="201"/>
      <c r="TMR3" s="202"/>
      <c r="TMS3" s="203"/>
      <c r="TMT3" s="204"/>
      <c r="TMU3" s="205"/>
      <c r="TMV3" s="206"/>
      <c r="TMW3" s="201"/>
      <c r="TMX3" s="201"/>
      <c r="TMY3" s="202"/>
      <c r="TMZ3" s="203"/>
      <c r="TNA3" s="204"/>
      <c r="TNB3" s="205"/>
      <c r="TNC3" s="206"/>
      <c r="TND3" s="201"/>
      <c r="TNE3" s="201"/>
      <c r="TNF3" s="202"/>
      <c r="TNG3" s="203"/>
      <c r="TNH3" s="204"/>
      <c r="TNI3" s="205"/>
      <c r="TNJ3" s="206"/>
      <c r="TNK3" s="201"/>
      <c r="TNL3" s="201"/>
      <c r="TNM3" s="202"/>
      <c r="TNN3" s="203"/>
      <c r="TNO3" s="204"/>
      <c r="TNP3" s="205"/>
      <c r="TNQ3" s="206"/>
      <c r="TNR3" s="201"/>
      <c r="TNS3" s="201"/>
      <c r="TNT3" s="202"/>
      <c r="TNU3" s="203"/>
      <c r="TNV3" s="204"/>
      <c r="TNW3" s="205"/>
      <c r="TNX3" s="206"/>
      <c r="TNY3" s="201"/>
      <c r="TNZ3" s="201"/>
      <c r="TOA3" s="202"/>
      <c r="TOB3" s="203"/>
      <c r="TOC3" s="204"/>
      <c r="TOD3" s="205"/>
      <c r="TOE3" s="206"/>
      <c r="TOF3" s="201"/>
      <c r="TOG3" s="201"/>
      <c r="TOH3" s="202"/>
      <c r="TOI3" s="203"/>
      <c r="TOJ3" s="204"/>
      <c r="TOK3" s="205"/>
      <c r="TOL3" s="206"/>
      <c r="TOM3" s="201"/>
      <c r="TON3" s="201"/>
      <c r="TOO3" s="202"/>
      <c r="TOP3" s="203"/>
      <c r="TOQ3" s="204"/>
      <c r="TOR3" s="205"/>
      <c r="TOS3" s="206"/>
      <c r="TOT3" s="201"/>
      <c r="TOU3" s="201"/>
      <c r="TOV3" s="202"/>
      <c r="TOW3" s="203"/>
      <c r="TOX3" s="204"/>
      <c r="TOY3" s="205"/>
      <c r="TOZ3" s="206"/>
      <c r="TPA3" s="201"/>
      <c r="TPB3" s="201"/>
      <c r="TPC3" s="202"/>
      <c r="TPD3" s="203"/>
      <c r="TPE3" s="204"/>
      <c r="TPF3" s="205"/>
      <c r="TPG3" s="206"/>
      <c r="TPH3" s="201"/>
      <c r="TPI3" s="201"/>
      <c r="TPJ3" s="202"/>
      <c r="TPK3" s="203"/>
      <c r="TPL3" s="204"/>
      <c r="TPM3" s="205"/>
      <c r="TPN3" s="206"/>
      <c r="TPO3" s="201"/>
      <c r="TPP3" s="201"/>
      <c r="TPQ3" s="202"/>
      <c r="TPR3" s="203"/>
      <c r="TPS3" s="204"/>
      <c r="TPT3" s="205"/>
      <c r="TPU3" s="206"/>
      <c r="TPV3" s="201"/>
      <c r="TPW3" s="201"/>
      <c r="TPX3" s="202"/>
      <c r="TPY3" s="203"/>
      <c r="TPZ3" s="204"/>
      <c r="TQA3" s="205"/>
      <c r="TQB3" s="206"/>
      <c r="TQC3" s="201"/>
      <c r="TQD3" s="201"/>
      <c r="TQE3" s="202"/>
      <c r="TQF3" s="203"/>
      <c r="TQG3" s="204"/>
      <c r="TQH3" s="205"/>
      <c r="TQI3" s="206"/>
      <c r="TQJ3" s="201"/>
      <c r="TQK3" s="201"/>
      <c r="TQL3" s="202"/>
      <c r="TQM3" s="203"/>
      <c r="TQN3" s="204"/>
      <c r="TQO3" s="205"/>
      <c r="TQP3" s="206"/>
      <c r="TQQ3" s="201"/>
      <c r="TQR3" s="201"/>
      <c r="TQS3" s="202"/>
      <c r="TQT3" s="203"/>
      <c r="TQU3" s="204"/>
      <c r="TQV3" s="205"/>
      <c r="TQW3" s="206"/>
      <c r="TQX3" s="201"/>
      <c r="TQY3" s="201"/>
      <c r="TQZ3" s="202"/>
      <c r="TRA3" s="203"/>
      <c r="TRB3" s="204"/>
      <c r="TRC3" s="205"/>
      <c r="TRD3" s="206"/>
      <c r="TRE3" s="201"/>
      <c r="TRF3" s="201"/>
      <c r="TRG3" s="202"/>
      <c r="TRH3" s="203"/>
      <c r="TRI3" s="204"/>
      <c r="TRJ3" s="205"/>
      <c r="TRK3" s="206"/>
      <c r="TRL3" s="201"/>
      <c r="TRM3" s="201"/>
      <c r="TRN3" s="202"/>
      <c r="TRO3" s="203"/>
      <c r="TRP3" s="204"/>
      <c r="TRQ3" s="205"/>
      <c r="TRR3" s="206"/>
      <c r="TRS3" s="201"/>
      <c r="TRT3" s="201"/>
      <c r="TRU3" s="202"/>
      <c r="TRV3" s="203"/>
      <c r="TRW3" s="204"/>
      <c r="TRX3" s="205"/>
      <c r="TRY3" s="206"/>
      <c r="TRZ3" s="201"/>
      <c r="TSA3" s="201"/>
      <c r="TSB3" s="202"/>
      <c r="TSC3" s="203"/>
      <c r="TSD3" s="204"/>
      <c r="TSE3" s="205"/>
      <c r="TSF3" s="206"/>
      <c r="TSG3" s="201"/>
      <c r="TSH3" s="201"/>
      <c r="TSI3" s="202"/>
      <c r="TSJ3" s="203"/>
      <c r="TSK3" s="204"/>
      <c r="TSL3" s="205"/>
      <c r="TSM3" s="206"/>
      <c r="TSN3" s="201"/>
      <c r="TSO3" s="201"/>
      <c r="TSP3" s="202"/>
      <c r="TSQ3" s="203"/>
      <c r="TSR3" s="204"/>
      <c r="TSS3" s="205"/>
      <c r="TST3" s="206"/>
      <c r="TSU3" s="201"/>
      <c r="TSV3" s="201"/>
      <c r="TSW3" s="202"/>
      <c r="TSX3" s="203"/>
      <c r="TSY3" s="204"/>
      <c r="TSZ3" s="205"/>
      <c r="TTA3" s="206"/>
      <c r="TTB3" s="201"/>
      <c r="TTC3" s="201"/>
      <c r="TTD3" s="202"/>
      <c r="TTE3" s="203"/>
      <c r="TTF3" s="204"/>
      <c r="TTG3" s="205"/>
      <c r="TTH3" s="206"/>
      <c r="TTI3" s="201"/>
      <c r="TTJ3" s="201"/>
      <c r="TTK3" s="202"/>
      <c r="TTL3" s="203"/>
      <c r="TTM3" s="204"/>
      <c r="TTN3" s="205"/>
      <c r="TTO3" s="206"/>
      <c r="TTP3" s="201"/>
      <c r="TTQ3" s="201"/>
      <c r="TTR3" s="202"/>
      <c r="TTS3" s="203"/>
      <c r="TTT3" s="204"/>
      <c r="TTU3" s="205"/>
      <c r="TTV3" s="206"/>
      <c r="TTW3" s="201"/>
      <c r="TTX3" s="201"/>
      <c r="TTY3" s="202"/>
      <c r="TTZ3" s="203"/>
      <c r="TUA3" s="204"/>
      <c r="TUB3" s="205"/>
      <c r="TUC3" s="206"/>
      <c r="TUD3" s="201"/>
      <c r="TUE3" s="201"/>
      <c r="TUF3" s="202"/>
      <c r="TUG3" s="203"/>
      <c r="TUH3" s="204"/>
      <c r="TUI3" s="205"/>
      <c r="TUJ3" s="206"/>
      <c r="TUK3" s="201"/>
      <c r="TUL3" s="201"/>
      <c r="TUM3" s="202"/>
      <c r="TUN3" s="203"/>
      <c r="TUO3" s="204"/>
      <c r="TUP3" s="205"/>
      <c r="TUQ3" s="206"/>
      <c r="TUR3" s="201"/>
      <c r="TUS3" s="201"/>
      <c r="TUT3" s="202"/>
      <c r="TUU3" s="203"/>
      <c r="TUV3" s="204"/>
      <c r="TUW3" s="205"/>
      <c r="TUX3" s="206"/>
      <c r="TUY3" s="201"/>
      <c r="TUZ3" s="201"/>
      <c r="TVA3" s="202"/>
      <c r="TVB3" s="203"/>
      <c r="TVC3" s="204"/>
      <c r="TVD3" s="205"/>
      <c r="TVE3" s="206"/>
      <c r="TVF3" s="201"/>
      <c r="TVG3" s="201"/>
      <c r="TVH3" s="202"/>
      <c r="TVI3" s="203"/>
      <c r="TVJ3" s="204"/>
      <c r="TVK3" s="205"/>
      <c r="TVL3" s="206"/>
      <c r="TVM3" s="201"/>
      <c r="TVN3" s="201"/>
      <c r="TVO3" s="202"/>
      <c r="TVP3" s="203"/>
      <c r="TVQ3" s="204"/>
      <c r="TVR3" s="205"/>
      <c r="TVS3" s="206"/>
      <c r="TVT3" s="201"/>
      <c r="TVU3" s="201"/>
      <c r="TVV3" s="202"/>
      <c r="TVW3" s="203"/>
      <c r="TVX3" s="204"/>
      <c r="TVY3" s="205"/>
      <c r="TVZ3" s="206"/>
      <c r="TWA3" s="201"/>
      <c r="TWB3" s="201"/>
      <c r="TWC3" s="202"/>
      <c r="TWD3" s="203"/>
      <c r="TWE3" s="204"/>
      <c r="TWF3" s="205"/>
      <c r="TWG3" s="206"/>
      <c r="TWH3" s="201"/>
      <c r="TWI3" s="201"/>
      <c r="TWJ3" s="202"/>
      <c r="TWK3" s="203"/>
      <c r="TWL3" s="204"/>
      <c r="TWM3" s="205"/>
      <c r="TWN3" s="206"/>
      <c r="TWO3" s="201"/>
      <c r="TWP3" s="201"/>
      <c r="TWQ3" s="202"/>
      <c r="TWR3" s="203"/>
      <c r="TWS3" s="204"/>
      <c r="TWT3" s="205"/>
      <c r="TWU3" s="206"/>
      <c r="TWV3" s="201"/>
      <c r="TWW3" s="201"/>
      <c r="TWX3" s="202"/>
      <c r="TWY3" s="203"/>
      <c r="TWZ3" s="204"/>
      <c r="TXA3" s="205"/>
      <c r="TXB3" s="206"/>
      <c r="TXC3" s="201"/>
      <c r="TXD3" s="201"/>
      <c r="TXE3" s="202"/>
      <c r="TXF3" s="203"/>
      <c r="TXG3" s="204"/>
      <c r="TXH3" s="205"/>
      <c r="TXI3" s="206"/>
      <c r="TXJ3" s="201"/>
      <c r="TXK3" s="201"/>
      <c r="TXL3" s="202"/>
      <c r="TXM3" s="203"/>
      <c r="TXN3" s="204"/>
      <c r="TXO3" s="205"/>
      <c r="TXP3" s="206"/>
      <c r="TXQ3" s="201"/>
      <c r="TXR3" s="201"/>
      <c r="TXS3" s="202"/>
      <c r="TXT3" s="203"/>
      <c r="TXU3" s="204"/>
      <c r="TXV3" s="205"/>
      <c r="TXW3" s="206"/>
      <c r="TXX3" s="201"/>
      <c r="TXY3" s="201"/>
      <c r="TXZ3" s="202"/>
      <c r="TYA3" s="203"/>
      <c r="TYB3" s="204"/>
      <c r="TYC3" s="205"/>
      <c r="TYD3" s="206"/>
      <c r="TYE3" s="201"/>
      <c r="TYF3" s="201"/>
      <c r="TYG3" s="202"/>
      <c r="TYH3" s="203"/>
      <c r="TYI3" s="204"/>
      <c r="TYJ3" s="205"/>
      <c r="TYK3" s="206"/>
      <c r="TYL3" s="201"/>
      <c r="TYM3" s="201"/>
      <c r="TYN3" s="202"/>
      <c r="TYO3" s="203"/>
      <c r="TYP3" s="204"/>
      <c r="TYQ3" s="205"/>
      <c r="TYR3" s="206"/>
      <c r="TYS3" s="201"/>
      <c r="TYT3" s="201"/>
      <c r="TYU3" s="202"/>
      <c r="TYV3" s="203"/>
      <c r="TYW3" s="204"/>
      <c r="TYX3" s="205"/>
      <c r="TYY3" s="206"/>
      <c r="TYZ3" s="201"/>
      <c r="TZA3" s="201"/>
      <c r="TZB3" s="202"/>
      <c r="TZC3" s="203"/>
      <c r="TZD3" s="204"/>
      <c r="TZE3" s="205"/>
      <c r="TZF3" s="206"/>
      <c r="TZG3" s="201"/>
      <c r="TZH3" s="201"/>
      <c r="TZI3" s="202"/>
      <c r="TZJ3" s="203"/>
      <c r="TZK3" s="204"/>
      <c r="TZL3" s="205"/>
      <c r="TZM3" s="206"/>
      <c r="TZN3" s="201"/>
      <c r="TZO3" s="201"/>
      <c r="TZP3" s="202"/>
      <c r="TZQ3" s="203"/>
      <c r="TZR3" s="204"/>
      <c r="TZS3" s="205"/>
      <c r="TZT3" s="206"/>
      <c r="TZU3" s="201"/>
      <c r="TZV3" s="201"/>
      <c r="TZW3" s="202"/>
      <c r="TZX3" s="203"/>
      <c r="TZY3" s="204"/>
      <c r="TZZ3" s="205"/>
      <c r="UAA3" s="206"/>
      <c r="UAB3" s="201"/>
      <c r="UAC3" s="201"/>
      <c r="UAD3" s="202"/>
      <c r="UAE3" s="203"/>
      <c r="UAF3" s="204"/>
      <c r="UAG3" s="205"/>
      <c r="UAH3" s="206"/>
      <c r="UAI3" s="201"/>
      <c r="UAJ3" s="201"/>
      <c r="UAK3" s="202"/>
      <c r="UAL3" s="203"/>
      <c r="UAM3" s="204"/>
      <c r="UAN3" s="205"/>
      <c r="UAO3" s="206"/>
      <c r="UAP3" s="201"/>
      <c r="UAQ3" s="201"/>
      <c r="UAR3" s="202"/>
      <c r="UAS3" s="203"/>
      <c r="UAT3" s="204"/>
      <c r="UAU3" s="205"/>
      <c r="UAV3" s="206"/>
      <c r="UAW3" s="201"/>
      <c r="UAX3" s="201"/>
      <c r="UAY3" s="202"/>
      <c r="UAZ3" s="203"/>
      <c r="UBA3" s="204"/>
      <c r="UBB3" s="205"/>
      <c r="UBC3" s="206"/>
      <c r="UBD3" s="201"/>
      <c r="UBE3" s="201"/>
      <c r="UBF3" s="202"/>
      <c r="UBG3" s="203"/>
      <c r="UBH3" s="204"/>
      <c r="UBI3" s="205"/>
      <c r="UBJ3" s="206"/>
      <c r="UBK3" s="201"/>
      <c r="UBL3" s="201"/>
      <c r="UBM3" s="202"/>
      <c r="UBN3" s="203"/>
      <c r="UBO3" s="204"/>
      <c r="UBP3" s="205"/>
      <c r="UBQ3" s="206"/>
      <c r="UBR3" s="201"/>
      <c r="UBS3" s="201"/>
      <c r="UBT3" s="202"/>
      <c r="UBU3" s="203"/>
      <c r="UBV3" s="204"/>
      <c r="UBW3" s="205"/>
      <c r="UBX3" s="206"/>
      <c r="UBY3" s="201"/>
      <c r="UBZ3" s="201"/>
      <c r="UCA3" s="202"/>
      <c r="UCB3" s="203"/>
      <c r="UCC3" s="204"/>
      <c r="UCD3" s="205"/>
      <c r="UCE3" s="206"/>
      <c r="UCF3" s="201"/>
      <c r="UCG3" s="201"/>
      <c r="UCH3" s="202"/>
      <c r="UCI3" s="203"/>
      <c r="UCJ3" s="204"/>
      <c r="UCK3" s="205"/>
      <c r="UCL3" s="206"/>
      <c r="UCM3" s="201"/>
      <c r="UCN3" s="201"/>
      <c r="UCO3" s="202"/>
      <c r="UCP3" s="203"/>
      <c r="UCQ3" s="204"/>
      <c r="UCR3" s="205"/>
      <c r="UCS3" s="206"/>
      <c r="UCT3" s="201"/>
      <c r="UCU3" s="201"/>
      <c r="UCV3" s="202"/>
      <c r="UCW3" s="203"/>
      <c r="UCX3" s="204"/>
      <c r="UCY3" s="205"/>
      <c r="UCZ3" s="206"/>
      <c r="UDA3" s="201"/>
      <c r="UDB3" s="201"/>
      <c r="UDC3" s="202"/>
      <c r="UDD3" s="203"/>
      <c r="UDE3" s="204"/>
      <c r="UDF3" s="205"/>
      <c r="UDG3" s="206"/>
      <c r="UDH3" s="201"/>
      <c r="UDI3" s="201"/>
      <c r="UDJ3" s="202"/>
      <c r="UDK3" s="203"/>
      <c r="UDL3" s="204"/>
      <c r="UDM3" s="205"/>
      <c r="UDN3" s="206"/>
      <c r="UDO3" s="201"/>
      <c r="UDP3" s="201"/>
      <c r="UDQ3" s="202"/>
      <c r="UDR3" s="203"/>
      <c r="UDS3" s="204"/>
      <c r="UDT3" s="205"/>
      <c r="UDU3" s="206"/>
      <c r="UDV3" s="201"/>
      <c r="UDW3" s="201"/>
      <c r="UDX3" s="202"/>
      <c r="UDY3" s="203"/>
      <c r="UDZ3" s="204"/>
      <c r="UEA3" s="205"/>
      <c r="UEB3" s="206"/>
      <c r="UEC3" s="201"/>
      <c r="UED3" s="201"/>
      <c r="UEE3" s="202"/>
      <c r="UEF3" s="203"/>
      <c r="UEG3" s="204"/>
      <c r="UEH3" s="205"/>
      <c r="UEI3" s="206"/>
      <c r="UEJ3" s="201"/>
      <c r="UEK3" s="201"/>
      <c r="UEL3" s="202"/>
      <c r="UEM3" s="203"/>
      <c r="UEN3" s="204"/>
      <c r="UEO3" s="205"/>
      <c r="UEP3" s="206"/>
      <c r="UEQ3" s="201"/>
      <c r="UER3" s="201"/>
      <c r="UES3" s="202"/>
      <c r="UET3" s="203"/>
      <c r="UEU3" s="204"/>
      <c r="UEV3" s="205"/>
      <c r="UEW3" s="206"/>
      <c r="UEX3" s="201"/>
      <c r="UEY3" s="201"/>
      <c r="UEZ3" s="202"/>
      <c r="UFA3" s="203"/>
      <c r="UFB3" s="204"/>
      <c r="UFC3" s="205"/>
      <c r="UFD3" s="206"/>
      <c r="UFE3" s="201"/>
      <c r="UFF3" s="201"/>
      <c r="UFG3" s="202"/>
      <c r="UFH3" s="203"/>
      <c r="UFI3" s="204"/>
      <c r="UFJ3" s="205"/>
      <c r="UFK3" s="206"/>
      <c r="UFL3" s="201"/>
      <c r="UFM3" s="201"/>
      <c r="UFN3" s="202"/>
      <c r="UFO3" s="203"/>
      <c r="UFP3" s="204"/>
      <c r="UFQ3" s="205"/>
      <c r="UFR3" s="206"/>
      <c r="UFS3" s="201"/>
      <c r="UFT3" s="201"/>
      <c r="UFU3" s="202"/>
      <c r="UFV3" s="203"/>
      <c r="UFW3" s="204"/>
      <c r="UFX3" s="205"/>
      <c r="UFY3" s="206"/>
      <c r="UFZ3" s="201"/>
      <c r="UGA3" s="201"/>
      <c r="UGB3" s="202"/>
      <c r="UGC3" s="203"/>
      <c r="UGD3" s="204"/>
      <c r="UGE3" s="205"/>
      <c r="UGF3" s="206"/>
      <c r="UGG3" s="201"/>
      <c r="UGH3" s="201"/>
      <c r="UGI3" s="202"/>
      <c r="UGJ3" s="203"/>
      <c r="UGK3" s="204"/>
      <c r="UGL3" s="205"/>
      <c r="UGM3" s="206"/>
      <c r="UGN3" s="201"/>
      <c r="UGO3" s="201"/>
      <c r="UGP3" s="202"/>
      <c r="UGQ3" s="203"/>
      <c r="UGR3" s="204"/>
      <c r="UGS3" s="205"/>
      <c r="UGT3" s="206"/>
      <c r="UGU3" s="201"/>
      <c r="UGV3" s="201"/>
      <c r="UGW3" s="202"/>
      <c r="UGX3" s="203"/>
      <c r="UGY3" s="204"/>
      <c r="UGZ3" s="205"/>
      <c r="UHA3" s="206"/>
      <c r="UHB3" s="201"/>
      <c r="UHC3" s="201"/>
      <c r="UHD3" s="202"/>
      <c r="UHE3" s="203"/>
      <c r="UHF3" s="204"/>
      <c r="UHG3" s="205"/>
      <c r="UHH3" s="206"/>
      <c r="UHI3" s="201"/>
      <c r="UHJ3" s="201"/>
      <c r="UHK3" s="202"/>
      <c r="UHL3" s="203"/>
      <c r="UHM3" s="204"/>
      <c r="UHN3" s="205"/>
      <c r="UHO3" s="206"/>
      <c r="UHP3" s="201"/>
      <c r="UHQ3" s="201"/>
      <c r="UHR3" s="202"/>
      <c r="UHS3" s="203"/>
      <c r="UHT3" s="204"/>
      <c r="UHU3" s="205"/>
      <c r="UHV3" s="206"/>
      <c r="UHW3" s="201"/>
      <c r="UHX3" s="201"/>
      <c r="UHY3" s="202"/>
      <c r="UHZ3" s="203"/>
      <c r="UIA3" s="204"/>
      <c r="UIB3" s="205"/>
      <c r="UIC3" s="206"/>
      <c r="UID3" s="201"/>
      <c r="UIE3" s="201"/>
      <c r="UIF3" s="202"/>
      <c r="UIG3" s="203"/>
      <c r="UIH3" s="204"/>
      <c r="UII3" s="205"/>
      <c r="UIJ3" s="206"/>
      <c r="UIK3" s="201"/>
      <c r="UIL3" s="201"/>
      <c r="UIM3" s="202"/>
      <c r="UIN3" s="203"/>
      <c r="UIO3" s="204"/>
      <c r="UIP3" s="205"/>
      <c r="UIQ3" s="206"/>
      <c r="UIR3" s="201"/>
      <c r="UIS3" s="201"/>
      <c r="UIT3" s="202"/>
      <c r="UIU3" s="203"/>
      <c r="UIV3" s="204"/>
      <c r="UIW3" s="205"/>
      <c r="UIX3" s="206"/>
      <c r="UIY3" s="201"/>
      <c r="UIZ3" s="201"/>
      <c r="UJA3" s="202"/>
      <c r="UJB3" s="203"/>
      <c r="UJC3" s="204"/>
      <c r="UJD3" s="205"/>
      <c r="UJE3" s="206"/>
      <c r="UJF3" s="201"/>
      <c r="UJG3" s="201"/>
      <c r="UJH3" s="202"/>
      <c r="UJI3" s="203"/>
      <c r="UJJ3" s="204"/>
      <c r="UJK3" s="205"/>
      <c r="UJL3" s="206"/>
      <c r="UJM3" s="201"/>
      <c r="UJN3" s="201"/>
      <c r="UJO3" s="202"/>
      <c r="UJP3" s="203"/>
      <c r="UJQ3" s="204"/>
      <c r="UJR3" s="205"/>
      <c r="UJS3" s="206"/>
      <c r="UJT3" s="201"/>
      <c r="UJU3" s="201"/>
      <c r="UJV3" s="202"/>
      <c r="UJW3" s="203"/>
      <c r="UJX3" s="204"/>
      <c r="UJY3" s="205"/>
      <c r="UJZ3" s="206"/>
      <c r="UKA3" s="201"/>
      <c r="UKB3" s="201"/>
      <c r="UKC3" s="202"/>
      <c r="UKD3" s="203"/>
      <c r="UKE3" s="204"/>
      <c r="UKF3" s="205"/>
      <c r="UKG3" s="206"/>
      <c r="UKH3" s="201"/>
      <c r="UKI3" s="201"/>
      <c r="UKJ3" s="202"/>
      <c r="UKK3" s="203"/>
      <c r="UKL3" s="204"/>
      <c r="UKM3" s="205"/>
      <c r="UKN3" s="206"/>
      <c r="UKO3" s="201"/>
      <c r="UKP3" s="201"/>
      <c r="UKQ3" s="202"/>
      <c r="UKR3" s="203"/>
      <c r="UKS3" s="204"/>
      <c r="UKT3" s="205"/>
      <c r="UKU3" s="206"/>
      <c r="UKV3" s="201"/>
      <c r="UKW3" s="201"/>
      <c r="UKX3" s="202"/>
      <c r="UKY3" s="203"/>
      <c r="UKZ3" s="204"/>
      <c r="ULA3" s="205"/>
      <c r="ULB3" s="206"/>
      <c r="ULC3" s="201"/>
      <c r="ULD3" s="201"/>
      <c r="ULE3" s="202"/>
      <c r="ULF3" s="203"/>
      <c r="ULG3" s="204"/>
      <c r="ULH3" s="205"/>
      <c r="ULI3" s="206"/>
      <c r="ULJ3" s="201"/>
      <c r="ULK3" s="201"/>
      <c r="ULL3" s="202"/>
      <c r="ULM3" s="203"/>
      <c r="ULN3" s="204"/>
      <c r="ULO3" s="205"/>
      <c r="ULP3" s="206"/>
      <c r="ULQ3" s="201"/>
      <c r="ULR3" s="201"/>
      <c r="ULS3" s="202"/>
      <c r="ULT3" s="203"/>
      <c r="ULU3" s="204"/>
      <c r="ULV3" s="205"/>
      <c r="ULW3" s="206"/>
      <c r="ULX3" s="201"/>
      <c r="ULY3" s="201"/>
      <c r="ULZ3" s="202"/>
      <c r="UMA3" s="203"/>
      <c r="UMB3" s="204"/>
      <c r="UMC3" s="205"/>
      <c r="UMD3" s="206"/>
      <c r="UME3" s="201"/>
      <c r="UMF3" s="201"/>
      <c r="UMG3" s="202"/>
      <c r="UMH3" s="203"/>
      <c r="UMI3" s="204"/>
      <c r="UMJ3" s="205"/>
      <c r="UMK3" s="206"/>
      <c r="UML3" s="201"/>
      <c r="UMM3" s="201"/>
      <c r="UMN3" s="202"/>
      <c r="UMO3" s="203"/>
      <c r="UMP3" s="204"/>
      <c r="UMQ3" s="205"/>
      <c r="UMR3" s="206"/>
      <c r="UMS3" s="201"/>
      <c r="UMT3" s="201"/>
      <c r="UMU3" s="202"/>
      <c r="UMV3" s="203"/>
      <c r="UMW3" s="204"/>
      <c r="UMX3" s="205"/>
      <c r="UMY3" s="206"/>
      <c r="UMZ3" s="201"/>
      <c r="UNA3" s="201"/>
      <c r="UNB3" s="202"/>
      <c r="UNC3" s="203"/>
      <c r="UND3" s="204"/>
      <c r="UNE3" s="205"/>
      <c r="UNF3" s="206"/>
      <c r="UNG3" s="201"/>
      <c r="UNH3" s="201"/>
      <c r="UNI3" s="202"/>
      <c r="UNJ3" s="203"/>
      <c r="UNK3" s="204"/>
      <c r="UNL3" s="205"/>
      <c r="UNM3" s="206"/>
      <c r="UNN3" s="201"/>
      <c r="UNO3" s="201"/>
      <c r="UNP3" s="202"/>
      <c r="UNQ3" s="203"/>
      <c r="UNR3" s="204"/>
      <c r="UNS3" s="205"/>
      <c r="UNT3" s="206"/>
      <c r="UNU3" s="201"/>
      <c r="UNV3" s="201"/>
      <c r="UNW3" s="202"/>
      <c r="UNX3" s="203"/>
      <c r="UNY3" s="204"/>
      <c r="UNZ3" s="205"/>
      <c r="UOA3" s="206"/>
      <c r="UOB3" s="201"/>
      <c r="UOC3" s="201"/>
      <c r="UOD3" s="202"/>
      <c r="UOE3" s="203"/>
      <c r="UOF3" s="204"/>
      <c r="UOG3" s="205"/>
      <c r="UOH3" s="206"/>
      <c r="UOI3" s="201"/>
      <c r="UOJ3" s="201"/>
      <c r="UOK3" s="202"/>
      <c r="UOL3" s="203"/>
      <c r="UOM3" s="204"/>
      <c r="UON3" s="205"/>
      <c r="UOO3" s="206"/>
      <c r="UOP3" s="201"/>
      <c r="UOQ3" s="201"/>
      <c r="UOR3" s="202"/>
      <c r="UOS3" s="203"/>
      <c r="UOT3" s="204"/>
      <c r="UOU3" s="205"/>
      <c r="UOV3" s="206"/>
      <c r="UOW3" s="201"/>
      <c r="UOX3" s="201"/>
      <c r="UOY3" s="202"/>
      <c r="UOZ3" s="203"/>
      <c r="UPA3" s="204"/>
      <c r="UPB3" s="205"/>
      <c r="UPC3" s="206"/>
      <c r="UPD3" s="201"/>
      <c r="UPE3" s="201"/>
      <c r="UPF3" s="202"/>
      <c r="UPG3" s="203"/>
      <c r="UPH3" s="204"/>
      <c r="UPI3" s="205"/>
      <c r="UPJ3" s="206"/>
      <c r="UPK3" s="201"/>
      <c r="UPL3" s="201"/>
      <c r="UPM3" s="202"/>
      <c r="UPN3" s="203"/>
      <c r="UPO3" s="204"/>
      <c r="UPP3" s="205"/>
      <c r="UPQ3" s="206"/>
      <c r="UPR3" s="201"/>
      <c r="UPS3" s="201"/>
      <c r="UPT3" s="202"/>
      <c r="UPU3" s="203"/>
      <c r="UPV3" s="204"/>
      <c r="UPW3" s="205"/>
      <c r="UPX3" s="206"/>
      <c r="UPY3" s="201"/>
      <c r="UPZ3" s="201"/>
      <c r="UQA3" s="202"/>
      <c r="UQB3" s="203"/>
      <c r="UQC3" s="204"/>
      <c r="UQD3" s="205"/>
      <c r="UQE3" s="206"/>
      <c r="UQF3" s="201"/>
      <c r="UQG3" s="201"/>
      <c r="UQH3" s="202"/>
      <c r="UQI3" s="203"/>
      <c r="UQJ3" s="204"/>
      <c r="UQK3" s="205"/>
      <c r="UQL3" s="206"/>
      <c r="UQM3" s="201"/>
      <c r="UQN3" s="201"/>
      <c r="UQO3" s="202"/>
      <c r="UQP3" s="203"/>
      <c r="UQQ3" s="204"/>
      <c r="UQR3" s="205"/>
      <c r="UQS3" s="206"/>
      <c r="UQT3" s="201"/>
      <c r="UQU3" s="201"/>
      <c r="UQV3" s="202"/>
      <c r="UQW3" s="203"/>
      <c r="UQX3" s="204"/>
      <c r="UQY3" s="205"/>
      <c r="UQZ3" s="206"/>
      <c r="URA3" s="201"/>
      <c r="URB3" s="201"/>
      <c r="URC3" s="202"/>
      <c r="URD3" s="203"/>
      <c r="URE3" s="204"/>
      <c r="URF3" s="205"/>
      <c r="URG3" s="206"/>
      <c r="URH3" s="201"/>
      <c r="URI3" s="201"/>
      <c r="URJ3" s="202"/>
      <c r="URK3" s="203"/>
      <c r="URL3" s="204"/>
      <c r="URM3" s="205"/>
      <c r="URN3" s="206"/>
      <c r="URO3" s="201"/>
      <c r="URP3" s="201"/>
      <c r="URQ3" s="202"/>
      <c r="URR3" s="203"/>
      <c r="URS3" s="204"/>
      <c r="URT3" s="205"/>
      <c r="URU3" s="206"/>
      <c r="URV3" s="201"/>
      <c r="URW3" s="201"/>
      <c r="URX3" s="202"/>
      <c r="URY3" s="203"/>
      <c r="URZ3" s="204"/>
      <c r="USA3" s="205"/>
      <c r="USB3" s="206"/>
      <c r="USC3" s="201"/>
      <c r="USD3" s="201"/>
      <c r="USE3" s="202"/>
      <c r="USF3" s="203"/>
      <c r="USG3" s="204"/>
      <c r="USH3" s="205"/>
      <c r="USI3" s="206"/>
      <c r="USJ3" s="201"/>
      <c r="USK3" s="201"/>
      <c r="USL3" s="202"/>
      <c r="USM3" s="203"/>
      <c r="USN3" s="204"/>
      <c r="USO3" s="205"/>
      <c r="USP3" s="206"/>
      <c r="USQ3" s="201"/>
      <c r="USR3" s="201"/>
      <c r="USS3" s="202"/>
      <c r="UST3" s="203"/>
      <c r="USU3" s="204"/>
      <c r="USV3" s="205"/>
      <c r="USW3" s="206"/>
      <c r="USX3" s="201"/>
      <c r="USY3" s="201"/>
      <c r="USZ3" s="202"/>
      <c r="UTA3" s="203"/>
      <c r="UTB3" s="204"/>
      <c r="UTC3" s="205"/>
      <c r="UTD3" s="206"/>
      <c r="UTE3" s="201"/>
      <c r="UTF3" s="201"/>
      <c r="UTG3" s="202"/>
      <c r="UTH3" s="203"/>
      <c r="UTI3" s="204"/>
      <c r="UTJ3" s="205"/>
      <c r="UTK3" s="206"/>
      <c r="UTL3" s="201"/>
      <c r="UTM3" s="201"/>
      <c r="UTN3" s="202"/>
      <c r="UTO3" s="203"/>
      <c r="UTP3" s="204"/>
      <c r="UTQ3" s="205"/>
      <c r="UTR3" s="206"/>
      <c r="UTS3" s="201"/>
      <c r="UTT3" s="201"/>
      <c r="UTU3" s="202"/>
      <c r="UTV3" s="203"/>
      <c r="UTW3" s="204"/>
      <c r="UTX3" s="205"/>
      <c r="UTY3" s="206"/>
      <c r="UTZ3" s="201"/>
      <c r="UUA3" s="201"/>
      <c r="UUB3" s="202"/>
      <c r="UUC3" s="203"/>
      <c r="UUD3" s="204"/>
      <c r="UUE3" s="205"/>
      <c r="UUF3" s="206"/>
      <c r="UUG3" s="201"/>
      <c r="UUH3" s="201"/>
      <c r="UUI3" s="202"/>
      <c r="UUJ3" s="203"/>
      <c r="UUK3" s="204"/>
      <c r="UUL3" s="205"/>
      <c r="UUM3" s="206"/>
      <c r="UUN3" s="201"/>
      <c r="UUO3" s="201"/>
      <c r="UUP3" s="202"/>
      <c r="UUQ3" s="203"/>
      <c r="UUR3" s="204"/>
      <c r="UUS3" s="205"/>
      <c r="UUT3" s="206"/>
      <c r="UUU3" s="201"/>
      <c r="UUV3" s="201"/>
      <c r="UUW3" s="202"/>
      <c r="UUX3" s="203"/>
      <c r="UUY3" s="204"/>
      <c r="UUZ3" s="205"/>
      <c r="UVA3" s="206"/>
      <c r="UVB3" s="201"/>
      <c r="UVC3" s="201"/>
      <c r="UVD3" s="202"/>
      <c r="UVE3" s="203"/>
      <c r="UVF3" s="204"/>
      <c r="UVG3" s="205"/>
      <c r="UVH3" s="206"/>
      <c r="UVI3" s="201"/>
      <c r="UVJ3" s="201"/>
      <c r="UVK3" s="202"/>
      <c r="UVL3" s="203"/>
      <c r="UVM3" s="204"/>
      <c r="UVN3" s="205"/>
      <c r="UVO3" s="206"/>
      <c r="UVP3" s="201"/>
      <c r="UVQ3" s="201"/>
      <c r="UVR3" s="202"/>
      <c r="UVS3" s="203"/>
      <c r="UVT3" s="204"/>
      <c r="UVU3" s="205"/>
      <c r="UVV3" s="206"/>
      <c r="UVW3" s="201"/>
      <c r="UVX3" s="201"/>
      <c r="UVY3" s="202"/>
      <c r="UVZ3" s="203"/>
      <c r="UWA3" s="204"/>
      <c r="UWB3" s="205"/>
      <c r="UWC3" s="206"/>
      <c r="UWD3" s="201"/>
      <c r="UWE3" s="201"/>
      <c r="UWF3" s="202"/>
      <c r="UWG3" s="203"/>
      <c r="UWH3" s="204"/>
      <c r="UWI3" s="205"/>
      <c r="UWJ3" s="206"/>
      <c r="UWK3" s="201"/>
      <c r="UWL3" s="201"/>
      <c r="UWM3" s="202"/>
      <c r="UWN3" s="203"/>
      <c r="UWO3" s="204"/>
      <c r="UWP3" s="205"/>
      <c r="UWQ3" s="206"/>
      <c r="UWR3" s="201"/>
      <c r="UWS3" s="201"/>
      <c r="UWT3" s="202"/>
      <c r="UWU3" s="203"/>
      <c r="UWV3" s="204"/>
      <c r="UWW3" s="205"/>
      <c r="UWX3" s="206"/>
      <c r="UWY3" s="201"/>
      <c r="UWZ3" s="201"/>
      <c r="UXA3" s="202"/>
      <c r="UXB3" s="203"/>
      <c r="UXC3" s="204"/>
      <c r="UXD3" s="205"/>
      <c r="UXE3" s="206"/>
      <c r="UXF3" s="201"/>
      <c r="UXG3" s="201"/>
      <c r="UXH3" s="202"/>
      <c r="UXI3" s="203"/>
      <c r="UXJ3" s="204"/>
      <c r="UXK3" s="205"/>
      <c r="UXL3" s="206"/>
      <c r="UXM3" s="201"/>
      <c r="UXN3" s="201"/>
      <c r="UXO3" s="202"/>
      <c r="UXP3" s="203"/>
      <c r="UXQ3" s="204"/>
      <c r="UXR3" s="205"/>
      <c r="UXS3" s="206"/>
      <c r="UXT3" s="201"/>
      <c r="UXU3" s="201"/>
      <c r="UXV3" s="202"/>
      <c r="UXW3" s="203"/>
      <c r="UXX3" s="204"/>
      <c r="UXY3" s="205"/>
      <c r="UXZ3" s="206"/>
      <c r="UYA3" s="201"/>
      <c r="UYB3" s="201"/>
      <c r="UYC3" s="202"/>
      <c r="UYD3" s="203"/>
      <c r="UYE3" s="204"/>
      <c r="UYF3" s="205"/>
      <c r="UYG3" s="206"/>
      <c r="UYH3" s="201"/>
      <c r="UYI3" s="201"/>
      <c r="UYJ3" s="202"/>
      <c r="UYK3" s="203"/>
      <c r="UYL3" s="204"/>
      <c r="UYM3" s="205"/>
      <c r="UYN3" s="206"/>
      <c r="UYO3" s="201"/>
      <c r="UYP3" s="201"/>
      <c r="UYQ3" s="202"/>
      <c r="UYR3" s="203"/>
      <c r="UYS3" s="204"/>
      <c r="UYT3" s="205"/>
      <c r="UYU3" s="206"/>
      <c r="UYV3" s="201"/>
      <c r="UYW3" s="201"/>
      <c r="UYX3" s="202"/>
      <c r="UYY3" s="203"/>
      <c r="UYZ3" s="204"/>
      <c r="UZA3" s="205"/>
      <c r="UZB3" s="206"/>
      <c r="UZC3" s="201"/>
      <c r="UZD3" s="201"/>
      <c r="UZE3" s="202"/>
      <c r="UZF3" s="203"/>
      <c r="UZG3" s="204"/>
      <c r="UZH3" s="205"/>
      <c r="UZI3" s="206"/>
      <c r="UZJ3" s="201"/>
      <c r="UZK3" s="201"/>
      <c r="UZL3" s="202"/>
      <c r="UZM3" s="203"/>
      <c r="UZN3" s="204"/>
      <c r="UZO3" s="205"/>
      <c r="UZP3" s="206"/>
      <c r="UZQ3" s="201"/>
      <c r="UZR3" s="201"/>
      <c r="UZS3" s="202"/>
      <c r="UZT3" s="203"/>
      <c r="UZU3" s="204"/>
      <c r="UZV3" s="205"/>
      <c r="UZW3" s="206"/>
      <c r="UZX3" s="201"/>
      <c r="UZY3" s="201"/>
      <c r="UZZ3" s="202"/>
      <c r="VAA3" s="203"/>
      <c r="VAB3" s="204"/>
      <c r="VAC3" s="205"/>
      <c r="VAD3" s="206"/>
      <c r="VAE3" s="201"/>
      <c r="VAF3" s="201"/>
      <c r="VAG3" s="202"/>
      <c r="VAH3" s="203"/>
      <c r="VAI3" s="204"/>
      <c r="VAJ3" s="205"/>
      <c r="VAK3" s="206"/>
      <c r="VAL3" s="201"/>
      <c r="VAM3" s="201"/>
      <c r="VAN3" s="202"/>
      <c r="VAO3" s="203"/>
      <c r="VAP3" s="204"/>
      <c r="VAQ3" s="205"/>
      <c r="VAR3" s="206"/>
      <c r="VAS3" s="201"/>
      <c r="VAT3" s="201"/>
      <c r="VAU3" s="202"/>
      <c r="VAV3" s="203"/>
      <c r="VAW3" s="204"/>
      <c r="VAX3" s="205"/>
      <c r="VAY3" s="206"/>
      <c r="VAZ3" s="201"/>
      <c r="VBA3" s="201"/>
      <c r="VBB3" s="202"/>
      <c r="VBC3" s="203"/>
      <c r="VBD3" s="204"/>
      <c r="VBE3" s="205"/>
      <c r="VBF3" s="206"/>
      <c r="VBG3" s="201"/>
      <c r="VBH3" s="201"/>
      <c r="VBI3" s="202"/>
      <c r="VBJ3" s="203"/>
      <c r="VBK3" s="204"/>
      <c r="VBL3" s="205"/>
      <c r="VBM3" s="206"/>
      <c r="VBN3" s="201"/>
      <c r="VBO3" s="201"/>
      <c r="VBP3" s="202"/>
      <c r="VBQ3" s="203"/>
      <c r="VBR3" s="204"/>
      <c r="VBS3" s="205"/>
      <c r="VBT3" s="206"/>
      <c r="VBU3" s="201"/>
      <c r="VBV3" s="201"/>
      <c r="VBW3" s="202"/>
      <c r="VBX3" s="203"/>
      <c r="VBY3" s="204"/>
      <c r="VBZ3" s="205"/>
      <c r="VCA3" s="206"/>
      <c r="VCB3" s="201"/>
      <c r="VCC3" s="201"/>
      <c r="VCD3" s="202"/>
      <c r="VCE3" s="203"/>
      <c r="VCF3" s="204"/>
      <c r="VCG3" s="205"/>
      <c r="VCH3" s="206"/>
      <c r="VCI3" s="201"/>
      <c r="VCJ3" s="201"/>
      <c r="VCK3" s="202"/>
      <c r="VCL3" s="203"/>
      <c r="VCM3" s="204"/>
      <c r="VCN3" s="205"/>
      <c r="VCO3" s="206"/>
      <c r="VCP3" s="201"/>
      <c r="VCQ3" s="201"/>
      <c r="VCR3" s="202"/>
      <c r="VCS3" s="203"/>
      <c r="VCT3" s="204"/>
      <c r="VCU3" s="205"/>
      <c r="VCV3" s="206"/>
      <c r="VCW3" s="201"/>
      <c r="VCX3" s="201"/>
      <c r="VCY3" s="202"/>
      <c r="VCZ3" s="203"/>
      <c r="VDA3" s="204"/>
      <c r="VDB3" s="205"/>
      <c r="VDC3" s="206"/>
      <c r="VDD3" s="201"/>
      <c r="VDE3" s="201"/>
      <c r="VDF3" s="202"/>
      <c r="VDG3" s="203"/>
      <c r="VDH3" s="204"/>
      <c r="VDI3" s="205"/>
      <c r="VDJ3" s="206"/>
      <c r="VDK3" s="201"/>
      <c r="VDL3" s="201"/>
      <c r="VDM3" s="202"/>
      <c r="VDN3" s="203"/>
      <c r="VDO3" s="204"/>
      <c r="VDP3" s="205"/>
      <c r="VDQ3" s="206"/>
      <c r="VDR3" s="201"/>
      <c r="VDS3" s="201"/>
      <c r="VDT3" s="202"/>
      <c r="VDU3" s="203"/>
      <c r="VDV3" s="204"/>
      <c r="VDW3" s="205"/>
      <c r="VDX3" s="206"/>
      <c r="VDY3" s="201"/>
      <c r="VDZ3" s="201"/>
      <c r="VEA3" s="202"/>
      <c r="VEB3" s="203"/>
      <c r="VEC3" s="204"/>
      <c r="VED3" s="205"/>
      <c r="VEE3" s="206"/>
      <c r="VEF3" s="201"/>
      <c r="VEG3" s="201"/>
      <c r="VEH3" s="202"/>
      <c r="VEI3" s="203"/>
      <c r="VEJ3" s="204"/>
      <c r="VEK3" s="205"/>
      <c r="VEL3" s="206"/>
      <c r="VEM3" s="201"/>
      <c r="VEN3" s="201"/>
      <c r="VEO3" s="202"/>
      <c r="VEP3" s="203"/>
      <c r="VEQ3" s="204"/>
      <c r="VER3" s="205"/>
      <c r="VES3" s="206"/>
      <c r="VET3" s="201"/>
      <c r="VEU3" s="201"/>
      <c r="VEV3" s="202"/>
      <c r="VEW3" s="203"/>
      <c r="VEX3" s="204"/>
      <c r="VEY3" s="205"/>
      <c r="VEZ3" s="206"/>
      <c r="VFA3" s="201"/>
      <c r="VFB3" s="201"/>
      <c r="VFC3" s="202"/>
      <c r="VFD3" s="203"/>
      <c r="VFE3" s="204"/>
      <c r="VFF3" s="205"/>
      <c r="VFG3" s="206"/>
      <c r="VFH3" s="201"/>
      <c r="VFI3" s="201"/>
      <c r="VFJ3" s="202"/>
      <c r="VFK3" s="203"/>
      <c r="VFL3" s="204"/>
      <c r="VFM3" s="205"/>
      <c r="VFN3" s="206"/>
      <c r="VFO3" s="201"/>
      <c r="VFP3" s="201"/>
      <c r="VFQ3" s="202"/>
      <c r="VFR3" s="203"/>
      <c r="VFS3" s="204"/>
      <c r="VFT3" s="205"/>
      <c r="VFU3" s="206"/>
      <c r="VFV3" s="201"/>
      <c r="VFW3" s="201"/>
      <c r="VFX3" s="202"/>
      <c r="VFY3" s="203"/>
      <c r="VFZ3" s="204"/>
      <c r="VGA3" s="205"/>
      <c r="VGB3" s="206"/>
      <c r="VGC3" s="201"/>
      <c r="VGD3" s="201"/>
      <c r="VGE3" s="202"/>
      <c r="VGF3" s="203"/>
      <c r="VGG3" s="204"/>
      <c r="VGH3" s="205"/>
      <c r="VGI3" s="206"/>
      <c r="VGJ3" s="201"/>
      <c r="VGK3" s="201"/>
      <c r="VGL3" s="202"/>
      <c r="VGM3" s="203"/>
      <c r="VGN3" s="204"/>
      <c r="VGO3" s="205"/>
      <c r="VGP3" s="206"/>
      <c r="VGQ3" s="201"/>
      <c r="VGR3" s="201"/>
      <c r="VGS3" s="202"/>
      <c r="VGT3" s="203"/>
      <c r="VGU3" s="204"/>
      <c r="VGV3" s="205"/>
      <c r="VGW3" s="206"/>
      <c r="VGX3" s="201"/>
      <c r="VGY3" s="201"/>
      <c r="VGZ3" s="202"/>
      <c r="VHA3" s="203"/>
      <c r="VHB3" s="204"/>
      <c r="VHC3" s="205"/>
      <c r="VHD3" s="206"/>
      <c r="VHE3" s="201"/>
      <c r="VHF3" s="201"/>
      <c r="VHG3" s="202"/>
      <c r="VHH3" s="203"/>
      <c r="VHI3" s="204"/>
      <c r="VHJ3" s="205"/>
      <c r="VHK3" s="206"/>
      <c r="VHL3" s="201"/>
      <c r="VHM3" s="201"/>
      <c r="VHN3" s="202"/>
      <c r="VHO3" s="203"/>
      <c r="VHP3" s="204"/>
      <c r="VHQ3" s="205"/>
      <c r="VHR3" s="206"/>
      <c r="VHS3" s="201"/>
      <c r="VHT3" s="201"/>
      <c r="VHU3" s="202"/>
      <c r="VHV3" s="203"/>
      <c r="VHW3" s="204"/>
      <c r="VHX3" s="205"/>
      <c r="VHY3" s="206"/>
      <c r="VHZ3" s="201"/>
      <c r="VIA3" s="201"/>
      <c r="VIB3" s="202"/>
      <c r="VIC3" s="203"/>
      <c r="VID3" s="204"/>
      <c r="VIE3" s="205"/>
      <c r="VIF3" s="206"/>
      <c r="VIG3" s="201"/>
      <c r="VIH3" s="201"/>
      <c r="VII3" s="202"/>
      <c r="VIJ3" s="203"/>
      <c r="VIK3" s="204"/>
      <c r="VIL3" s="205"/>
      <c r="VIM3" s="206"/>
      <c r="VIN3" s="201"/>
      <c r="VIO3" s="201"/>
      <c r="VIP3" s="202"/>
      <c r="VIQ3" s="203"/>
      <c r="VIR3" s="204"/>
      <c r="VIS3" s="205"/>
      <c r="VIT3" s="206"/>
      <c r="VIU3" s="201"/>
      <c r="VIV3" s="201"/>
      <c r="VIW3" s="202"/>
      <c r="VIX3" s="203"/>
      <c r="VIY3" s="204"/>
      <c r="VIZ3" s="205"/>
      <c r="VJA3" s="206"/>
      <c r="VJB3" s="201"/>
      <c r="VJC3" s="201"/>
      <c r="VJD3" s="202"/>
      <c r="VJE3" s="203"/>
      <c r="VJF3" s="204"/>
      <c r="VJG3" s="205"/>
      <c r="VJH3" s="206"/>
      <c r="VJI3" s="201"/>
      <c r="VJJ3" s="201"/>
      <c r="VJK3" s="202"/>
      <c r="VJL3" s="203"/>
      <c r="VJM3" s="204"/>
      <c r="VJN3" s="205"/>
      <c r="VJO3" s="206"/>
      <c r="VJP3" s="201"/>
      <c r="VJQ3" s="201"/>
      <c r="VJR3" s="202"/>
      <c r="VJS3" s="203"/>
      <c r="VJT3" s="204"/>
      <c r="VJU3" s="205"/>
      <c r="VJV3" s="206"/>
      <c r="VJW3" s="201"/>
      <c r="VJX3" s="201"/>
      <c r="VJY3" s="202"/>
      <c r="VJZ3" s="203"/>
      <c r="VKA3" s="204"/>
      <c r="VKB3" s="205"/>
      <c r="VKC3" s="206"/>
      <c r="VKD3" s="201"/>
      <c r="VKE3" s="201"/>
      <c r="VKF3" s="202"/>
      <c r="VKG3" s="203"/>
      <c r="VKH3" s="204"/>
      <c r="VKI3" s="205"/>
      <c r="VKJ3" s="206"/>
      <c r="VKK3" s="201"/>
      <c r="VKL3" s="201"/>
      <c r="VKM3" s="202"/>
      <c r="VKN3" s="203"/>
      <c r="VKO3" s="204"/>
      <c r="VKP3" s="205"/>
      <c r="VKQ3" s="206"/>
      <c r="VKR3" s="201"/>
      <c r="VKS3" s="201"/>
      <c r="VKT3" s="202"/>
      <c r="VKU3" s="203"/>
      <c r="VKV3" s="204"/>
      <c r="VKW3" s="205"/>
      <c r="VKX3" s="206"/>
      <c r="VKY3" s="201"/>
      <c r="VKZ3" s="201"/>
      <c r="VLA3" s="202"/>
      <c r="VLB3" s="203"/>
      <c r="VLC3" s="204"/>
      <c r="VLD3" s="205"/>
      <c r="VLE3" s="206"/>
      <c r="VLF3" s="201"/>
      <c r="VLG3" s="201"/>
      <c r="VLH3" s="202"/>
      <c r="VLI3" s="203"/>
      <c r="VLJ3" s="204"/>
      <c r="VLK3" s="205"/>
      <c r="VLL3" s="206"/>
      <c r="VLM3" s="201"/>
      <c r="VLN3" s="201"/>
      <c r="VLO3" s="202"/>
      <c r="VLP3" s="203"/>
      <c r="VLQ3" s="204"/>
      <c r="VLR3" s="205"/>
      <c r="VLS3" s="206"/>
      <c r="VLT3" s="201"/>
      <c r="VLU3" s="201"/>
      <c r="VLV3" s="202"/>
      <c r="VLW3" s="203"/>
      <c r="VLX3" s="204"/>
      <c r="VLY3" s="205"/>
      <c r="VLZ3" s="206"/>
      <c r="VMA3" s="201"/>
      <c r="VMB3" s="201"/>
      <c r="VMC3" s="202"/>
      <c r="VMD3" s="203"/>
      <c r="VME3" s="204"/>
      <c r="VMF3" s="205"/>
      <c r="VMG3" s="206"/>
      <c r="VMH3" s="201"/>
      <c r="VMI3" s="201"/>
      <c r="VMJ3" s="202"/>
      <c r="VMK3" s="203"/>
      <c r="VML3" s="204"/>
      <c r="VMM3" s="205"/>
      <c r="VMN3" s="206"/>
      <c r="VMO3" s="201"/>
      <c r="VMP3" s="201"/>
      <c r="VMQ3" s="202"/>
      <c r="VMR3" s="203"/>
      <c r="VMS3" s="204"/>
      <c r="VMT3" s="205"/>
      <c r="VMU3" s="206"/>
      <c r="VMV3" s="201"/>
      <c r="VMW3" s="201"/>
      <c r="VMX3" s="202"/>
      <c r="VMY3" s="203"/>
      <c r="VMZ3" s="204"/>
      <c r="VNA3" s="205"/>
      <c r="VNB3" s="206"/>
      <c r="VNC3" s="201"/>
      <c r="VND3" s="201"/>
      <c r="VNE3" s="202"/>
      <c r="VNF3" s="203"/>
      <c r="VNG3" s="204"/>
      <c r="VNH3" s="205"/>
      <c r="VNI3" s="206"/>
      <c r="VNJ3" s="201"/>
      <c r="VNK3" s="201"/>
      <c r="VNL3" s="202"/>
      <c r="VNM3" s="203"/>
      <c r="VNN3" s="204"/>
      <c r="VNO3" s="205"/>
      <c r="VNP3" s="206"/>
      <c r="VNQ3" s="201"/>
      <c r="VNR3" s="201"/>
      <c r="VNS3" s="202"/>
      <c r="VNT3" s="203"/>
      <c r="VNU3" s="204"/>
      <c r="VNV3" s="205"/>
      <c r="VNW3" s="206"/>
      <c r="VNX3" s="201"/>
      <c r="VNY3" s="201"/>
      <c r="VNZ3" s="202"/>
      <c r="VOA3" s="203"/>
      <c r="VOB3" s="204"/>
      <c r="VOC3" s="205"/>
      <c r="VOD3" s="206"/>
      <c r="VOE3" s="201"/>
      <c r="VOF3" s="201"/>
      <c r="VOG3" s="202"/>
      <c r="VOH3" s="203"/>
      <c r="VOI3" s="204"/>
      <c r="VOJ3" s="205"/>
      <c r="VOK3" s="206"/>
      <c r="VOL3" s="201"/>
      <c r="VOM3" s="201"/>
      <c r="VON3" s="202"/>
      <c r="VOO3" s="203"/>
      <c r="VOP3" s="204"/>
      <c r="VOQ3" s="205"/>
      <c r="VOR3" s="206"/>
      <c r="VOS3" s="201"/>
      <c r="VOT3" s="201"/>
      <c r="VOU3" s="202"/>
      <c r="VOV3" s="203"/>
      <c r="VOW3" s="204"/>
      <c r="VOX3" s="205"/>
      <c r="VOY3" s="206"/>
      <c r="VOZ3" s="201"/>
      <c r="VPA3" s="201"/>
      <c r="VPB3" s="202"/>
      <c r="VPC3" s="203"/>
      <c r="VPD3" s="204"/>
      <c r="VPE3" s="205"/>
      <c r="VPF3" s="206"/>
      <c r="VPG3" s="201"/>
      <c r="VPH3" s="201"/>
      <c r="VPI3" s="202"/>
      <c r="VPJ3" s="203"/>
      <c r="VPK3" s="204"/>
      <c r="VPL3" s="205"/>
      <c r="VPM3" s="206"/>
      <c r="VPN3" s="201"/>
      <c r="VPO3" s="201"/>
      <c r="VPP3" s="202"/>
      <c r="VPQ3" s="203"/>
      <c r="VPR3" s="204"/>
      <c r="VPS3" s="205"/>
      <c r="VPT3" s="206"/>
      <c r="VPU3" s="201"/>
      <c r="VPV3" s="201"/>
      <c r="VPW3" s="202"/>
      <c r="VPX3" s="203"/>
      <c r="VPY3" s="204"/>
      <c r="VPZ3" s="205"/>
      <c r="VQA3" s="206"/>
      <c r="VQB3" s="201"/>
      <c r="VQC3" s="201"/>
      <c r="VQD3" s="202"/>
      <c r="VQE3" s="203"/>
      <c r="VQF3" s="204"/>
      <c r="VQG3" s="205"/>
      <c r="VQH3" s="206"/>
      <c r="VQI3" s="201"/>
      <c r="VQJ3" s="201"/>
      <c r="VQK3" s="202"/>
      <c r="VQL3" s="203"/>
      <c r="VQM3" s="204"/>
      <c r="VQN3" s="205"/>
      <c r="VQO3" s="206"/>
      <c r="VQP3" s="201"/>
      <c r="VQQ3" s="201"/>
      <c r="VQR3" s="202"/>
      <c r="VQS3" s="203"/>
      <c r="VQT3" s="204"/>
      <c r="VQU3" s="205"/>
      <c r="VQV3" s="206"/>
      <c r="VQW3" s="201"/>
      <c r="VQX3" s="201"/>
      <c r="VQY3" s="202"/>
      <c r="VQZ3" s="203"/>
      <c r="VRA3" s="204"/>
      <c r="VRB3" s="205"/>
      <c r="VRC3" s="206"/>
      <c r="VRD3" s="201"/>
      <c r="VRE3" s="201"/>
      <c r="VRF3" s="202"/>
      <c r="VRG3" s="203"/>
      <c r="VRH3" s="204"/>
      <c r="VRI3" s="205"/>
      <c r="VRJ3" s="206"/>
      <c r="VRK3" s="201"/>
      <c r="VRL3" s="201"/>
      <c r="VRM3" s="202"/>
      <c r="VRN3" s="203"/>
      <c r="VRO3" s="204"/>
      <c r="VRP3" s="205"/>
      <c r="VRQ3" s="206"/>
      <c r="VRR3" s="201"/>
      <c r="VRS3" s="201"/>
      <c r="VRT3" s="202"/>
      <c r="VRU3" s="203"/>
      <c r="VRV3" s="204"/>
      <c r="VRW3" s="205"/>
      <c r="VRX3" s="206"/>
      <c r="VRY3" s="201"/>
      <c r="VRZ3" s="201"/>
      <c r="VSA3" s="202"/>
      <c r="VSB3" s="203"/>
      <c r="VSC3" s="204"/>
      <c r="VSD3" s="205"/>
      <c r="VSE3" s="206"/>
      <c r="VSF3" s="201"/>
      <c r="VSG3" s="201"/>
      <c r="VSH3" s="202"/>
      <c r="VSI3" s="203"/>
      <c r="VSJ3" s="204"/>
      <c r="VSK3" s="205"/>
      <c r="VSL3" s="206"/>
      <c r="VSM3" s="201"/>
      <c r="VSN3" s="201"/>
      <c r="VSO3" s="202"/>
      <c r="VSP3" s="203"/>
      <c r="VSQ3" s="204"/>
      <c r="VSR3" s="205"/>
      <c r="VSS3" s="206"/>
      <c r="VST3" s="201"/>
      <c r="VSU3" s="201"/>
      <c r="VSV3" s="202"/>
      <c r="VSW3" s="203"/>
      <c r="VSX3" s="204"/>
      <c r="VSY3" s="205"/>
      <c r="VSZ3" s="206"/>
      <c r="VTA3" s="201"/>
      <c r="VTB3" s="201"/>
      <c r="VTC3" s="202"/>
      <c r="VTD3" s="203"/>
      <c r="VTE3" s="204"/>
      <c r="VTF3" s="205"/>
      <c r="VTG3" s="206"/>
      <c r="VTH3" s="201"/>
      <c r="VTI3" s="201"/>
      <c r="VTJ3" s="202"/>
      <c r="VTK3" s="203"/>
      <c r="VTL3" s="204"/>
      <c r="VTM3" s="205"/>
      <c r="VTN3" s="206"/>
      <c r="VTO3" s="201"/>
      <c r="VTP3" s="201"/>
      <c r="VTQ3" s="202"/>
      <c r="VTR3" s="203"/>
      <c r="VTS3" s="204"/>
      <c r="VTT3" s="205"/>
      <c r="VTU3" s="206"/>
      <c r="VTV3" s="201"/>
      <c r="VTW3" s="201"/>
      <c r="VTX3" s="202"/>
      <c r="VTY3" s="203"/>
      <c r="VTZ3" s="204"/>
      <c r="VUA3" s="205"/>
      <c r="VUB3" s="206"/>
      <c r="VUC3" s="201"/>
      <c r="VUD3" s="201"/>
      <c r="VUE3" s="202"/>
      <c r="VUF3" s="203"/>
      <c r="VUG3" s="204"/>
      <c r="VUH3" s="205"/>
      <c r="VUI3" s="206"/>
      <c r="VUJ3" s="201"/>
      <c r="VUK3" s="201"/>
      <c r="VUL3" s="202"/>
      <c r="VUM3" s="203"/>
      <c r="VUN3" s="204"/>
      <c r="VUO3" s="205"/>
      <c r="VUP3" s="206"/>
      <c r="VUQ3" s="201"/>
      <c r="VUR3" s="201"/>
      <c r="VUS3" s="202"/>
      <c r="VUT3" s="203"/>
      <c r="VUU3" s="204"/>
      <c r="VUV3" s="205"/>
      <c r="VUW3" s="206"/>
      <c r="VUX3" s="201"/>
      <c r="VUY3" s="201"/>
      <c r="VUZ3" s="202"/>
      <c r="VVA3" s="203"/>
      <c r="VVB3" s="204"/>
      <c r="VVC3" s="205"/>
      <c r="VVD3" s="206"/>
      <c r="VVE3" s="201"/>
      <c r="VVF3" s="201"/>
      <c r="VVG3" s="202"/>
      <c r="VVH3" s="203"/>
      <c r="VVI3" s="204"/>
      <c r="VVJ3" s="205"/>
      <c r="VVK3" s="206"/>
      <c r="VVL3" s="201"/>
      <c r="VVM3" s="201"/>
      <c r="VVN3" s="202"/>
      <c r="VVO3" s="203"/>
      <c r="VVP3" s="204"/>
      <c r="VVQ3" s="205"/>
      <c r="VVR3" s="206"/>
      <c r="VVS3" s="201"/>
      <c r="VVT3" s="201"/>
      <c r="VVU3" s="202"/>
      <c r="VVV3" s="203"/>
      <c r="VVW3" s="204"/>
      <c r="VVX3" s="205"/>
      <c r="VVY3" s="206"/>
      <c r="VVZ3" s="201"/>
      <c r="VWA3" s="201"/>
      <c r="VWB3" s="202"/>
      <c r="VWC3" s="203"/>
      <c r="VWD3" s="204"/>
      <c r="VWE3" s="205"/>
      <c r="VWF3" s="206"/>
      <c r="VWG3" s="201"/>
      <c r="VWH3" s="201"/>
      <c r="VWI3" s="202"/>
      <c r="VWJ3" s="203"/>
      <c r="VWK3" s="204"/>
      <c r="VWL3" s="205"/>
      <c r="VWM3" s="206"/>
      <c r="VWN3" s="201"/>
      <c r="VWO3" s="201"/>
      <c r="VWP3" s="202"/>
      <c r="VWQ3" s="203"/>
      <c r="VWR3" s="204"/>
      <c r="VWS3" s="205"/>
      <c r="VWT3" s="206"/>
      <c r="VWU3" s="201"/>
      <c r="VWV3" s="201"/>
      <c r="VWW3" s="202"/>
      <c r="VWX3" s="203"/>
      <c r="VWY3" s="204"/>
      <c r="VWZ3" s="205"/>
      <c r="VXA3" s="206"/>
      <c r="VXB3" s="201"/>
      <c r="VXC3" s="201"/>
      <c r="VXD3" s="202"/>
      <c r="VXE3" s="203"/>
      <c r="VXF3" s="204"/>
      <c r="VXG3" s="205"/>
      <c r="VXH3" s="206"/>
      <c r="VXI3" s="201"/>
      <c r="VXJ3" s="201"/>
      <c r="VXK3" s="202"/>
      <c r="VXL3" s="203"/>
      <c r="VXM3" s="204"/>
      <c r="VXN3" s="205"/>
      <c r="VXO3" s="206"/>
      <c r="VXP3" s="201"/>
      <c r="VXQ3" s="201"/>
      <c r="VXR3" s="202"/>
      <c r="VXS3" s="203"/>
      <c r="VXT3" s="204"/>
      <c r="VXU3" s="205"/>
      <c r="VXV3" s="206"/>
      <c r="VXW3" s="201"/>
      <c r="VXX3" s="201"/>
      <c r="VXY3" s="202"/>
      <c r="VXZ3" s="203"/>
      <c r="VYA3" s="204"/>
      <c r="VYB3" s="205"/>
      <c r="VYC3" s="206"/>
      <c r="VYD3" s="201"/>
      <c r="VYE3" s="201"/>
      <c r="VYF3" s="202"/>
      <c r="VYG3" s="203"/>
      <c r="VYH3" s="204"/>
      <c r="VYI3" s="205"/>
      <c r="VYJ3" s="206"/>
      <c r="VYK3" s="201"/>
      <c r="VYL3" s="201"/>
      <c r="VYM3" s="202"/>
      <c r="VYN3" s="203"/>
      <c r="VYO3" s="204"/>
      <c r="VYP3" s="205"/>
      <c r="VYQ3" s="206"/>
      <c r="VYR3" s="201"/>
      <c r="VYS3" s="201"/>
      <c r="VYT3" s="202"/>
      <c r="VYU3" s="203"/>
      <c r="VYV3" s="204"/>
      <c r="VYW3" s="205"/>
      <c r="VYX3" s="206"/>
      <c r="VYY3" s="201"/>
      <c r="VYZ3" s="201"/>
      <c r="VZA3" s="202"/>
      <c r="VZB3" s="203"/>
      <c r="VZC3" s="204"/>
      <c r="VZD3" s="205"/>
      <c r="VZE3" s="206"/>
      <c r="VZF3" s="201"/>
      <c r="VZG3" s="201"/>
      <c r="VZH3" s="202"/>
      <c r="VZI3" s="203"/>
      <c r="VZJ3" s="204"/>
      <c r="VZK3" s="205"/>
      <c r="VZL3" s="206"/>
      <c r="VZM3" s="201"/>
      <c r="VZN3" s="201"/>
      <c r="VZO3" s="202"/>
      <c r="VZP3" s="203"/>
      <c r="VZQ3" s="204"/>
      <c r="VZR3" s="205"/>
      <c r="VZS3" s="206"/>
      <c r="VZT3" s="201"/>
      <c r="VZU3" s="201"/>
      <c r="VZV3" s="202"/>
      <c r="VZW3" s="203"/>
      <c r="VZX3" s="204"/>
      <c r="VZY3" s="205"/>
      <c r="VZZ3" s="206"/>
      <c r="WAA3" s="201"/>
      <c r="WAB3" s="201"/>
      <c r="WAC3" s="202"/>
      <c r="WAD3" s="203"/>
      <c r="WAE3" s="204"/>
      <c r="WAF3" s="205"/>
      <c r="WAG3" s="206"/>
      <c r="WAH3" s="201"/>
      <c r="WAI3" s="201"/>
      <c r="WAJ3" s="202"/>
      <c r="WAK3" s="203"/>
      <c r="WAL3" s="204"/>
      <c r="WAM3" s="205"/>
      <c r="WAN3" s="206"/>
      <c r="WAO3" s="201"/>
      <c r="WAP3" s="201"/>
      <c r="WAQ3" s="202"/>
      <c r="WAR3" s="203"/>
      <c r="WAS3" s="204"/>
      <c r="WAT3" s="205"/>
      <c r="WAU3" s="206"/>
      <c r="WAV3" s="201"/>
      <c r="WAW3" s="201"/>
      <c r="WAX3" s="202"/>
      <c r="WAY3" s="203"/>
      <c r="WAZ3" s="204"/>
      <c r="WBA3" s="205"/>
      <c r="WBB3" s="206"/>
      <c r="WBC3" s="201"/>
      <c r="WBD3" s="201"/>
      <c r="WBE3" s="202"/>
      <c r="WBF3" s="203"/>
      <c r="WBG3" s="204"/>
      <c r="WBH3" s="205"/>
      <c r="WBI3" s="206"/>
      <c r="WBJ3" s="201"/>
      <c r="WBK3" s="201"/>
      <c r="WBL3" s="202"/>
      <c r="WBM3" s="203"/>
      <c r="WBN3" s="204"/>
      <c r="WBO3" s="205"/>
      <c r="WBP3" s="206"/>
      <c r="WBQ3" s="201"/>
      <c r="WBR3" s="201"/>
      <c r="WBS3" s="202"/>
      <c r="WBT3" s="203"/>
      <c r="WBU3" s="204"/>
      <c r="WBV3" s="205"/>
      <c r="WBW3" s="206"/>
      <c r="WBX3" s="201"/>
      <c r="WBY3" s="201"/>
      <c r="WBZ3" s="202"/>
      <c r="WCA3" s="203"/>
      <c r="WCB3" s="204"/>
      <c r="WCC3" s="205"/>
      <c r="WCD3" s="206"/>
      <c r="WCE3" s="201"/>
      <c r="WCF3" s="201"/>
      <c r="WCG3" s="202"/>
      <c r="WCH3" s="203"/>
      <c r="WCI3" s="204"/>
      <c r="WCJ3" s="205"/>
      <c r="WCK3" s="206"/>
      <c r="WCL3" s="201"/>
      <c r="WCM3" s="201"/>
      <c r="WCN3" s="202"/>
      <c r="WCO3" s="203"/>
      <c r="WCP3" s="204"/>
      <c r="WCQ3" s="205"/>
      <c r="WCR3" s="206"/>
      <c r="WCS3" s="201"/>
      <c r="WCT3" s="201"/>
      <c r="WCU3" s="202"/>
      <c r="WCV3" s="203"/>
      <c r="WCW3" s="204"/>
      <c r="WCX3" s="205"/>
      <c r="WCY3" s="206"/>
      <c r="WCZ3" s="201"/>
      <c r="WDA3" s="201"/>
      <c r="WDB3" s="202"/>
      <c r="WDC3" s="203"/>
      <c r="WDD3" s="204"/>
      <c r="WDE3" s="205"/>
      <c r="WDF3" s="206"/>
      <c r="WDG3" s="201"/>
      <c r="WDH3" s="201"/>
      <c r="WDI3" s="202"/>
      <c r="WDJ3" s="203"/>
      <c r="WDK3" s="204"/>
      <c r="WDL3" s="205"/>
      <c r="WDM3" s="206"/>
      <c r="WDN3" s="201"/>
      <c r="WDO3" s="201"/>
      <c r="WDP3" s="202"/>
      <c r="WDQ3" s="203"/>
      <c r="WDR3" s="204"/>
      <c r="WDS3" s="205"/>
      <c r="WDT3" s="206"/>
      <c r="WDU3" s="201"/>
      <c r="WDV3" s="201"/>
      <c r="WDW3" s="202"/>
      <c r="WDX3" s="203"/>
      <c r="WDY3" s="204"/>
      <c r="WDZ3" s="205"/>
      <c r="WEA3" s="206"/>
      <c r="WEB3" s="201"/>
      <c r="WEC3" s="201"/>
      <c r="WED3" s="202"/>
      <c r="WEE3" s="203"/>
      <c r="WEF3" s="204"/>
      <c r="WEG3" s="205"/>
      <c r="WEH3" s="206"/>
      <c r="WEI3" s="201"/>
      <c r="WEJ3" s="201"/>
      <c r="WEK3" s="202"/>
      <c r="WEL3" s="203"/>
      <c r="WEM3" s="204"/>
      <c r="WEN3" s="205"/>
      <c r="WEO3" s="206"/>
      <c r="WEP3" s="201"/>
      <c r="WEQ3" s="201"/>
      <c r="WER3" s="202"/>
      <c r="WES3" s="203"/>
      <c r="WET3" s="204"/>
      <c r="WEU3" s="205"/>
      <c r="WEV3" s="206"/>
      <c r="WEW3" s="201"/>
      <c r="WEX3" s="201"/>
      <c r="WEY3" s="202"/>
      <c r="WEZ3" s="203"/>
      <c r="WFA3" s="204"/>
      <c r="WFB3" s="205"/>
      <c r="WFC3" s="206"/>
      <c r="WFD3" s="201"/>
      <c r="WFE3" s="201"/>
      <c r="WFF3" s="202"/>
      <c r="WFG3" s="203"/>
      <c r="WFH3" s="204"/>
      <c r="WFI3" s="205"/>
      <c r="WFJ3" s="206"/>
      <c r="WFK3" s="201"/>
      <c r="WFL3" s="201"/>
      <c r="WFM3" s="202"/>
      <c r="WFN3" s="203"/>
      <c r="WFO3" s="204"/>
      <c r="WFP3" s="205"/>
      <c r="WFQ3" s="206"/>
      <c r="WFR3" s="201"/>
      <c r="WFS3" s="201"/>
      <c r="WFT3" s="202"/>
      <c r="WFU3" s="203"/>
      <c r="WFV3" s="204"/>
      <c r="WFW3" s="205"/>
      <c r="WFX3" s="206"/>
      <c r="WFY3" s="201"/>
      <c r="WFZ3" s="201"/>
      <c r="WGA3" s="202"/>
      <c r="WGB3" s="203"/>
      <c r="WGC3" s="204"/>
      <c r="WGD3" s="205"/>
      <c r="WGE3" s="206"/>
      <c r="WGF3" s="201"/>
      <c r="WGG3" s="201"/>
      <c r="WGH3" s="202"/>
      <c r="WGI3" s="203"/>
      <c r="WGJ3" s="204"/>
      <c r="WGK3" s="205"/>
      <c r="WGL3" s="206"/>
      <c r="WGM3" s="201"/>
      <c r="WGN3" s="201"/>
      <c r="WGO3" s="202"/>
      <c r="WGP3" s="203"/>
      <c r="WGQ3" s="204"/>
      <c r="WGR3" s="205"/>
      <c r="WGS3" s="206"/>
      <c r="WGT3" s="201"/>
      <c r="WGU3" s="201"/>
      <c r="WGV3" s="202"/>
      <c r="WGW3" s="203"/>
      <c r="WGX3" s="204"/>
      <c r="WGY3" s="205"/>
      <c r="WGZ3" s="206"/>
      <c r="WHA3" s="201"/>
      <c r="WHB3" s="201"/>
      <c r="WHC3" s="202"/>
      <c r="WHD3" s="203"/>
      <c r="WHE3" s="204"/>
      <c r="WHF3" s="205"/>
      <c r="WHG3" s="206"/>
      <c r="WHH3" s="201"/>
      <c r="WHI3" s="201"/>
      <c r="WHJ3" s="202"/>
      <c r="WHK3" s="203"/>
      <c r="WHL3" s="204"/>
      <c r="WHM3" s="205"/>
      <c r="WHN3" s="206"/>
      <c r="WHO3" s="201"/>
      <c r="WHP3" s="201"/>
      <c r="WHQ3" s="202"/>
      <c r="WHR3" s="203"/>
      <c r="WHS3" s="204"/>
      <c r="WHT3" s="205"/>
      <c r="WHU3" s="206"/>
      <c r="WHV3" s="201"/>
      <c r="WHW3" s="201"/>
      <c r="WHX3" s="202"/>
      <c r="WHY3" s="203"/>
      <c r="WHZ3" s="204"/>
      <c r="WIA3" s="205"/>
      <c r="WIB3" s="206"/>
      <c r="WIC3" s="201"/>
      <c r="WID3" s="201"/>
      <c r="WIE3" s="202"/>
      <c r="WIF3" s="203"/>
      <c r="WIG3" s="204"/>
      <c r="WIH3" s="205"/>
      <c r="WII3" s="206"/>
      <c r="WIJ3" s="201"/>
      <c r="WIK3" s="201"/>
      <c r="WIL3" s="202"/>
      <c r="WIM3" s="203"/>
      <c r="WIN3" s="204"/>
      <c r="WIO3" s="205"/>
      <c r="WIP3" s="206"/>
      <c r="WIQ3" s="201"/>
      <c r="WIR3" s="201"/>
      <c r="WIS3" s="202"/>
      <c r="WIT3" s="203"/>
      <c r="WIU3" s="204"/>
      <c r="WIV3" s="205"/>
      <c r="WIW3" s="206"/>
      <c r="WIX3" s="201"/>
      <c r="WIY3" s="201"/>
      <c r="WIZ3" s="202"/>
      <c r="WJA3" s="203"/>
      <c r="WJB3" s="204"/>
      <c r="WJC3" s="205"/>
      <c r="WJD3" s="206"/>
      <c r="WJE3" s="201"/>
      <c r="WJF3" s="201"/>
      <c r="WJG3" s="202"/>
      <c r="WJH3" s="203"/>
      <c r="WJI3" s="204"/>
      <c r="WJJ3" s="205"/>
      <c r="WJK3" s="206"/>
      <c r="WJL3" s="201"/>
      <c r="WJM3" s="201"/>
      <c r="WJN3" s="202"/>
      <c r="WJO3" s="203"/>
      <c r="WJP3" s="204"/>
      <c r="WJQ3" s="205"/>
      <c r="WJR3" s="206"/>
      <c r="WJS3" s="201"/>
      <c r="WJT3" s="201"/>
      <c r="WJU3" s="202"/>
      <c r="WJV3" s="203"/>
      <c r="WJW3" s="204"/>
      <c r="WJX3" s="205"/>
      <c r="WJY3" s="206"/>
      <c r="WJZ3" s="201"/>
      <c r="WKA3" s="201"/>
      <c r="WKB3" s="202"/>
      <c r="WKC3" s="203"/>
      <c r="WKD3" s="204"/>
      <c r="WKE3" s="205"/>
      <c r="WKF3" s="206"/>
      <c r="WKG3" s="201"/>
      <c r="WKH3" s="201"/>
      <c r="WKI3" s="202"/>
      <c r="WKJ3" s="203"/>
      <c r="WKK3" s="204"/>
      <c r="WKL3" s="205"/>
      <c r="WKM3" s="206"/>
      <c r="WKN3" s="201"/>
      <c r="WKO3" s="201"/>
      <c r="WKP3" s="202"/>
      <c r="WKQ3" s="203"/>
      <c r="WKR3" s="204"/>
      <c r="WKS3" s="205"/>
      <c r="WKT3" s="206"/>
      <c r="WKU3" s="201"/>
      <c r="WKV3" s="201"/>
      <c r="WKW3" s="202"/>
      <c r="WKX3" s="203"/>
      <c r="WKY3" s="204"/>
      <c r="WKZ3" s="205"/>
      <c r="WLA3" s="206"/>
      <c r="WLB3" s="201"/>
      <c r="WLC3" s="201"/>
      <c r="WLD3" s="202"/>
      <c r="WLE3" s="203"/>
      <c r="WLF3" s="204"/>
      <c r="WLG3" s="205"/>
      <c r="WLH3" s="206"/>
      <c r="WLI3" s="201"/>
      <c r="WLJ3" s="201"/>
      <c r="WLK3" s="202"/>
      <c r="WLL3" s="203"/>
      <c r="WLM3" s="204"/>
      <c r="WLN3" s="205"/>
      <c r="WLO3" s="206"/>
      <c r="WLP3" s="201"/>
      <c r="WLQ3" s="201"/>
      <c r="WLR3" s="202"/>
      <c r="WLS3" s="203"/>
      <c r="WLT3" s="204"/>
      <c r="WLU3" s="205"/>
      <c r="WLV3" s="206"/>
      <c r="WLW3" s="201"/>
      <c r="WLX3" s="201"/>
      <c r="WLY3" s="202"/>
      <c r="WLZ3" s="203"/>
      <c r="WMA3" s="204"/>
      <c r="WMB3" s="205"/>
      <c r="WMC3" s="206"/>
      <c r="WMD3" s="201"/>
      <c r="WME3" s="201"/>
      <c r="WMF3" s="202"/>
      <c r="WMG3" s="203"/>
      <c r="WMH3" s="204"/>
      <c r="WMI3" s="205"/>
      <c r="WMJ3" s="206"/>
      <c r="WMK3" s="201"/>
      <c r="WML3" s="201"/>
      <c r="WMM3" s="202"/>
      <c r="WMN3" s="203"/>
      <c r="WMO3" s="204"/>
      <c r="WMP3" s="205"/>
      <c r="WMQ3" s="206"/>
      <c r="WMR3" s="201"/>
      <c r="WMS3" s="201"/>
      <c r="WMT3" s="202"/>
      <c r="WMU3" s="203"/>
      <c r="WMV3" s="204"/>
      <c r="WMW3" s="205"/>
      <c r="WMX3" s="206"/>
      <c r="WMY3" s="201"/>
      <c r="WMZ3" s="201"/>
      <c r="WNA3" s="202"/>
      <c r="WNB3" s="203"/>
      <c r="WNC3" s="204"/>
      <c r="WND3" s="205"/>
      <c r="WNE3" s="206"/>
      <c r="WNF3" s="201"/>
      <c r="WNG3" s="201"/>
      <c r="WNH3" s="202"/>
      <c r="WNI3" s="203"/>
      <c r="WNJ3" s="204"/>
      <c r="WNK3" s="205"/>
      <c r="WNL3" s="206"/>
      <c r="WNM3" s="201"/>
      <c r="WNN3" s="201"/>
      <c r="WNO3" s="202"/>
      <c r="WNP3" s="203"/>
      <c r="WNQ3" s="204"/>
      <c r="WNR3" s="205"/>
      <c r="WNS3" s="206"/>
      <c r="WNT3" s="201"/>
      <c r="WNU3" s="201"/>
      <c r="WNV3" s="202"/>
      <c r="WNW3" s="203"/>
      <c r="WNX3" s="204"/>
      <c r="WNY3" s="205"/>
      <c r="WNZ3" s="206"/>
      <c r="WOA3" s="201"/>
      <c r="WOB3" s="201"/>
      <c r="WOC3" s="202"/>
      <c r="WOD3" s="203"/>
      <c r="WOE3" s="204"/>
      <c r="WOF3" s="205"/>
      <c r="WOG3" s="206"/>
      <c r="WOH3" s="201"/>
      <c r="WOI3" s="201"/>
      <c r="WOJ3" s="202"/>
      <c r="WOK3" s="203"/>
      <c r="WOL3" s="204"/>
      <c r="WOM3" s="205"/>
      <c r="WON3" s="206"/>
      <c r="WOO3" s="201"/>
      <c r="WOP3" s="201"/>
      <c r="WOQ3" s="202"/>
      <c r="WOR3" s="203"/>
      <c r="WOS3" s="204"/>
      <c r="WOT3" s="205"/>
      <c r="WOU3" s="206"/>
      <c r="WOV3" s="201"/>
      <c r="WOW3" s="201"/>
      <c r="WOX3" s="202"/>
      <c r="WOY3" s="203"/>
      <c r="WOZ3" s="204"/>
      <c r="WPA3" s="205"/>
      <c r="WPB3" s="206"/>
      <c r="WPC3" s="201"/>
      <c r="WPD3" s="201"/>
      <c r="WPE3" s="202"/>
      <c r="WPF3" s="203"/>
      <c r="WPG3" s="204"/>
      <c r="WPH3" s="205"/>
      <c r="WPI3" s="206"/>
      <c r="WPJ3" s="201"/>
      <c r="WPK3" s="201"/>
      <c r="WPL3" s="202"/>
      <c r="WPM3" s="203"/>
      <c r="WPN3" s="204"/>
      <c r="WPO3" s="205"/>
      <c r="WPP3" s="206"/>
      <c r="WPQ3" s="201"/>
      <c r="WPR3" s="201"/>
      <c r="WPS3" s="202"/>
      <c r="WPT3" s="203"/>
      <c r="WPU3" s="204"/>
      <c r="WPV3" s="205"/>
      <c r="WPW3" s="206"/>
      <c r="WPX3" s="201"/>
      <c r="WPY3" s="201"/>
      <c r="WPZ3" s="202"/>
      <c r="WQA3" s="203"/>
      <c r="WQB3" s="204"/>
      <c r="WQC3" s="205"/>
      <c r="WQD3" s="206"/>
      <c r="WQE3" s="201"/>
      <c r="WQF3" s="201"/>
      <c r="WQG3" s="202"/>
      <c r="WQH3" s="203"/>
      <c r="WQI3" s="204"/>
      <c r="WQJ3" s="205"/>
      <c r="WQK3" s="206"/>
      <c r="WQL3" s="201"/>
      <c r="WQM3" s="201"/>
      <c r="WQN3" s="202"/>
      <c r="WQO3" s="203"/>
      <c r="WQP3" s="204"/>
      <c r="WQQ3" s="205"/>
      <c r="WQR3" s="206"/>
      <c r="WQS3" s="201"/>
      <c r="WQT3" s="201"/>
      <c r="WQU3" s="202"/>
      <c r="WQV3" s="203"/>
      <c r="WQW3" s="204"/>
      <c r="WQX3" s="205"/>
      <c r="WQY3" s="206"/>
      <c r="WQZ3" s="201"/>
      <c r="WRA3" s="201"/>
      <c r="WRB3" s="202"/>
      <c r="WRC3" s="203"/>
      <c r="WRD3" s="204"/>
      <c r="WRE3" s="205"/>
      <c r="WRF3" s="206"/>
      <c r="WRG3" s="201"/>
      <c r="WRH3" s="201"/>
      <c r="WRI3" s="202"/>
      <c r="WRJ3" s="203"/>
      <c r="WRK3" s="204"/>
      <c r="WRL3" s="205"/>
      <c r="WRM3" s="206"/>
      <c r="WRN3" s="201"/>
      <c r="WRO3" s="201"/>
      <c r="WRP3" s="202"/>
      <c r="WRQ3" s="203"/>
      <c r="WRR3" s="204"/>
      <c r="WRS3" s="205"/>
      <c r="WRT3" s="206"/>
      <c r="WRU3" s="201"/>
      <c r="WRV3" s="201"/>
      <c r="WRW3" s="202"/>
      <c r="WRX3" s="203"/>
      <c r="WRY3" s="204"/>
      <c r="WRZ3" s="205"/>
      <c r="WSA3" s="206"/>
      <c r="WSB3" s="201"/>
      <c r="WSC3" s="201"/>
      <c r="WSD3" s="202"/>
      <c r="WSE3" s="203"/>
      <c r="WSF3" s="204"/>
      <c r="WSG3" s="205"/>
      <c r="WSH3" s="206"/>
      <c r="WSI3" s="201"/>
      <c r="WSJ3" s="201"/>
      <c r="WSK3" s="202"/>
      <c r="WSL3" s="203"/>
      <c r="WSM3" s="204"/>
      <c r="WSN3" s="205"/>
      <c r="WSO3" s="206"/>
      <c r="WSP3" s="201"/>
      <c r="WSQ3" s="201"/>
      <c r="WSR3" s="202"/>
      <c r="WSS3" s="203"/>
      <c r="WST3" s="204"/>
      <c r="WSU3" s="205"/>
      <c r="WSV3" s="206"/>
      <c r="WSW3" s="201"/>
      <c r="WSX3" s="201"/>
      <c r="WSY3" s="202"/>
      <c r="WSZ3" s="203"/>
      <c r="WTA3" s="204"/>
      <c r="WTB3" s="205"/>
      <c r="WTC3" s="206"/>
      <c r="WTD3" s="201"/>
      <c r="WTE3" s="201"/>
      <c r="WTF3" s="202"/>
      <c r="WTG3" s="203"/>
      <c r="WTH3" s="204"/>
      <c r="WTI3" s="205"/>
      <c r="WTJ3" s="206"/>
      <c r="WTK3" s="201"/>
      <c r="WTL3" s="201"/>
      <c r="WTM3" s="202"/>
      <c r="WTN3" s="203"/>
      <c r="WTO3" s="204"/>
      <c r="WTP3" s="205"/>
      <c r="WTQ3" s="206"/>
      <c r="WTR3" s="201"/>
      <c r="WTS3" s="201"/>
      <c r="WTT3" s="202"/>
      <c r="WTU3" s="203"/>
      <c r="WTV3" s="204"/>
      <c r="WTW3" s="205"/>
      <c r="WTX3" s="206"/>
      <c r="WTY3" s="201"/>
      <c r="WTZ3" s="201"/>
      <c r="WUA3" s="202"/>
      <c r="WUB3" s="203"/>
      <c r="WUC3" s="204"/>
      <c r="WUD3" s="205"/>
      <c r="WUE3" s="206"/>
      <c r="WUF3" s="201"/>
      <c r="WUG3" s="201"/>
      <c r="WUH3" s="202"/>
      <c r="WUI3" s="203"/>
      <c r="WUJ3" s="204"/>
      <c r="WUK3" s="205"/>
      <c r="WUL3" s="206"/>
      <c r="WUM3" s="201"/>
      <c r="WUN3" s="201"/>
      <c r="WUO3" s="202"/>
      <c r="WUP3" s="203"/>
      <c r="WUQ3" s="204"/>
      <c r="WUR3" s="205"/>
      <c r="WUS3" s="206"/>
      <c r="WUT3" s="201"/>
      <c r="WUU3" s="201"/>
      <c r="WUV3" s="202"/>
      <c r="WUW3" s="203"/>
      <c r="WUX3" s="204"/>
      <c r="WUY3" s="205"/>
      <c r="WUZ3" s="206"/>
      <c r="WVA3" s="201"/>
      <c r="WVB3" s="201"/>
      <c r="WVC3" s="202"/>
      <c r="WVD3" s="203"/>
      <c r="WVE3" s="204"/>
      <c r="WVF3" s="205"/>
      <c r="WVG3" s="206"/>
      <c r="WVH3" s="201"/>
      <c r="WVI3" s="201"/>
      <c r="WVJ3" s="202"/>
      <c r="WVK3" s="203"/>
      <c r="WVL3" s="204"/>
      <c r="WVM3" s="205"/>
      <c r="WVN3" s="206"/>
      <c r="WVO3" s="201"/>
      <c r="WVP3" s="201"/>
      <c r="WVQ3" s="202"/>
      <c r="WVR3" s="203"/>
      <c r="WVS3" s="204"/>
      <c r="WVT3" s="205"/>
      <c r="WVU3" s="206"/>
      <c r="WVV3" s="201"/>
      <c r="WVW3" s="201"/>
      <c r="WVX3" s="202"/>
      <c r="WVY3" s="203"/>
      <c r="WVZ3" s="204"/>
      <c r="WWA3" s="205"/>
      <c r="WWB3" s="206"/>
      <c r="WWC3" s="201"/>
      <c r="WWD3" s="201"/>
      <c r="WWE3" s="202"/>
      <c r="WWF3" s="203"/>
      <c r="WWG3" s="204"/>
      <c r="WWH3" s="205"/>
      <c r="WWI3" s="206"/>
      <c r="WWJ3" s="201"/>
      <c r="WWK3" s="201"/>
      <c r="WWL3" s="202"/>
      <c r="WWM3" s="203"/>
      <c r="WWN3" s="204"/>
      <c r="WWO3" s="205"/>
      <c r="WWP3" s="206"/>
      <c r="WWQ3" s="201"/>
      <c r="WWR3" s="201"/>
      <c r="WWS3" s="202"/>
      <c r="WWT3" s="203"/>
      <c r="WWU3" s="204"/>
      <c r="WWV3" s="205"/>
      <c r="WWW3" s="206"/>
      <c r="WWX3" s="201"/>
      <c r="WWY3" s="201"/>
      <c r="WWZ3" s="202"/>
      <c r="WXA3" s="203"/>
      <c r="WXB3" s="204"/>
      <c r="WXC3" s="205"/>
      <c r="WXD3" s="206"/>
      <c r="WXE3" s="201"/>
      <c r="WXF3" s="201"/>
      <c r="WXG3" s="202"/>
      <c r="WXH3" s="203"/>
      <c r="WXI3" s="204"/>
      <c r="WXJ3" s="205"/>
      <c r="WXK3" s="206"/>
      <c r="WXL3" s="201"/>
      <c r="WXM3" s="201"/>
      <c r="WXN3" s="202"/>
      <c r="WXO3" s="203"/>
      <c r="WXP3" s="204"/>
      <c r="WXQ3" s="205"/>
      <c r="WXR3" s="206"/>
      <c r="WXS3" s="201"/>
      <c r="WXT3" s="201"/>
      <c r="WXU3" s="202"/>
      <c r="WXV3" s="203"/>
      <c r="WXW3" s="204"/>
      <c r="WXX3" s="205"/>
      <c r="WXY3" s="206"/>
      <c r="WXZ3" s="201"/>
      <c r="WYA3" s="201"/>
      <c r="WYB3" s="202"/>
      <c r="WYC3" s="203"/>
      <c r="WYD3" s="204"/>
      <c r="WYE3" s="205"/>
      <c r="WYF3" s="206"/>
      <c r="WYG3" s="201"/>
      <c r="WYH3" s="201"/>
      <c r="WYI3" s="202"/>
      <c r="WYJ3" s="203"/>
      <c r="WYK3" s="204"/>
      <c r="WYL3" s="205"/>
      <c r="WYM3" s="206"/>
      <c r="WYN3" s="201"/>
      <c r="WYO3" s="201"/>
      <c r="WYP3" s="202"/>
      <c r="WYQ3" s="203"/>
      <c r="WYR3" s="204"/>
      <c r="WYS3" s="205"/>
      <c r="WYT3" s="206"/>
      <c r="WYU3" s="201"/>
      <c r="WYV3" s="201"/>
      <c r="WYW3" s="202"/>
      <c r="WYX3" s="203"/>
      <c r="WYY3" s="204"/>
      <c r="WYZ3" s="205"/>
      <c r="WZA3" s="206"/>
      <c r="WZB3" s="201"/>
      <c r="WZC3" s="201"/>
      <c r="WZD3" s="202"/>
      <c r="WZE3" s="203"/>
      <c r="WZF3" s="204"/>
      <c r="WZG3" s="205"/>
      <c r="WZH3" s="206"/>
      <c r="WZI3" s="201"/>
      <c r="WZJ3" s="201"/>
      <c r="WZK3" s="202"/>
      <c r="WZL3" s="203"/>
      <c r="WZM3" s="204"/>
      <c r="WZN3" s="205"/>
      <c r="WZO3" s="206"/>
      <c r="WZP3" s="201"/>
      <c r="WZQ3" s="201"/>
      <c r="WZR3" s="202"/>
      <c r="WZS3" s="203"/>
      <c r="WZT3" s="204"/>
      <c r="WZU3" s="205"/>
      <c r="WZV3" s="206"/>
      <c r="WZW3" s="201"/>
      <c r="WZX3" s="201"/>
      <c r="WZY3" s="202"/>
      <c r="WZZ3" s="203"/>
      <c r="XAA3" s="204"/>
      <c r="XAB3" s="205"/>
      <c r="XAC3" s="206"/>
      <c r="XAD3" s="201"/>
      <c r="XAE3" s="201"/>
      <c r="XAF3" s="202"/>
      <c r="XAG3" s="203"/>
      <c r="XAH3" s="204"/>
      <c r="XAI3" s="205"/>
      <c r="XAJ3" s="206"/>
      <c r="XAK3" s="201"/>
      <c r="XAL3" s="201"/>
      <c r="XAM3" s="202"/>
      <c r="XAN3" s="203"/>
      <c r="XAO3" s="204"/>
      <c r="XAP3" s="205"/>
      <c r="XAQ3" s="206"/>
      <c r="XAR3" s="201"/>
      <c r="XAS3" s="201"/>
      <c r="XAT3" s="202"/>
      <c r="XAU3" s="203"/>
      <c r="XAV3" s="204"/>
      <c r="XAW3" s="205"/>
      <c r="XAX3" s="206"/>
      <c r="XAY3" s="201"/>
      <c r="XAZ3" s="201"/>
      <c r="XBA3" s="202"/>
      <c r="XBB3" s="203"/>
      <c r="XBC3" s="204"/>
      <c r="XBD3" s="205"/>
      <c r="XBE3" s="206"/>
      <c r="XBF3" s="201"/>
      <c r="XBG3" s="201"/>
      <c r="XBH3" s="202"/>
      <c r="XBI3" s="203"/>
      <c r="XBJ3" s="204"/>
      <c r="XBK3" s="205"/>
      <c r="XBL3" s="206"/>
      <c r="XBM3" s="201"/>
      <c r="XBN3" s="201"/>
      <c r="XBO3" s="202"/>
      <c r="XBP3" s="203"/>
      <c r="XBQ3" s="204"/>
      <c r="XBR3" s="205"/>
      <c r="XBS3" s="206"/>
      <c r="XBT3" s="201"/>
      <c r="XBU3" s="201"/>
      <c r="XBV3" s="202"/>
      <c r="XBW3" s="203"/>
      <c r="XBX3" s="204"/>
      <c r="XBY3" s="205"/>
      <c r="XBZ3" s="206"/>
      <c r="XCA3" s="201"/>
      <c r="XCB3" s="201"/>
      <c r="XCC3" s="202"/>
      <c r="XCD3" s="203"/>
      <c r="XCE3" s="204"/>
      <c r="XCF3" s="205"/>
      <c r="XCG3" s="206"/>
      <c r="XCH3" s="201"/>
      <c r="XCI3" s="201"/>
      <c r="XCJ3" s="202"/>
      <c r="XCK3" s="203"/>
      <c r="XCL3" s="204"/>
      <c r="XCM3" s="205"/>
      <c r="XCN3" s="206"/>
      <c r="XCO3" s="201"/>
      <c r="XCP3" s="201"/>
      <c r="XCQ3" s="202"/>
      <c r="XCR3" s="203"/>
      <c r="XCS3" s="204"/>
      <c r="XCT3" s="205"/>
      <c r="XCU3" s="206"/>
      <c r="XCV3" s="201"/>
      <c r="XCW3" s="201"/>
      <c r="XCX3" s="202"/>
      <c r="XCY3" s="203"/>
      <c r="XCZ3" s="204"/>
      <c r="XDA3" s="205"/>
      <c r="XDB3" s="206"/>
      <c r="XDC3" s="201"/>
      <c r="XDD3" s="201"/>
      <c r="XDE3" s="202"/>
      <c r="XDF3" s="203"/>
      <c r="XDG3" s="204"/>
      <c r="XDH3" s="205"/>
      <c r="XDI3" s="206"/>
      <c r="XDJ3" s="201"/>
      <c r="XDK3" s="201"/>
      <c r="XDL3" s="202"/>
      <c r="XDM3" s="203"/>
      <c r="XDN3" s="204"/>
      <c r="XDO3" s="205"/>
      <c r="XDP3" s="206"/>
      <c r="XDQ3" s="201"/>
      <c r="XDR3" s="201"/>
      <c r="XDS3" s="202"/>
      <c r="XDT3" s="203"/>
      <c r="XDU3" s="204"/>
      <c r="XDV3" s="205"/>
      <c r="XDW3" s="206"/>
      <c r="XDX3" s="201"/>
      <c r="XDY3" s="201"/>
      <c r="XDZ3" s="202"/>
      <c r="XEA3" s="203"/>
      <c r="XEB3" s="204"/>
      <c r="XEC3" s="205"/>
      <c r="XED3" s="206"/>
      <c r="XEE3" s="201"/>
      <c r="XEF3" s="201"/>
      <c r="XEG3" s="202"/>
      <c r="XEH3" s="203"/>
      <c r="XEI3" s="204"/>
      <c r="XEJ3" s="205"/>
      <c r="XEK3" s="206"/>
      <c r="XEL3" s="201"/>
      <c r="XEM3" s="201"/>
      <c r="XEN3" s="202"/>
      <c r="XEO3" s="203"/>
      <c r="XEP3" s="204"/>
      <c r="XEQ3" s="205"/>
      <c r="XER3" s="206"/>
      <c r="XES3" s="201"/>
      <c r="XET3" s="201"/>
      <c r="XEU3" s="202"/>
      <c r="XEV3" s="203"/>
      <c r="XEW3" s="204"/>
      <c r="XEX3" s="205"/>
      <c r="XEY3" s="206"/>
      <c r="XEZ3" s="201"/>
      <c r="XFA3" s="201"/>
      <c r="XFB3" s="202"/>
      <c r="XFC3" s="203"/>
      <c r="XFD3" s="204"/>
    </row>
    <row r="4" spans="1:16384" s="189" customFormat="1" ht="12" x14ac:dyDescent="0.25">
      <c r="A4" s="210"/>
      <c r="B4" s="360" t="s">
        <v>432</v>
      </c>
      <c r="C4" s="361" t="s">
        <v>433</v>
      </c>
      <c r="D4" s="362">
        <v>113334419.08</v>
      </c>
      <c r="E4" s="363">
        <v>0.29889232469999999</v>
      </c>
      <c r="F4" s="364">
        <v>45721</v>
      </c>
      <c r="G4" s="365">
        <v>45772</v>
      </c>
    </row>
    <row r="5" spans="1:16384" s="190" customFormat="1" x14ac:dyDescent="0.25">
      <c r="A5" s="329"/>
      <c r="B5" s="366" t="s">
        <v>432</v>
      </c>
      <c r="C5" s="367" t="s">
        <v>434</v>
      </c>
      <c r="D5" s="368">
        <v>67234997.099999994</v>
      </c>
      <c r="E5" s="369">
        <v>0.17731616519999999</v>
      </c>
      <c r="F5" s="370">
        <v>45721</v>
      </c>
      <c r="G5" s="371">
        <v>45772</v>
      </c>
    </row>
    <row r="6" spans="1:16384" s="189" customFormat="1" ht="12" x14ac:dyDescent="0.25">
      <c r="A6" s="210"/>
      <c r="B6" s="360" t="s">
        <v>446</v>
      </c>
      <c r="C6" s="361" t="s">
        <v>447</v>
      </c>
      <c r="D6" s="362">
        <v>164280795.31999999</v>
      </c>
      <c r="E6" s="363">
        <v>0.4332511624</v>
      </c>
      <c r="F6" s="364">
        <v>45831</v>
      </c>
      <c r="G6" s="365">
        <v>45880</v>
      </c>
    </row>
    <row r="7" spans="1:16384" s="189" customFormat="1" ht="12" x14ac:dyDescent="0.25">
      <c r="A7" s="330"/>
      <c r="B7" s="372" t="s">
        <v>451</v>
      </c>
      <c r="C7" s="373" t="s">
        <v>452</v>
      </c>
      <c r="D7" s="374">
        <v>169704838.38</v>
      </c>
      <c r="E7" s="375">
        <v>0.44755577400000002</v>
      </c>
      <c r="F7" s="376">
        <v>45922</v>
      </c>
      <c r="G7" s="377">
        <v>45971</v>
      </c>
    </row>
    <row r="8" spans="1:16384" s="189" customFormat="1" ht="24" x14ac:dyDescent="0.25">
      <c r="A8" s="210"/>
      <c r="B8" s="360" t="s">
        <v>548</v>
      </c>
      <c r="C8" s="361" t="s">
        <v>340</v>
      </c>
      <c r="D8" s="362">
        <v>140288409.27000001</v>
      </c>
      <c r="E8" s="363">
        <v>0.36997700350000001</v>
      </c>
      <c r="F8" s="364">
        <v>46007</v>
      </c>
      <c r="G8" s="365">
        <v>46017</v>
      </c>
    </row>
    <row r="9" spans="1:16384" s="190" customFormat="1" ht="24" x14ac:dyDescent="0.25">
      <c r="A9" s="329"/>
      <c r="B9" s="366" t="s">
        <v>548</v>
      </c>
      <c r="C9" s="367" t="s">
        <v>551</v>
      </c>
      <c r="D9" s="368">
        <v>59711590.729999997</v>
      </c>
      <c r="E9" s="369">
        <v>0.1574749869</v>
      </c>
      <c r="F9" s="370">
        <v>46007</v>
      </c>
      <c r="G9" s="371">
        <v>46017</v>
      </c>
    </row>
    <row r="10" spans="1:16384" s="189" customFormat="1" ht="24" x14ac:dyDescent="0.25">
      <c r="A10" s="210"/>
      <c r="B10" s="360" t="s">
        <v>548</v>
      </c>
      <c r="C10" s="361" t="s">
        <v>549</v>
      </c>
      <c r="D10" s="362">
        <v>138043737.21000001</v>
      </c>
      <c r="E10" s="363">
        <v>0.3640572198</v>
      </c>
      <c r="F10" s="364">
        <v>46013</v>
      </c>
      <c r="G10" s="365" t="s">
        <v>550</v>
      </c>
    </row>
    <row r="11" spans="1:16384" s="190" customFormat="1" ht="24" x14ac:dyDescent="0.25">
      <c r="A11" s="329"/>
      <c r="B11" s="366" t="s">
        <v>556</v>
      </c>
      <c r="C11" s="367" t="s">
        <v>557</v>
      </c>
      <c r="D11" s="368">
        <v>688187.29</v>
      </c>
      <c r="E11" s="369">
        <v>1.8149288E-3</v>
      </c>
      <c r="F11" s="370">
        <v>46087</v>
      </c>
      <c r="G11" s="371" t="s">
        <v>550</v>
      </c>
    </row>
    <row r="12" spans="1:16384" s="186" customFormat="1" ht="24" x14ac:dyDescent="0.25">
      <c r="A12" s="201" t="s">
        <v>547</v>
      </c>
      <c r="B12" s="202"/>
      <c r="C12" s="203"/>
      <c r="D12" s="204">
        <f>SUM(D4:D11)</f>
        <v>853286974.38</v>
      </c>
      <c r="E12" s="286">
        <f>SUM(E4:E11)</f>
        <v>2.2503395653</v>
      </c>
      <c r="F12" s="206"/>
      <c r="G12" s="201"/>
    </row>
    <row r="13" spans="1:16384" s="285" customFormat="1" ht="12" x14ac:dyDescent="0.25">
      <c r="A13" s="228"/>
      <c r="B13" s="225"/>
      <c r="C13" s="212"/>
      <c r="D13" s="226"/>
      <c r="E13" s="278"/>
      <c r="F13" s="227"/>
      <c r="G13" s="228"/>
    </row>
    <row r="14" spans="1:16384" s="186" customFormat="1" ht="12" x14ac:dyDescent="0.25">
      <c r="A14" s="201" t="s">
        <v>402</v>
      </c>
      <c r="B14" s="202"/>
      <c r="C14" s="203"/>
      <c r="D14" s="204"/>
      <c r="E14" s="205"/>
      <c r="F14" s="206"/>
      <c r="G14" s="201"/>
    </row>
    <row r="15" spans="1:16384" s="189" customFormat="1" ht="12" x14ac:dyDescent="0.25">
      <c r="A15" s="210"/>
      <c r="B15" s="211" t="s">
        <v>400</v>
      </c>
      <c r="C15" s="212" t="s">
        <v>403</v>
      </c>
      <c r="D15" s="213">
        <v>117595755.91</v>
      </c>
      <c r="E15" s="275">
        <v>0.31013057760000001</v>
      </c>
      <c r="F15" s="214">
        <v>45376</v>
      </c>
      <c r="G15" s="215">
        <v>45429</v>
      </c>
    </row>
    <row r="16" spans="1:16384" s="189" customFormat="1" ht="12" x14ac:dyDescent="0.25">
      <c r="A16" s="216"/>
      <c r="B16" s="216" t="s">
        <v>400</v>
      </c>
      <c r="C16" s="217" t="s">
        <v>404</v>
      </c>
      <c r="D16" s="218">
        <v>54831353.409999996</v>
      </c>
      <c r="E16" s="276">
        <v>0.14460453249999999</v>
      </c>
      <c r="F16" s="220">
        <v>45376</v>
      </c>
      <c r="G16" s="221">
        <v>45429</v>
      </c>
    </row>
    <row r="17" spans="1:7" s="190" customFormat="1" ht="24" x14ac:dyDescent="0.25">
      <c r="A17" s="210"/>
      <c r="B17" s="211" t="s">
        <v>407</v>
      </c>
      <c r="C17" s="212" t="s">
        <v>340</v>
      </c>
      <c r="D17" s="213">
        <v>300000000</v>
      </c>
      <c r="E17" s="275">
        <v>0.79117798569999997</v>
      </c>
      <c r="F17" s="214">
        <v>45408</v>
      </c>
      <c r="G17" s="215">
        <v>45422</v>
      </c>
    </row>
    <row r="18" spans="1:7" s="190" customFormat="1" x14ac:dyDescent="0.25">
      <c r="A18" s="216"/>
      <c r="B18" s="216" t="s">
        <v>411</v>
      </c>
      <c r="C18" s="217" t="s">
        <v>412</v>
      </c>
      <c r="D18" s="218">
        <v>120127336.15000001</v>
      </c>
      <c r="E18" s="276">
        <v>0.31680701280000001</v>
      </c>
      <c r="F18" s="220">
        <v>45468</v>
      </c>
      <c r="G18" s="221">
        <v>45523</v>
      </c>
    </row>
    <row r="19" spans="1:7" s="190" customFormat="1" x14ac:dyDescent="0.25">
      <c r="A19" s="210"/>
      <c r="B19" s="211" t="s">
        <v>411</v>
      </c>
      <c r="C19" s="212" t="s">
        <v>413</v>
      </c>
      <c r="D19" s="213">
        <v>25747370.82</v>
      </c>
      <c r="E19" s="275">
        <v>6.7902509900000005E-2</v>
      </c>
      <c r="F19" s="214">
        <v>45468</v>
      </c>
      <c r="G19" s="215">
        <v>45523</v>
      </c>
    </row>
    <row r="20" spans="1:7" s="190" customFormat="1" x14ac:dyDescent="0.25">
      <c r="A20" s="216"/>
      <c r="B20" s="216" t="s">
        <v>416</v>
      </c>
      <c r="C20" s="217" t="s">
        <v>417</v>
      </c>
      <c r="D20" s="218">
        <v>124437233.09999999</v>
      </c>
      <c r="E20" s="276">
        <v>0.32817333139999999</v>
      </c>
      <c r="F20" s="220">
        <v>45552</v>
      </c>
      <c r="G20" s="221">
        <v>45565</v>
      </c>
    </row>
    <row r="21" spans="1:7" s="190" customFormat="1" x14ac:dyDescent="0.25">
      <c r="A21" s="210"/>
      <c r="B21" s="211" t="s">
        <v>416</v>
      </c>
      <c r="C21" s="212" t="s">
        <v>418</v>
      </c>
      <c r="D21" s="213">
        <v>9487825.2899999991</v>
      </c>
      <c r="E21" s="275">
        <v>2.5021861699999998E-2</v>
      </c>
      <c r="F21" s="214">
        <v>45552</v>
      </c>
      <c r="G21" s="215">
        <v>45565</v>
      </c>
    </row>
    <row r="22" spans="1:7" s="190" customFormat="1" ht="20.25" customHeight="1" x14ac:dyDescent="0.25">
      <c r="A22" s="216"/>
      <c r="B22" s="216" t="s">
        <v>429</v>
      </c>
      <c r="C22" s="217" t="s">
        <v>430</v>
      </c>
      <c r="D22" s="218">
        <v>140091585.66999999</v>
      </c>
      <c r="E22" s="276">
        <v>0.36945792849999998</v>
      </c>
      <c r="F22" s="220">
        <v>45649</v>
      </c>
      <c r="G22" s="221">
        <v>45838</v>
      </c>
    </row>
    <row r="23" spans="1:7" s="190" customFormat="1" x14ac:dyDescent="0.25">
      <c r="A23" s="210"/>
      <c r="B23" s="211" t="s">
        <v>435</v>
      </c>
      <c r="C23" s="212" t="s">
        <v>436</v>
      </c>
      <c r="D23" s="213">
        <v>13445471.550000001</v>
      </c>
      <c r="E23" s="275">
        <v>3.5459203699999997E-2</v>
      </c>
      <c r="F23" s="214">
        <v>45742</v>
      </c>
      <c r="G23" s="215">
        <v>45838</v>
      </c>
    </row>
    <row r="24" spans="1:7" s="186" customFormat="1" ht="24" x14ac:dyDescent="0.25">
      <c r="A24" s="201" t="s">
        <v>401</v>
      </c>
      <c r="B24" s="202"/>
      <c r="C24" s="203"/>
      <c r="D24" s="204">
        <f>SUM(D15:D23)</f>
        <v>905763931.89999998</v>
      </c>
      <c r="E24" s="274">
        <f>SUM(E15:E23)</f>
        <v>2.3887349437999998</v>
      </c>
      <c r="F24" s="206"/>
      <c r="G24" s="201"/>
    </row>
    <row r="25" spans="1:7" s="186" customFormat="1" ht="12" x14ac:dyDescent="0.25">
      <c r="A25" s="216"/>
      <c r="B25" s="216"/>
      <c r="C25" s="217"/>
      <c r="D25" s="218"/>
      <c r="E25" s="219"/>
      <c r="F25" s="220"/>
      <c r="G25" s="221"/>
    </row>
    <row r="26" spans="1:7" s="187" customFormat="1" ht="15.75" x14ac:dyDescent="0.25">
      <c r="A26" s="201" t="s">
        <v>208</v>
      </c>
      <c r="B26" s="202"/>
      <c r="C26" s="203"/>
      <c r="D26" s="204"/>
      <c r="E26" s="205"/>
      <c r="F26" s="206"/>
      <c r="G26" s="201"/>
    </row>
    <row r="27" spans="1:7" s="189" customFormat="1" ht="12" x14ac:dyDescent="0.25">
      <c r="A27" s="210"/>
      <c r="B27" s="211" t="s">
        <v>209</v>
      </c>
      <c r="C27" s="212" t="s">
        <v>210</v>
      </c>
      <c r="D27" s="213">
        <v>131582837.88</v>
      </c>
      <c r="E27" s="275">
        <v>0.34701813999999997</v>
      </c>
      <c r="F27" s="214">
        <v>45007</v>
      </c>
      <c r="G27" s="215">
        <v>45062</v>
      </c>
    </row>
    <row r="28" spans="1:7" s="189" customFormat="1" ht="12" x14ac:dyDescent="0.25">
      <c r="A28" s="216"/>
      <c r="B28" s="216" t="s">
        <v>333</v>
      </c>
      <c r="C28" s="217" t="s">
        <v>334</v>
      </c>
      <c r="D28" s="218">
        <v>128511039.81</v>
      </c>
      <c r="E28" s="276">
        <v>0.33891701870000002</v>
      </c>
      <c r="F28" s="220">
        <v>45098</v>
      </c>
      <c r="G28" s="221">
        <v>45152</v>
      </c>
    </row>
    <row r="29" spans="1:7" s="190" customFormat="1" x14ac:dyDescent="0.25">
      <c r="A29" s="210"/>
      <c r="B29" s="211" t="s">
        <v>338</v>
      </c>
      <c r="C29" s="212" t="s">
        <v>337</v>
      </c>
      <c r="D29" s="213">
        <v>127431629.05</v>
      </c>
      <c r="E29" s="275">
        <v>0.33607033200000003</v>
      </c>
      <c r="F29" s="214">
        <v>45190</v>
      </c>
      <c r="G29" s="215" t="s">
        <v>344</v>
      </c>
    </row>
    <row r="30" spans="1:7" s="190" customFormat="1" ht="24" x14ac:dyDescent="0.25">
      <c r="A30" s="216"/>
      <c r="B30" s="216" t="s">
        <v>341</v>
      </c>
      <c r="C30" s="217" t="s">
        <v>340</v>
      </c>
      <c r="D30" s="218">
        <v>372471814.19999999</v>
      </c>
      <c r="E30" s="276">
        <v>0.98230499900000001</v>
      </c>
      <c r="F30" s="220">
        <v>45273</v>
      </c>
      <c r="G30" s="221">
        <v>45288</v>
      </c>
    </row>
    <row r="31" spans="1:7" s="190" customFormat="1" x14ac:dyDescent="0.25">
      <c r="A31" s="210"/>
      <c r="B31" s="211" t="s">
        <v>343</v>
      </c>
      <c r="C31" s="212" t="s">
        <v>342</v>
      </c>
      <c r="D31" s="213">
        <v>91606229.549999997</v>
      </c>
      <c r="E31" s="275">
        <v>0.24158944060000001</v>
      </c>
      <c r="F31" s="214">
        <v>45281</v>
      </c>
      <c r="G31" s="215">
        <v>45471</v>
      </c>
    </row>
    <row r="32" spans="1:7" s="190" customFormat="1" x14ac:dyDescent="0.25">
      <c r="A32" s="216"/>
      <c r="B32" s="216" t="s">
        <v>400</v>
      </c>
      <c r="C32" s="217" t="s">
        <v>399</v>
      </c>
      <c r="D32" s="218">
        <v>158650790.78</v>
      </c>
      <c r="E32" s="276">
        <v>0.41840337690000001</v>
      </c>
      <c r="F32" s="220">
        <v>45376</v>
      </c>
      <c r="G32" s="221">
        <v>45534</v>
      </c>
    </row>
    <row r="33" spans="1:7" s="187" customFormat="1" ht="24" x14ac:dyDescent="0.25">
      <c r="A33" s="201" t="s">
        <v>211</v>
      </c>
      <c r="B33" s="202"/>
      <c r="C33" s="203"/>
      <c r="D33" s="204">
        <f>SUM(D27:D32)</f>
        <v>1010254341.27</v>
      </c>
      <c r="E33" s="274">
        <f>SUM(E27:E32)</f>
        <v>2.6643033072</v>
      </c>
      <c r="F33" s="206" t="s">
        <v>0</v>
      </c>
      <c r="G33" s="201" t="s">
        <v>0</v>
      </c>
    </row>
    <row r="34" spans="1:7" s="190" customFormat="1" x14ac:dyDescent="0.25">
      <c r="A34" s="216"/>
      <c r="B34" s="216"/>
      <c r="C34" s="217"/>
      <c r="D34" s="218"/>
      <c r="E34" s="219"/>
      <c r="F34" s="220"/>
      <c r="G34" s="221"/>
    </row>
    <row r="35" spans="1:7" s="187" customFormat="1" ht="15.75" x14ac:dyDescent="0.25">
      <c r="A35" s="201" t="s">
        <v>212</v>
      </c>
      <c r="B35" s="202"/>
      <c r="C35" s="203"/>
      <c r="D35" s="204"/>
      <c r="E35" s="205"/>
      <c r="F35" s="206"/>
      <c r="G35" s="201"/>
    </row>
    <row r="36" spans="1:7" s="190" customFormat="1" x14ac:dyDescent="0.25">
      <c r="A36" s="216"/>
      <c r="B36" s="216" t="s">
        <v>213</v>
      </c>
      <c r="C36" s="217" t="s">
        <v>214</v>
      </c>
      <c r="D36" s="218">
        <v>33871499.859999999</v>
      </c>
      <c r="E36" s="276">
        <v>8.9327950099999998E-2</v>
      </c>
      <c r="F36" s="220">
        <v>44642</v>
      </c>
      <c r="G36" s="221">
        <v>44697</v>
      </c>
    </row>
    <row r="37" spans="1:7" s="191" customFormat="1" x14ac:dyDescent="0.25">
      <c r="A37" s="211"/>
      <c r="B37" s="211" t="s">
        <v>215</v>
      </c>
      <c r="C37" s="212" t="s">
        <v>216</v>
      </c>
      <c r="D37" s="213">
        <v>53136372.259999998</v>
      </c>
      <c r="E37" s="275">
        <v>0.1401344266</v>
      </c>
      <c r="F37" s="214">
        <v>44733</v>
      </c>
      <c r="G37" s="215">
        <v>44785</v>
      </c>
    </row>
    <row r="38" spans="1:7" s="191" customFormat="1" x14ac:dyDescent="0.25">
      <c r="A38" s="216"/>
      <c r="B38" s="216" t="s">
        <v>217</v>
      </c>
      <c r="C38" s="217" t="s">
        <v>218</v>
      </c>
      <c r="D38" s="218">
        <v>58723693.789999999</v>
      </c>
      <c r="E38" s="276">
        <v>0.15486964589999999</v>
      </c>
      <c r="F38" s="220">
        <v>44824</v>
      </c>
      <c r="G38" s="221">
        <v>44879</v>
      </c>
    </row>
    <row r="39" spans="1:7" s="191" customFormat="1" x14ac:dyDescent="0.25">
      <c r="A39" s="210"/>
      <c r="B39" s="211" t="s">
        <v>335</v>
      </c>
      <c r="C39" s="212" t="s">
        <v>219</v>
      </c>
      <c r="D39" s="213">
        <v>245373710.56999999</v>
      </c>
      <c r="E39" s="275">
        <v>0.64711426000000005</v>
      </c>
      <c r="F39" s="214">
        <v>45007</v>
      </c>
      <c r="G39" s="215">
        <v>45104</v>
      </c>
    </row>
    <row r="40" spans="1:7" s="191" customFormat="1" ht="24" x14ac:dyDescent="0.25">
      <c r="A40" s="201" t="s">
        <v>220</v>
      </c>
      <c r="B40" s="202"/>
      <c r="C40" s="203"/>
      <c r="D40" s="204">
        <f>SUM(D36:D39)</f>
        <v>391105276.48000002</v>
      </c>
      <c r="E40" s="274">
        <f>SUM(E36:E39)</f>
        <v>1.0314462826000002</v>
      </c>
      <c r="F40" s="206" t="s">
        <v>0</v>
      </c>
      <c r="G40" s="201" t="s">
        <v>0</v>
      </c>
    </row>
    <row r="41" spans="1:7" s="190" customFormat="1" x14ac:dyDescent="0.25">
      <c r="A41" s="216"/>
      <c r="B41" s="216"/>
      <c r="C41" s="217"/>
      <c r="D41" s="218"/>
      <c r="E41" s="276"/>
      <c r="F41" s="220"/>
      <c r="G41" s="221"/>
    </row>
    <row r="42" spans="1:7" s="191" customFormat="1" x14ac:dyDescent="0.25">
      <c r="A42" s="201" t="s">
        <v>221</v>
      </c>
      <c r="B42" s="202"/>
      <c r="C42" s="203"/>
      <c r="D42" s="204"/>
      <c r="E42" s="274"/>
      <c r="F42" s="206"/>
      <c r="G42" s="201"/>
    </row>
    <row r="43" spans="1:7" s="189" customFormat="1" ht="12" x14ac:dyDescent="0.25">
      <c r="A43" s="216"/>
      <c r="B43" s="216" t="s">
        <v>222</v>
      </c>
      <c r="C43" s="217" t="s">
        <v>223</v>
      </c>
      <c r="D43" s="218">
        <v>64843860.93</v>
      </c>
      <c r="E43" s="276">
        <v>0.17101011760000001</v>
      </c>
      <c r="F43" s="220">
        <v>44279</v>
      </c>
      <c r="G43" s="221">
        <v>44334</v>
      </c>
    </row>
    <row r="44" spans="1:7" s="191" customFormat="1" x14ac:dyDescent="0.25">
      <c r="A44" s="210"/>
      <c r="B44" s="210" t="s">
        <v>224</v>
      </c>
      <c r="C44" s="212" t="s">
        <v>225</v>
      </c>
      <c r="D44" s="222">
        <v>55173901.25</v>
      </c>
      <c r="E44" s="277">
        <v>0.1455079202</v>
      </c>
      <c r="F44" s="214">
        <v>44369</v>
      </c>
      <c r="G44" s="223">
        <v>44424</v>
      </c>
    </row>
    <row r="45" spans="1:7" s="189" customFormat="1" ht="12" x14ac:dyDescent="0.25">
      <c r="A45" s="216"/>
      <c r="B45" s="216" t="s">
        <v>226</v>
      </c>
      <c r="C45" s="217" t="s">
        <v>227</v>
      </c>
      <c r="D45" s="218">
        <v>105282237.81999999</v>
      </c>
      <c r="E45" s="276">
        <v>0.27765662899999999</v>
      </c>
      <c r="F45" s="220">
        <v>44463</v>
      </c>
      <c r="G45" s="221">
        <v>44519</v>
      </c>
    </row>
    <row r="46" spans="1:7" s="191" customFormat="1" x14ac:dyDescent="0.25">
      <c r="A46" s="211"/>
      <c r="B46" s="211" t="s">
        <v>226</v>
      </c>
      <c r="C46" s="212" t="s">
        <v>228</v>
      </c>
      <c r="D46" s="213">
        <v>57380694.539999999</v>
      </c>
      <c r="E46" s="275">
        <v>0.15132780800000001</v>
      </c>
      <c r="F46" s="214">
        <v>44463</v>
      </c>
      <c r="G46" s="215">
        <v>44519</v>
      </c>
    </row>
    <row r="47" spans="1:7" s="190" customFormat="1" ht="24" x14ac:dyDescent="0.25">
      <c r="A47" s="201" t="s">
        <v>229</v>
      </c>
      <c r="B47" s="202"/>
      <c r="C47" s="203"/>
      <c r="D47" s="204">
        <f>SUM(D42:D46)</f>
        <v>282680694.54000002</v>
      </c>
      <c r="E47" s="274">
        <f>SUM(E42:E46)</f>
        <v>0.74550247479999998</v>
      </c>
      <c r="F47" s="206" t="s">
        <v>0</v>
      </c>
      <c r="G47" s="201" t="s">
        <v>0</v>
      </c>
    </row>
    <row r="48" spans="1:7" s="191" customFormat="1" x14ac:dyDescent="0.25">
      <c r="A48" s="216"/>
      <c r="B48" s="216"/>
      <c r="C48" s="217"/>
      <c r="D48" s="218"/>
      <c r="E48" s="276"/>
      <c r="F48" s="220"/>
      <c r="G48" s="221"/>
    </row>
    <row r="49" spans="1:7" s="189" customFormat="1" ht="12" x14ac:dyDescent="0.25">
      <c r="A49" s="201" t="s">
        <v>230</v>
      </c>
      <c r="B49" s="202"/>
      <c r="C49" s="203"/>
      <c r="D49" s="204"/>
      <c r="E49" s="274"/>
      <c r="F49" s="206"/>
      <c r="G49" s="201"/>
    </row>
    <row r="50" spans="1:7" s="192" customFormat="1" ht="14.25" x14ac:dyDescent="0.25">
      <c r="A50" s="216"/>
      <c r="B50" s="216" t="s">
        <v>231</v>
      </c>
      <c r="C50" s="217" t="s">
        <v>232</v>
      </c>
      <c r="D50" s="218">
        <v>45465821.25</v>
      </c>
      <c r="E50" s="276">
        <f>0.3597155687/3</f>
        <v>0.11990518956666667</v>
      </c>
      <c r="F50" s="220">
        <v>43915</v>
      </c>
      <c r="G50" s="221">
        <v>43970</v>
      </c>
    </row>
    <row r="51" spans="1:7" s="189" customFormat="1" ht="12" x14ac:dyDescent="0.25">
      <c r="A51" s="210"/>
      <c r="B51" s="210" t="s">
        <v>233</v>
      </c>
      <c r="C51" s="212" t="s">
        <v>234</v>
      </c>
      <c r="D51" s="222">
        <v>43896091.969999999</v>
      </c>
      <c r="E51" s="277">
        <f>0.3472962162/3</f>
        <v>0.11576540540000001</v>
      </c>
      <c r="F51" s="214">
        <v>44005</v>
      </c>
      <c r="G51" s="223">
        <v>44060</v>
      </c>
    </row>
    <row r="52" spans="1:7" s="191" customFormat="1" x14ac:dyDescent="0.25">
      <c r="A52" s="216"/>
      <c r="B52" s="216" t="s">
        <v>235</v>
      </c>
      <c r="C52" s="217" t="s">
        <v>236</v>
      </c>
      <c r="D52" s="218">
        <v>63124052.770000003</v>
      </c>
      <c r="E52" s="276">
        <f>0.4994236092/3</f>
        <v>0.16647453640000001</v>
      </c>
      <c r="F52" s="220">
        <v>44096</v>
      </c>
      <c r="G52" s="221">
        <v>44151</v>
      </c>
    </row>
    <row r="53" spans="1:7" s="190" customFormat="1" ht="24" x14ac:dyDescent="0.25">
      <c r="A53" s="210"/>
      <c r="B53" s="210" t="s">
        <v>237</v>
      </c>
      <c r="C53" s="212" t="s">
        <v>238</v>
      </c>
      <c r="D53" s="222">
        <v>820000000</v>
      </c>
      <c r="E53" s="277">
        <f>6.48765948269144/3</f>
        <v>2.1625531608971467</v>
      </c>
      <c r="F53" s="214">
        <v>44154</v>
      </c>
      <c r="G53" s="223">
        <v>44175</v>
      </c>
    </row>
    <row r="54" spans="1:7" s="191" customFormat="1" x14ac:dyDescent="0.25">
      <c r="A54" s="216"/>
      <c r="B54" s="216" t="s">
        <v>239</v>
      </c>
      <c r="C54" s="217" t="s">
        <v>240</v>
      </c>
      <c r="D54" s="218">
        <v>75540425.840000004</v>
      </c>
      <c r="E54" s="276">
        <v>0.19921973979999999</v>
      </c>
      <c r="F54" s="220">
        <v>44257</v>
      </c>
      <c r="G54" s="221">
        <v>44372</v>
      </c>
    </row>
    <row r="55" spans="1:7" s="189" customFormat="1" ht="24" x14ac:dyDescent="0.25">
      <c r="A55" s="201" t="s">
        <v>241</v>
      </c>
      <c r="B55" s="202"/>
      <c r="C55" s="203"/>
      <c r="D55" s="204">
        <f>SUM(D50:D54)</f>
        <v>1048026391.83</v>
      </c>
      <c r="E55" s="274">
        <f>SUM(E50:E54)</f>
        <v>2.7639180320638137</v>
      </c>
      <c r="F55" s="206" t="s">
        <v>0</v>
      </c>
      <c r="G55" s="201" t="s">
        <v>0</v>
      </c>
    </row>
    <row r="56" spans="1:7" s="192" customFormat="1" ht="14.25" x14ac:dyDescent="0.25">
      <c r="A56" s="225"/>
      <c r="B56" s="225"/>
      <c r="C56" s="212"/>
      <c r="D56" s="226"/>
      <c r="E56" s="278"/>
      <c r="F56" s="227"/>
      <c r="G56" s="228"/>
    </row>
    <row r="57" spans="1:7" s="189" customFormat="1" ht="12" x14ac:dyDescent="0.25">
      <c r="A57" s="201" t="s">
        <v>242</v>
      </c>
      <c r="B57" s="202"/>
      <c r="C57" s="203"/>
      <c r="D57" s="204"/>
      <c r="E57" s="274"/>
      <c r="F57" s="206"/>
      <c r="G57" s="201"/>
    </row>
    <row r="58" spans="1:7" s="191" customFormat="1" x14ac:dyDescent="0.25">
      <c r="A58" s="216"/>
      <c r="B58" s="216" t="s">
        <v>243</v>
      </c>
      <c r="C58" s="217" t="s">
        <v>244</v>
      </c>
      <c r="D58" s="218">
        <v>52988119.399999999</v>
      </c>
      <c r="E58" s="276">
        <f>0.4192303357/3</f>
        <v>0.13974344523333335</v>
      </c>
      <c r="F58" s="220">
        <v>43550</v>
      </c>
      <c r="G58" s="221">
        <v>43605</v>
      </c>
    </row>
    <row r="59" spans="1:7" s="190" customFormat="1" x14ac:dyDescent="0.25">
      <c r="A59" s="210"/>
      <c r="B59" s="210" t="s">
        <v>245</v>
      </c>
      <c r="C59" s="212" t="s">
        <v>246</v>
      </c>
      <c r="D59" s="222">
        <v>20963137.079999998</v>
      </c>
      <c r="E59" s="277">
        <f>0.1658557257/3</f>
        <v>5.5285241900000004E-2</v>
      </c>
      <c r="F59" s="214">
        <v>43637</v>
      </c>
      <c r="G59" s="223">
        <v>43690</v>
      </c>
    </row>
    <row r="60" spans="1:7" s="191" customFormat="1" x14ac:dyDescent="0.25">
      <c r="A60" s="216"/>
      <c r="B60" s="216" t="s">
        <v>247</v>
      </c>
      <c r="C60" s="217" t="s">
        <v>248</v>
      </c>
      <c r="D60" s="218">
        <v>52129564.030000001</v>
      </c>
      <c r="E60" s="276">
        <f>0.4124376346/3</f>
        <v>0.13747921153333334</v>
      </c>
      <c r="F60" s="220">
        <v>43732</v>
      </c>
      <c r="G60" s="221">
        <v>43787</v>
      </c>
    </row>
    <row r="61" spans="1:7" s="190" customFormat="1" x14ac:dyDescent="0.25">
      <c r="A61" s="210"/>
      <c r="B61" s="210" t="s">
        <v>249</v>
      </c>
      <c r="C61" s="212" t="s">
        <v>250</v>
      </c>
      <c r="D61" s="222">
        <v>84506107.010000005</v>
      </c>
      <c r="E61" s="277">
        <f>0.6685937152302/3</f>
        <v>0.22286457174339999</v>
      </c>
      <c r="F61" s="214">
        <v>43915</v>
      </c>
      <c r="G61" s="215">
        <v>44008</v>
      </c>
    </row>
    <row r="62" spans="1:7" s="189" customFormat="1" ht="24" x14ac:dyDescent="0.25">
      <c r="A62" s="201" t="s">
        <v>251</v>
      </c>
      <c r="B62" s="202"/>
      <c r="C62" s="203"/>
      <c r="D62" s="204">
        <f>SUM(D58:D61)</f>
        <v>210586927.51999998</v>
      </c>
      <c r="E62" s="274">
        <f>SUM(E58:E61)</f>
        <v>0.55537247041006665</v>
      </c>
      <c r="F62" s="206" t="s">
        <v>0</v>
      </c>
      <c r="G62" s="201" t="s">
        <v>0</v>
      </c>
    </row>
    <row r="63" spans="1:7" s="193" customFormat="1" ht="14.25" x14ac:dyDescent="0.25">
      <c r="A63" s="225"/>
      <c r="B63" s="225"/>
      <c r="C63" s="212"/>
      <c r="D63" s="226"/>
      <c r="E63" s="278"/>
      <c r="F63" s="227"/>
      <c r="G63" s="228"/>
    </row>
    <row r="64" spans="1:7" s="189" customFormat="1" ht="12" x14ac:dyDescent="0.25">
      <c r="A64" s="201" t="s">
        <v>252</v>
      </c>
      <c r="B64" s="202"/>
      <c r="C64" s="203"/>
      <c r="D64" s="204"/>
      <c r="E64" s="274"/>
      <c r="F64" s="206"/>
      <c r="G64" s="201"/>
    </row>
    <row r="65" spans="1:7" s="194" customFormat="1" ht="12" x14ac:dyDescent="0.25">
      <c r="A65" s="216"/>
      <c r="B65" s="216" t="s">
        <v>253</v>
      </c>
      <c r="C65" s="217" t="s">
        <v>254</v>
      </c>
      <c r="D65" s="218">
        <v>76726828.959999993</v>
      </c>
      <c r="E65" s="276">
        <f>0.6070457799/3</f>
        <v>0.20234859329999999</v>
      </c>
      <c r="F65" s="220">
        <v>43185</v>
      </c>
      <c r="G65" s="221">
        <v>43196</v>
      </c>
    </row>
    <row r="66" spans="1:7" s="188" customFormat="1" ht="24" x14ac:dyDescent="0.25">
      <c r="A66" s="211"/>
      <c r="B66" s="211" t="s">
        <v>255</v>
      </c>
      <c r="C66" s="212" t="s">
        <v>256</v>
      </c>
      <c r="D66" s="213">
        <v>280000000</v>
      </c>
      <c r="E66" s="275">
        <f>2.2152983599/3</f>
        <v>0.73843278663333323</v>
      </c>
      <c r="F66" s="224">
        <v>43227</v>
      </c>
      <c r="G66" s="215">
        <v>43237</v>
      </c>
    </row>
    <row r="67" spans="1:7" s="194" customFormat="1" ht="12" x14ac:dyDescent="0.25">
      <c r="A67" s="216"/>
      <c r="B67" s="216" t="s">
        <v>257</v>
      </c>
      <c r="C67" s="217" t="s">
        <v>254</v>
      </c>
      <c r="D67" s="218">
        <v>51382618.479999997</v>
      </c>
      <c r="E67" s="276">
        <f>0.4065279659/3</f>
        <v>0.13550932196666668</v>
      </c>
      <c r="F67" s="220">
        <v>43276</v>
      </c>
      <c r="G67" s="221">
        <v>43329</v>
      </c>
    </row>
    <row r="68" spans="1:7" s="188" customFormat="1" ht="12" x14ac:dyDescent="0.25">
      <c r="A68" s="211"/>
      <c r="B68" s="211" t="s">
        <v>258</v>
      </c>
      <c r="C68" s="212" t="s">
        <v>254</v>
      </c>
      <c r="D68" s="213">
        <v>54541843.939999998</v>
      </c>
      <c r="E68" s="275">
        <f>0.4315230622/3</f>
        <v>0.14384102073333332</v>
      </c>
      <c r="F68" s="224">
        <v>43367</v>
      </c>
      <c r="G68" s="215">
        <v>43420</v>
      </c>
    </row>
    <row r="69" spans="1:7" s="189" customFormat="1" ht="12" x14ac:dyDescent="0.25">
      <c r="A69" s="216"/>
      <c r="B69" s="216" t="s">
        <v>259</v>
      </c>
      <c r="C69" s="217" t="s">
        <v>254</v>
      </c>
      <c r="D69" s="218">
        <v>92231328.840000004</v>
      </c>
      <c r="E69" s="276">
        <f>0.7297139697/3</f>
        <v>0.24323798990000001</v>
      </c>
      <c r="F69" s="220">
        <v>43532</v>
      </c>
      <c r="G69" s="221">
        <v>43626</v>
      </c>
    </row>
    <row r="70" spans="1:7" s="192" customFormat="1" ht="24" x14ac:dyDescent="0.25">
      <c r="A70" s="201" t="s">
        <v>260</v>
      </c>
      <c r="B70" s="202"/>
      <c r="C70" s="203"/>
      <c r="D70" s="204">
        <v>554882620.22000003</v>
      </c>
      <c r="E70" s="274">
        <f>SUM(E65:E69)</f>
        <v>1.4633697125333334</v>
      </c>
      <c r="F70" s="206" t="s">
        <v>0</v>
      </c>
      <c r="G70" s="201" t="s">
        <v>0</v>
      </c>
    </row>
    <row r="71" spans="1:7" s="189" customFormat="1" ht="12" x14ac:dyDescent="0.25">
      <c r="A71" s="225"/>
      <c r="B71" s="225"/>
      <c r="C71" s="212"/>
      <c r="D71" s="226"/>
      <c r="E71" s="278"/>
      <c r="F71" s="227"/>
      <c r="G71" s="228"/>
    </row>
    <row r="72" spans="1:7" s="191" customFormat="1" x14ac:dyDescent="0.25">
      <c r="A72" s="201" t="s">
        <v>261</v>
      </c>
      <c r="B72" s="202"/>
      <c r="C72" s="203"/>
      <c r="D72" s="204"/>
      <c r="E72" s="274"/>
      <c r="F72" s="206"/>
      <c r="G72" s="201"/>
    </row>
    <row r="73" spans="1:7" s="190" customFormat="1" x14ac:dyDescent="0.25">
      <c r="A73" s="216"/>
      <c r="B73" s="216" t="s">
        <v>262</v>
      </c>
      <c r="C73" s="217" t="s">
        <v>254</v>
      </c>
      <c r="D73" s="218">
        <v>31962594.32</v>
      </c>
      <c r="E73" s="276">
        <f>0.2528810099/3</f>
        <v>8.4293669966666665E-2</v>
      </c>
      <c r="F73" s="221">
        <v>42816</v>
      </c>
      <c r="G73" s="221">
        <v>42870</v>
      </c>
    </row>
    <row r="74" spans="1:7" s="191" customFormat="1" x14ac:dyDescent="0.25">
      <c r="A74" s="211"/>
      <c r="B74" s="211" t="s">
        <v>263</v>
      </c>
      <c r="C74" s="212" t="s">
        <v>254</v>
      </c>
      <c r="D74" s="213">
        <v>37262569.75</v>
      </c>
      <c r="E74" s="275">
        <f>0.2948132488/3</f>
        <v>9.8271082933333323E-2</v>
      </c>
      <c r="F74" s="215">
        <v>42907</v>
      </c>
      <c r="G74" s="215">
        <v>42944</v>
      </c>
    </row>
    <row r="75" spans="1:7" s="190" customFormat="1" x14ac:dyDescent="0.25">
      <c r="A75" s="216"/>
      <c r="B75" s="216" t="s">
        <v>264</v>
      </c>
      <c r="C75" s="217" t="s">
        <v>254</v>
      </c>
      <c r="D75" s="218">
        <v>38946092.299999997</v>
      </c>
      <c r="E75" s="276">
        <f>0.3081329086/3</f>
        <v>0.10271096953333332</v>
      </c>
      <c r="F75" s="221">
        <v>43000</v>
      </c>
      <c r="G75" s="221">
        <v>43031</v>
      </c>
    </row>
    <row r="76" spans="1:7" s="189" customFormat="1" ht="24" x14ac:dyDescent="0.25">
      <c r="A76" s="211"/>
      <c r="B76" s="211" t="s">
        <v>265</v>
      </c>
      <c r="C76" s="212" t="s">
        <v>256</v>
      </c>
      <c r="D76" s="213">
        <v>120000000</v>
      </c>
      <c r="E76" s="275">
        <f>0.9494135828/3</f>
        <v>0.31647119426666664</v>
      </c>
      <c r="F76" s="215">
        <v>43056</v>
      </c>
      <c r="G76" s="212" t="s">
        <v>266</v>
      </c>
    </row>
    <row r="77" spans="1:7" s="193" customFormat="1" ht="14.25" x14ac:dyDescent="0.25">
      <c r="A77" s="216"/>
      <c r="B77" s="216" t="s">
        <v>267</v>
      </c>
      <c r="C77" s="217" t="s">
        <v>254</v>
      </c>
      <c r="D77" s="218">
        <v>46072502.670000002</v>
      </c>
      <c r="E77" s="276">
        <f>0.3645154986/3</f>
        <v>0.1215051662</v>
      </c>
      <c r="F77" s="221">
        <v>43158</v>
      </c>
      <c r="G77" s="221">
        <v>43237</v>
      </c>
    </row>
    <row r="78" spans="1:7" s="189" customFormat="1" ht="24" x14ac:dyDescent="0.25">
      <c r="A78" s="201" t="s">
        <v>268</v>
      </c>
      <c r="B78" s="202"/>
      <c r="C78" s="203"/>
      <c r="D78" s="204">
        <v>274243759.04000002</v>
      </c>
      <c r="E78" s="274">
        <f>SUM(E73:E77)</f>
        <v>0.72325208289999998</v>
      </c>
      <c r="F78" s="206" t="s">
        <v>0</v>
      </c>
      <c r="G78" s="201" t="s">
        <v>0</v>
      </c>
    </row>
    <row r="79" spans="1:7" s="191" customFormat="1" x14ac:dyDescent="0.25">
      <c r="A79" s="225"/>
      <c r="B79" s="225"/>
      <c r="C79" s="212"/>
      <c r="D79" s="226"/>
      <c r="E79" s="278"/>
      <c r="F79" s="227"/>
      <c r="G79" s="228"/>
    </row>
    <row r="80" spans="1:7" s="190" customFormat="1" x14ac:dyDescent="0.25">
      <c r="A80" s="201" t="s">
        <v>269</v>
      </c>
      <c r="B80" s="202"/>
      <c r="C80" s="203"/>
      <c r="D80" s="204"/>
      <c r="E80" s="274"/>
      <c r="F80" s="206"/>
      <c r="G80" s="201"/>
    </row>
    <row r="81" spans="1:7" s="191" customFormat="1" x14ac:dyDescent="0.25">
      <c r="A81" s="211"/>
      <c r="B81" s="211" t="s">
        <v>270</v>
      </c>
      <c r="C81" s="212" t="s">
        <v>254</v>
      </c>
      <c r="D81" s="213">
        <v>24718586.239999998</v>
      </c>
      <c r="E81" s="275">
        <f>0.2071496061/3</f>
        <v>6.9049868700000003E-2</v>
      </c>
      <c r="F81" s="215">
        <v>42501</v>
      </c>
      <c r="G81" s="215">
        <v>42654</v>
      </c>
    </row>
    <row r="82" spans="1:7" s="190" customFormat="1" x14ac:dyDescent="0.25">
      <c r="A82" s="216"/>
      <c r="B82" s="216" t="s">
        <v>271</v>
      </c>
      <c r="C82" s="217" t="s">
        <v>254</v>
      </c>
      <c r="D82" s="218">
        <v>28404156.109999999</v>
      </c>
      <c r="E82" s="276">
        <f>0.2247274302/3</f>
        <v>7.4909143400000003E-2</v>
      </c>
      <c r="F82" s="221">
        <v>42604</v>
      </c>
      <c r="G82" s="221">
        <v>42654</v>
      </c>
    </row>
    <row r="83" spans="1:7" s="189" customFormat="1" ht="12" x14ac:dyDescent="0.25">
      <c r="A83" s="211"/>
      <c r="B83" s="211" t="s">
        <v>272</v>
      </c>
      <c r="C83" s="212" t="s">
        <v>254</v>
      </c>
      <c r="D83" s="213">
        <v>30287998.359999999</v>
      </c>
      <c r="E83" s="275">
        <f>0.2396319753/3</f>
        <v>7.9877325099999993E-2</v>
      </c>
      <c r="F83" s="215">
        <v>42690</v>
      </c>
      <c r="G83" s="215">
        <v>42741</v>
      </c>
    </row>
    <row r="84" spans="1:7" s="193" customFormat="1" ht="14.25" x14ac:dyDescent="0.25">
      <c r="A84" s="216"/>
      <c r="B84" s="216" t="s">
        <v>273</v>
      </c>
      <c r="C84" s="217" t="s">
        <v>254</v>
      </c>
      <c r="D84" s="218">
        <v>36464189.729999997</v>
      </c>
      <c r="E84" s="276">
        <f>0.2884966418/3</f>
        <v>9.6165547266666665E-2</v>
      </c>
      <c r="F84" s="221">
        <v>42810</v>
      </c>
      <c r="G84" s="221">
        <v>42895</v>
      </c>
    </row>
    <row r="85" spans="1:7" s="189" customFormat="1" ht="24" x14ac:dyDescent="0.25">
      <c r="A85" s="201" t="s">
        <v>274</v>
      </c>
      <c r="B85" s="202"/>
      <c r="C85" s="203"/>
      <c r="D85" s="204">
        <v>119874930.40000001</v>
      </c>
      <c r="E85" s="274">
        <f>SUM(E81:E84)</f>
        <v>0.32000188446666666</v>
      </c>
      <c r="F85" s="206" t="s">
        <v>0</v>
      </c>
      <c r="G85" s="201" t="s">
        <v>0</v>
      </c>
    </row>
    <row r="86" spans="1:7" s="190" customFormat="1" x14ac:dyDescent="0.25">
      <c r="A86" s="225"/>
      <c r="B86" s="225"/>
      <c r="C86" s="212"/>
      <c r="D86" s="226"/>
      <c r="E86" s="278"/>
      <c r="F86" s="227"/>
      <c r="G86" s="228"/>
    </row>
    <row r="87" spans="1:7" s="191" customFormat="1" x14ac:dyDescent="0.25">
      <c r="A87" s="201" t="s">
        <v>275</v>
      </c>
      <c r="B87" s="202"/>
      <c r="C87" s="203"/>
      <c r="D87" s="204"/>
      <c r="E87" s="274"/>
      <c r="F87" s="206"/>
      <c r="G87" s="201"/>
    </row>
    <row r="88" spans="1:7" s="190" customFormat="1" x14ac:dyDescent="0.25">
      <c r="A88" s="216"/>
      <c r="B88" s="216" t="s">
        <v>276</v>
      </c>
      <c r="C88" s="217" t="s">
        <v>254</v>
      </c>
      <c r="D88" s="218">
        <v>4596149.7699999996</v>
      </c>
      <c r="E88" s="276">
        <f>0.0385171957/3</f>
        <v>1.2839065233333334E-2</v>
      </c>
      <c r="F88" s="221">
        <v>42135</v>
      </c>
      <c r="G88" s="221">
        <v>42521</v>
      </c>
    </row>
    <row r="89" spans="1:7" s="191" customFormat="1" x14ac:dyDescent="0.25">
      <c r="A89" s="211"/>
      <c r="B89" s="211" t="s">
        <v>277</v>
      </c>
      <c r="C89" s="212" t="s">
        <v>254</v>
      </c>
      <c r="D89" s="213">
        <v>1058142.05</v>
      </c>
      <c r="E89" s="275">
        <f>0.0088675667/3</f>
        <v>2.9558555666666666E-3</v>
      </c>
      <c r="F89" s="215">
        <v>42227</v>
      </c>
      <c r="G89" s="215">
        <v>42521</v>
      </c>
    </row>
    <row r="90" spans="1:7" s="189" customFormat="1" ht="12" x14ac:dyDescent="0.25">
      <c r="A90" s="216"/>
      <c r="B90" s="216" t="s">
        <v>278</v>
      </c>
      <c r="C90" s="217" t="s">
        <v>254</v>
      </c>
      <c r="D90" s="218">
        <v>2497246.9</v>
      </c>
      <c r="E90" s="276">
        <f>0.0209277226/3</f>
        <v>6.9759075333333332E-3</v>
      </c>
      <c r="F90" s="221">
        <v>42319</v>
      </c>
      <c r="G90" s="221">
        <v>42521</v>
      </c>
    </row>
    <row r="91" spans="1:7" s="192" customFormat="1" ht="24" x14ac:dyDescent="0.25">
      <c r="A91" s="201" t="s">
        <v>279</v>
      </c>
      <c r="B91" s="202"/>
      <c r="C91" s="203"/>
      <c r="D91" s="204">
        <v>8151538.7199999997</v>
      </c>
      <c r="E91" s="274">
        <f>SUM(E88:E90)</f>
        <v>2.2770828333333333E-2</v>
      </c>
      <c r="F91" s="206" t="s">
        <v>0</v>
      </c>
      <c r="G91" s="201"/>
    </row>
    <row r="92" spans="1:7" s="189" customFormat="1" ht="12" x14ac:dyDescent="0.25">
      <c r="A92" s="225"/>
      <c r="B92" s="225"/>
      <c r="C92" s="212"/>
      <c r="D92" s="226"/>
      <c r="E92" s="278"/>
      <c r="F92" s="227"/>
      <c r="G92" s="228"/>
    </row>
    <row r="93" spans="1:7" s="191" customFormat="1" x14ac:dyDescent="0.25">
      <c r="A93" s="201" t="s">
        <v>280</v>
      </c>
      <c r="B93" s="202"/>
      <c r="C93" s="203"/>
      <c r="D93" s="204"/>
      <c r="E93" s="274"/>
      <c r="F93" s="206"/>
      <c r="G93" s="201"/>
    </row>
    <row r="94" spans="1:7" s="190" customFormat="1" x14ac:dyDescent="0.25">
      <c r="A94" s="211"/>
      <c r="B94" s="211" t="s">
        <v>281</v>
      </c>
      <c r="C94" s="212" t="s">
        <v>254</v>
      </c>
      <c r="D94" s="213">
        <v>34757067.57</v>
      </c>
      <c r="E94" s="275">
        <f>0.2912752718/3</f>
        <v>9.7091757266666676E-2</v>
      </c>
      <c r="F94" s="215">
        <v>41722</v>
      </c>
      <c r="G94" s="215">
        <v>41779</v>
      </c>
    </row>
    <row r="95" spans="1:7" s="191" customFormat="1" x14ac:dyDescent="0.25">
      <c r="A95" s="216"/>
      <c r="B95" s="216" t="s">
        <v>282</v>
      </c>
      <c r="C95" s="217" t="s">
        <v>254</v>
      </c>
      <c r="D95" s="218">
        <v>33380184.699999999</v>
      </c>
      <c r="E95" s="276">
        <f>0.2797365558/3</f>
        <v>9.3245518600000007E-2</v>
      </c>
      <c r="F95" s="221">
        <v>41814</v>
      </c>
      <c r="G95" s="221">
        <v>41873</v>
      </c>
    </row>
    <row r="96" spans="1:7" s="190" customFormat="1" x14ac:dyDescent="0.25">
      <c r="A96" s="211"/>
      <c r="B96" s="211" t="s">
        <v>283</v>
      </c>
      <c r="C96" s="212" t="s">
        <v>254</v>
      </c>
      <c r="D96" s="213">
        <v>32751060.789999999</v>
      </c>
      <c r="E96" s="275">
        <f>0.2744642975/3</f>
        <v>9.148809916666667E-2</v>
      </c>
      <c r="F96" s="215">
        <v>41904</v>
      </c>
      <c r="G96" s="215">
        <v>41961</v>
      </c>
    </row>
    <row r="97" spans="1:7" s="189" customFormat="1" ht="12" x14ac:dyDescent="0.25">
      <c r="A97" s="216"/>
      <c r="B97" s="216" t="s">
        <v>284</v>
      </c>
      <c r="C97" s="217" t="s">
        <v>254</v>
      </c>
      <c r="D97" s="218">
        <v>2452073.94</v>
      </c>
      <c r="E97" s="276">
        <f>0.0205491589/3</f>
        <v>6.8497196333333335E-3</v>
      </c>
      <c r="F97" s="221">
        <v>42087</v>
      </c>
      <c r="G97" s="221">
        <v>42181</v>
      </c>
    </row>
    <row r="98" spans="1:7" s="193" customFormat="1" ht="24" x14ac:dyDescent="0.25">
      <c r="A98" s="201" t="s">
        <v>285</v>
      </c>
      <c r="B98" s="202"/>
      <c r="C98" s="203"/>
      <c r="D98" s="204">
        <v>103340387</v>
      </c>
      <c r="E98" s="274">
        <f>SUM(E94:E97)</f>
        <v>0.28867509466666669</v>
      </c>
      <c r="F98" s="206" t="s">
        <v>0</v>
      </c>
      <c r="G98" s="201" t="s">
        <v>0</v>
      </c>
    </row>
    <row r="99" spans="1:7" s="189" customFormat="1" ht="12" x14ac:dyDescent="0.25">
      <c r="A99" s="225"/>
      <c r="B99" s="225"/>
      <c r="C99" s="212"/>
      <c r="D99" s="226"/>
      <c r="E99" s="278"/>
      <c r="F99" s="227"/>
      <c r="G99" s="228"/>
    </row>
    <row r="100" spans="1:7" s="190" customFormat="1" x14ac:dyDescent="0.25">
      <c r="A100" s="201" t="s">
        <v>286</v>
      </c>
      <c r="B100" s="202"/>
      <c r="C100" s="203"/>
      <c r="D100" s="204"/>
      <c r="E100" s="274"/>
      <c r="F100" s="206"/>
      <c r="G100" s="201"/>
    </row>
    <row r="101" spans="1:7" s="191" customFormat="1" x14ac:dyDescent="0.25">
      <c r="A101" s="216"/>
      <c r="B101" s="216" t="s">
        <v>287</v>
      </c>
      <c r="C101" s="217" t="s">
        <v>254</v>
      </c>
      <c r="D101" s="218">
        <v>38053616.810000002</v>
      </c>
      <c r="E101" s="276">
        <f>0.3189014021/3</f>
        <v>0.10630046736666666</v>
      </c>
      <c r="F101" s="221">
        <v>41354</v>
      </c>
      <c r="G101" s="221">
        <v>41411</v>
      </c>
    </row>
    <row r="102" spans="1:7" s="190" customFormat="1" x14ac:dyDescent="0.25">
      <c r="A102" s="211"/>
      <c r="B102" s="211" t="s">
        <v>288</v>
      </c>
      <c r="C102" s="212" t="s">
        <v>254</v>
      </c>
      <c r="D102" s="213">
        <v>36385686.450000003</v>
      </c>
      <c r="E102" s="275">
        <f>0.3049236156/3</f>
        <v>0.10164120519999999</v>
      </c>
      <c r="F102" s="215">
        <v>41450</v>
      </c>
      <c r="G102" s="215">
        <v>41509</v>
      </c>
    </row>
    <row r="103" spans="1:7" s="189" customFormat="1" ht="12" x14ac:dyDescent="0.25">
      <c r="A103" s="216"/>
      <c r="B103" s="216" t="s">
        <v>289</v>
      </c>
      <c r="C103" s="217" t="s">
        <v>254</v>
      </c>
      <c r="D103" s="218">
        <v>31062654.079999998</v>
      </c>
      <c r="E103" s="276">
        <f>0.26031491273/3</f>
        <v>8.6771637576666671E-2</v>
      </c>
      <c r="F103" s="221">
        <v>41541</v>
      </c>
      <c r="G103" s="221">
        <v>41597</v>
      </c>
    </row>
    <row r="104" spans="1:7" s="193" customFormat="1" ht="14.25" x14ac:dyDescent="0.25">
      <c r="A104" s="211"/>
      <c r="B104" s="211" t="s">
        <v>290</v>
      </c>
      <c r="C104" s="212" t="s">
        <v>254</v>
      </c>
      <c r="D104" s="213">
        <v>34079814.560000002</v>
      </c>
      <c r="E104" s="275">
        <f>0.2855996764/3</f>
        <v>9.5199892133333339E-2</v>
      </c>
      <c r="F104" s="215">
        <v>41673</v>
      </c>
      <c r="G104" s="215">
        <v>41732</v>
      </c>
    </row>
    <row r="105" spans="1:7" s="189" customFormat="1" ht="24" x14ac:dyDescent="0.25">
      <c r="A105" s="201" t="s">
        <v>291</v>
      </c>
      <c r="B105" s="202"/>
      <c r="C105" s="203"/>
      <c r="D105" s="204">
        <v>139581771.90000001</v>
      </c>
      <c r="E105" s="274">
        <f>SUM(E101:E104)</f>
        <v>0.3899132022766667</v>
      </c>
      <c r="F105" s="206" t="s">
        <v>0</v>
      </c>
      <c r="G105" s="201" t="s">
        <v>0</v>
      </c>
    </row>
    <row r="106" spans="1:7" s="191" customFormat="1" x14ac:dyDescent="0.25">
      <c r="A106" s="229"/>
      <c r="B106" s="229"/>
      <c r="C106" s="217"/>
      <c r="D106" s="230"/>
      <c r="E106" s="279"/>
      <c r="F106" s="231"/>
      <c r="G106" s="232"/>
    </row>
    <row r="107" spans="1:7" s="190" customFormat="1" x14ac:dyDescent="0.25">
      <c r="A107" s="201" t="s">
        <v>478</v>
      </c>
      <c r="B107" s="202"/>
      <c r="C107" s="203"/>
      <c r="D107" s="204"/>
      <c r="E107" s="274"/>
      <c r="F107" s="206"/>
      <c r="G107" s="201"/>
    </row>
    <row r="108" spans="1:7" s="191" customFormat="1" x14ac:dyDescent="0.25">
      <c r="A108" s="211"/>
      <c r="B108" s="211" t="s">
        <v>292</v>
      </c>
      <c r="C108" s="212" t="s">
        <v>254</v>
      </c>
      <c r="D108" s="213">
        <v>37754696.840000004</v>
      </c>
      <c r="E108" s="275">
        <f>0.3285/3</f>
        <v>0.1095</v>
      </c>
      <c r="F108" s="215">
        <v>40989</v>
      </c>
      <c r="G108" s="215">
        <v>41044</v>
      </c>
    </row>
    <row r="109" spans="1:7" s="190" customFormat="1" x14ac:dyDescent="0.25">
      <c r="A109" s="216"/>
      <c r="B109" s="216" t="s">
        <v>293</v>
      </c>
      <c r="C109" s="217" t="s">
        <v>254</v>
      </c>
      <c r="D109" s="218">
        <v>37217368.82</v>
      </c>
      <c r="E109" s="276">
        <f>0.3096269313/3</f>
        <v>0.1032089771</v>
      </c>
      <c r="F109" s="221">
        <v>41081</v>
      </c>
      <c r="G109" s="221">
        <v>41138</v>
      </c>
    </row>
    <row r="110" spans="1:7" s="189" customFormat="1" ht="12" x14ac:dyDescent="0.25">
      <c r="A110" s="211"/>
      <c r="B110" s="211" t="s">
        <v>294</v>
      </c>
      <c r="C110" s="212" t="s">
        <v>254</v>
      </c>
      <c r="D110" s="213">
        <v>37944143.670000002</v>
      </c>
      <c r="E110" s="275">
        <f>0.322928628/3</f>
        <v>0.107642876</v>
      </c>
      <c r="F110" s="215">
        <v>41173</v>
      </c>
      <c r="G110" s="215">
        <v>41226</v>
      </c>
    </row>
    <row r="111" spans="1:7" s="193" customFormat="1" ht="14.25" x14ac:dyDescent="0.25">
      <c r="A111" s="216"/>
      <c r="B111" s="216" t="s">
        <v>295</v>
      </c>
      <c r="C111" s="217" t="s">
        <v>254</v>
      </c>
      <c r="D111" s="218">
        <v>46464507.490000002</v>
      </c>
      <c r="E111" s="276">
        <f>0.395440284/3</f>
        <v>0.13181342799999998</v>
      </c>
      <c r="F111" s="221">
        <v>41334</v>
      </c>
      <c r="G111" s="221">
        <v>41390</v>
      </c>
    </row>
    <row r="112" spans="1:7" s="189" customFormat="1" ht="24" x14ac:dyDescent="0.25">
      <c r="A112" s="201" t="s">
        <v>296</v>
      </c>
      <c r="B112" s="202"/>
      <c r="C112" s="203"/>
      <c r="D112" s="204">
        <v>159380716.81999999</v>
      </c>
      <c r="E112" s="274">
        <f>SUM(E108:E111)</f>
        <v>0.45216528109999998</v>
      </c>
      <c r="F112" s="206" t="s">
        <v>0</v>
      </c>
      <c r="G112" s="201" t="s">
        <v>0</v>
      </c>
    </row>
    <row r="113" spans="1:7" s="190" customFormat="1" x14ac:dyDescent="0.25">
      <c r="A113" s="225"/>
      <c r="B113" s="225"/>
      <c r="C113" s="212"/>
      <c r="D113" s="226"/>
      <c r="E113" s="278"/>
      <c r="F113" s="227"/>
      <c r="G113" s="228"/>
    </row>
    <row r="114" spans="1:7" s="207" customFormat="1" x14ac:dyDescent="0.25">
      <c r="A114" s="201" t="s">
        <v>297</v>
      </c>
      <c r="B114" s="202"/>
      <c r="C114" s="203"/>
      <c r="D114" s="204"/>
      <c r="E114" s="274"/>
      <c r="F114" s="206"/>
      <c r="G114" s="201"/>
    </row>
    <row r="115" spans="1:7" s="190" customFormat="1" x14ac:dyDescent="0.25">
      <c r="A115" s="211"/>
      <c r="B115" s="211" t="s">
        <v>298</v>
      </c>
      <c r="C115" s="212" t="s">
        <v>254</v>
      </c>
      <c r="D115" s="213">
        <v>39420759.5</v>
      </c>
      <c r="E115" s="275">
        <f>0.343/3</f>
        <v>0.11433333333333334</v>
      </c>
      <c r="F115" s="215">
        <v>40633</v>
      </c>
      <c r="G115" s="212" t="s">
        <v>299</v>
      </c>
    </row>
    <row r="116" spans="1:7" s="191" customFormat="1" x14ac:dyDescent="0.25">
      <c r="A116" s="216"/>
      <c r="B116" s="216" t="s">
        <v>300</v>
      </c>
      <c r="C116" s="217" t="s">
        <v>254</v>
      </c>
      <c r="D116" s="218">
        <v>41374558.079999998</v>
      </c>
      <c r="E116" s="276">
        <f>0.36/3</f>
        <v>0.12</v>
      </c>
      <c r="F116" s="221">
        <v>40730</v>
      </c>
      <c r="G116" s="221">
        <v>40781</v>
      </c>
    </row>
    <row r="117" spans="1:7" s="190" customFormat="1" x14ac:dyDescent="0.25">
      <c r="A117" s="211"/>
      <c r="B117" s="211" t="s">
        <v>301</v>
      </c>
      <c r="C117" s="212" t="s">
        <v>254</v>
      </c>
      <c r="D117" s="213">
        <v>42523851.359999999</v>
      </c>
      <c r="E117" s="275">
        <f>0.37/3</f>
        <v>0.12333333333333334</v>
      </c>
      <c r="F117" s="215">
        <v>40807</v>
      </c>
      <c r="G117" s="215">
        <v>40861</v>
      </c>
    </row>
    <row r="118" spans="1:7" s="189" customFormat="1" ht="12" x14ac:dyDescent="0.25">
      <c r="A118" s="216"/>
      <c r="B118" s="216" t="s">
        <v>302</v>
      </c>
      <c r="C118" s="217" t="s">
        <v>254</v>
      </c>
      <c r="D118" s="218">
        <v>29808001.100000001</v>
      </c>
      <c r="E118" s="276">
        <f>0.2593581827/3</f>
        <v>8.6452727566666665E-2</v>
      </c>
      <c r="F118" s="221">
        <v>40981</v>
      </c>
      <c r="G118" s="221">
        <v>41026</v>
      </c>
    </row>
    <row r="119" spans="1:7" s="193" customFormat="1" ht="24" x14ac:dyDescent="0.25">
      <c r="A119" s="201" t="s">
        <v>303</v>
      </c>
      <c r="B119" s="202"/>
      <c r="C119" s="203"/>
      <c r="D119" s="204">
        <v>153127170.03999999</v>
      </c>
      <c r="E119" s="274">
        <f>SUM(E115:E118)</f>
        <v>0.44411939423333335</v>
      </c>
      <c r="F119" s="206" t="s">
        <v>0</v>
      </c>
      <c r="G119" s="201" t="s">
        <v>0</v>
      </c>
    </row>
    <row r="120" spans="1:7" s="189" customFormat="1" ht="12" x14ac:dyDescent="0.25">
      <c r="A120" s="225"/>
      <c r="B120" s="225"/>
      <c r="C120" s="212"/>
      <c r="D120" s="226"/>
      <c r="E120" s="278"/>
      <c r="F120" s="227"/>
      <c r="G120" s="228"/>
    </row>
    <row r="121" spans="1:7" s="190" customFormat="1" x14ac:dyDescent="0.25">
      <c r="A121" s="201" t="s">
        <v>304</v>
      </c>
      <c r="B121" s="202"/>
      <c r="C121" s="203"/>
      <c r="D121" s="204"/>
      <c r="E121" s="274"/>
      <c r="F121" s="206"/>
      <c r="G121" s="201"/>
    </row>
    <row r="122" spans="1:7" s="191" customFormat="1" x14ac:dyDescent="0.25">
      <c r="A122" s="216"/>
      <c r="B122" s="216" t="s">
        <v>305</v>
      </c>
      <c r="C122" s="217" t="s">
        <v>254</v>
      </c>
      <c r="D122" s="218">
        <v>43673144.640000001</v>
      </c>
      <c r="E122" s="276">
        <f>0.38/3</f>
        <v>0.12666666666666668</v>
      </c>
      <c r="F122" s="221">
        <v>40268</v>
      </c>
      <c r="G122" s="221">
        <v>40323</v>
      </c>
    </row>
    <row r="123" spans="1:7" s="190" customFormat="1" x14ac:dyDescent="0.25">
      <c r="A123" s="211"/>
      <c r="B123" s="211" t="s">
        <v>306</v>
      </c>
      <c r="C123" s="212" t="s">
        <v>254</v>
      </c>
      <c r="D123" s="213">
        <v>56740609.240000002</v>
      </c>
      <c r="E123" s="275">
        <f>0.4937/3</f>
        <v>0.16456666666666667</v>
      </c>
      <c r="F123" s="215">
        <v>40359</v>
      </c>
      <c r="G123" s="215">
        <v>40414</v>
      </c>
    </row>
    <row r="124" spans="1:7" s="191" customFormat="1" x14ac:dyDescent="0.25">
      <c r="A124" s="216"/>
      <c r="B124" s="216" t="s">
        <v>307</v>
      </c>
      <c r="C124" s="217" t="s">
        <v>254</v>
      </c>
      <c r="D124" s="218">
        <v>56935989.090000004</v>
      </c>
      <c r="E124" s="276">
        <f>0.4954/3</f>
        <v>0.16513333333333333</v>
      </c>
      <c r="F124" s="221">
        <v>40451</v>
      </c>
      <c r="G124" s="221">
        <v>40511</v>
      </c>
    </row>
    <row r="125" spans="1:7" s="190" customFormat="1" x14ac:dyDescent="0.25">
      <c r="A125" s="211"/>
      <c r="B125" s="211" t="s">
        <v>308</v>
      </c>
      <c r="C125" s="212" t="s">
        <v>254</v>
      </c>
      <c r="D125" s="213">
        <v>66863015.170000002</v>
      </c>
      <c r="E125" s="275">
        <f>0.58177504675/3</f>
        <v>0.19392501558333333</v>
      </c>
      <c r="F125" s="215">
        <v>40620</v>
      </c>
      <c r="G125" s="215">
        <v>40662</v>
      </c>
    </row>
    <row r="126" spans="1:7" s="189" customFormat="1" ht="24" x14ac:dyDescent="0.25">
      <c r="A126" s="201" t="s">
        <v>309</v>
      </c>
      <c r="B126" s="202"/>
      <c r="C126" s="203"/>
      <c r="D126" s="204">
        <v>224212758.13999999</v>
      </c>
      <c r="E126" s="274">
        <f>SUM(E122:E125)</f>
        <v>0.65029168225</v>
      </c>
      <c r="F126" s="206" t="s">
        <v>0</v>
      </c>
      <c r="G126" s="201" t="s">
        <v>0</v>
      </c>
    </row>
    <row r="127" spans="1:7" s="193" customFormat="1" ht="14.25" x14ac:dyDescent="0.25">
      <c r="A127" s="229"/>
      <c r="B127" s="229"/>
      <c r="C127" s="217"/>
      <c r="D127" s="230"/>
      <c r="E127" s="279"/>
      <c r="F127" s="231"/>
      <c r="G127" s="232"/>
    </row>
    <row r="128" spans="1:7" s="189" customFormat="1" ht="13.5" x14ac:dyDescent="0.25">
      <c r="A128" s="201" t="s">
        <v>310</v>
      </c>
      <c r="B128" s="202"/>
      <c r="C128" s="203"/>
      <c r="D128" s="204"/>
      <c r="E128" s="274"/>
      <c r="F128" s="206"/>
      <c r="G128" s="201"/>
    </row>
    <row r="129" spans="1:7" s="194" customFormat="1" ht="12" x14ac:dyDescent="0.25">
      <c r="A129" s="211"/>
      <c r="B129" s="211" t="s">
        <v>311</v>
      </c>
      <c r="C129" s="212" t="s">
        <v>254</v>
      </c>
      <c r="D129" s="213">
        <v>37228630.289999999</v>
      </c>
      <c r="E129" s="275">
        <f>0.32424988273/3</f>
        <v>0.10808329424333334</v>
      </c>
      <c r="F129" s="215">
        <v>39903</v>
      </c>
      <c r="G129" s="215">
        <v>39959</v>
      </c>
    </row>
    <row r="130" spans="1:7" s="188" customFormat="1" ht="12" x14ac:dyDescent="0.25">
      <c r="A130" s="216"/>
      <c r="B130" s="216" t="s">
        <v>312</v>
      </c>
      <c r="C130" s="217" t="s">
        <v>254</v>
      </c>
      <c r="D130" s="218">
        <v>43651831.799999997</v>
      </c>
      <c r="E130" s="276">
        <f>0.38/3</f>
        <v>0.12666666666666668</v>
      </c>
      <c r="F130" s="221">
        <v>39994</v>
      </c>
      <c r="G130" s="221">
        <v>40045</v>
      </c>
    </row>
    <row r="131" spans="1:7" s="188" customFormat="1" ht="12" x14ac:dyDescent="0.25">
      <c r="A131" s="211"/>
      <c r="B131" s="211" t="s">
        <v>313</v>
      </c>
      <c r="C131" s="212" t="s">
        <v>254</v>
      </c>
      <c r="D131" s="213">
        <v>37910556.600000001</v>
      </c>
      <c r="E131" s="275">
        <f>0.33/3</f>
        <v>0.11</v>
      </c>
      <c r="F131" s="215">
        <v>40086</v>
      </c>
      <c r="G131" s="215">
        <v>40141</v>
      </c>
    </row>
    <row r="132" spans="1:7" s="188" customFormat="1" ht="12" x14ac:dyDescent="0.25">
      <c r="A132" s="216"/>
      <c r="B132" s="216" t="s">
        <v>305</v>
      </c>
      <c r="C132" s="217" t="s">
        <v>254</v>
      </c>
      <c r="D132" s="218">
        <v>53595887.369999997</v>
      </c>
      <c r="E132" s="276">
        <f>0.46653393/3</f>
        <v>0.15551130999999999</v>
      </c>
      <c r="F132" s="221">
        <v>40268</v>
      </c>
      <c r="G132" s="221">
        <v>40297</v>
      </c>
    </row>
    <row r="133" spans="1:7" s="188" customFormat="1" ht="24" x14ac:dyDescent="0.25">
      <c r="A133" s="201" t="s">
        <v>314</v>
      </c>
      <c r="B133" s="202"/>
      <c r="C133" s="203"/>
      <c r="D133" s="204">
        <v>172386906.06</v>
      </c>
      <c r="E133" s="274">
        <f>SUM(E129:E132)</f>
        <v>0.50026127090999994</v>
      </c>
      <c r="F133" s="206" t="s">
        <v>0</v>
      </c>
      <c r="G133" s="201" t="s">
        <v>0</v>
      </c>
    </row>
    <row r="134" spans="1:7" s="188" customFormat="1" ht="12" x14ac:dyDescent="0.25">
      <c r="A134" s="225"/>
      <c r="B134" s="225"/>
      <c r="C134" s="212"/>
      <c r="D134" s="226"/>
      <c r="E134" s="278"/>
      <c r="F134" s="227"/>
      <c r="G134" s="228"/>
    </row>
    <row r="135" spans="1:7" s="188" customFormat="1" ht="13.5" x14ac:dyDescent="0.25">
      <c r="A135" s="201" t="s">
        <v>315</v>
      </c>
      <c r="B135" s="202"/>
      <c r="C135" s="203"/>
      <c r="D135" s="204"/>
      <c r="E135" s="274"/>
      <c r="F135" s="206"/>
      <c r="G135" s="201"/>
    </row>
    <row r="136" spans="1:7" s="188" customFormat="1" ht="12" x14ac:dyDescent="0.25">
      <c r="A136" s="211"/>
      <c r="B136" s="211" t="s">
        <v>316</v>
      </c>
      <c r="C136" s="212" t="s">
        <v>254</v>
      </c>
      <c r="D136" s="213">
        <v>51657647.399999999</v>
      </c>
      <c r="E136" s="275">
        <f>0.45/3</f>
        <v>0.15</v>
      </c>
      <c r="F136" s="215">
        <v>39664</v>
      </c>
      <c r="G136" s="215">
        <v>39933</v>
      </c>
    </row>
    <row r="137" spans="1:7" s="188" customFormat="1" ht="12" x14ac:dyDescent="0.25">
      <c r="A137" s="216"/>
      <c r="B137" s="216" t="s">
        <v>317</v>
      </c>
      <c r="C137" s="217" t="s">
        <v>254</v>
      </c>
      <c r="D137" s="218">
        <v>25255353.68</v>
      </c>
      <c r="E137" s="276">
        <f>0.220003496/3</f>
        <v>7.3334498666666664E-2</v>
      </c>
      <c r="F137" s="221">
        <v>39717</v>
      </c>
      <c r="G137" s="221">
        <v>39933</v>
      </c>
    </row>
    <row r="138" spans="1:7" s="190" customFormat="1" x14ac:dyDescent="0.25">
      <c r="A138" s="211"/>
      <c r="B138" s="211" t="s">
        <v>311</v>
      </c>
      <c r="C138" s="212" t="s">
        <v>254</v>
      </c>
      <c r="D138" s="213">
        <v>38948107.210000001</v>
      </c>
      <c r="E138" s="275">
        <f>0.33928330055/3</f>
        <v>0.11309443351666666</v>
      </c>
      <c r="F138" s="215">
        <v>39903</v>
      </c>
      <c r="G138" s="215">
        <v>39933</v>
      </c>
    </row>
    <row r="139" spans="1:7" s="190" customFormat="1" ht="24" x14ac:dyDescent="0.25">
      <c r="A139" s="201" t="s">
        <v>318</v>
      </c>
      <c r="B139" s="202"/>
      <c r="C139" s="203"/>
      <c r="D139" s="204">
        <v>115861108.29000001</v>
      </c>
      <c r="E139" s="274">
        <f>SUM(E136:E138)</f>
        <v>0.33642893218333331</v>
      </c>
      <c r="F139" s="206" t="s">
        <v>0</v>
      </c>
      <c r="G139" s="201" t="s">
        <v>0</v>
      </c>
    </row>
    <row r="140" spans="1:7" s="190" customFormat="1" x14ac:dyDescent="0.25">
      <c r="A140" s="232"/>
      <c r="B140" s="229"/>
      <c r="C140" s="217"/>
      <c r="D140" s="230"/>
      <c r="E140" s="279"/>
      <c r="F140" s="231"/>
      <c r="G140" s="232"/>
    </row>
    <row r="141" spans="1:7" s="190" customFormat="1" x14ac:dyDescent="0.25">
      <c r="A141" s="201" t="s">
        <v>319</v>
      </c>
      <c r="B141" s="202"/>
      <c r="C141" s="203"/>
      <c r="D141" s="204"/>
      <c r="E141" s="274"/>
      <c r="F141" s="206"/>
      <c r="G141" s="201"/>
    </row>
    <row r="142" spans="1:7" s="190" customFormat="1" x14ac:dyDescent="0.25">
      <c r="A142" s="211"/>
      <c r="B142" s="211" t="s">
        <v>320</v>
      </c>
      <c r="C142" s="212" t="s">
        <v>254</v>
      </c>
      <c r="D142" s="213">
        <v>20663058.960000001</v>
      </c>
      <c r="E142" s="275">
        <f>0.18/3</f>
        <v>0.06</v>
      </c>
      <c r="F142" s="215">
        <v>39244</v>
      </c>
      <c r="G142" s="215">
        <v>39577</v>
      </c>
    </row>
    <row r="143" spans="1:7" s="190" customFormat="1" x14ac:dyDescent="0.25">
      <c r="A143" s="216"/>
      <c r="B143" s="216" t="s">
        <v>321</v>
      </c>
      <c r="C143" s="217" t="s">
        <v>254</v>
      </c>
      <c r="D143" s="218">
        <v>30994588.440000001</v>
      </c>
      <c r="E143" s="276">
        <f>0.27/3</f>
        <v>9.0000000000000011E-2</v>
      </c>
      <c r="F143" s="221">
        <v>39336</v>
      </c>
      <c r="G143" s="221">
        <v>39577</v>
      </c>
    </row>
    <row r="144" spans="1:7" s="190" customFormat="1" x14ac:dyDescent="0.25">
      <c r="A144" s="211"/>
      <c r="B144" s="211" t="s">
        <v>322</v>
      </c>
      <c r="C144" s="212" t="s">
        <v>254</v>
      </c>
      <c r="D144" s="213">
        <v>27550745.280000001</v>
      </c>
      <c r="E144" s="275">
        <f>0.24/3</f>
        <v>0.08</v>
      </c>
      <c r="F144" s="215">
        <v>39535</v>
      </c>
      <c r="G144" s="215">
        <v>39577</v>
      </c>
    </row>
    <row r="145" spans="1:7" s="190" customFormat="1" ht="24" x14ac:dyDescent="0.25">
      <c r="A145" s="201" t="s">
        <v>323</v>
      </c>
      <c r="B145" s="202"/>
      <c r="C145" s="203"/>
      <c r="D145" s="204">
        <v>79208392.680000007</v>
      </c>
      <c r="E145" s="274">
        <f>SUM(E142:E144)</f>
        <v>0.23000000000000004</v>
      </c>
      <c r="F145" s="206" t="s">
        <v>0</v>
      </c>
      <c r="G145" s="201"/>
    </row>
    <row r="146" spans="1:7" x14ac:dyDescent="0.25">
      <c r="A146" s="232"/>
      <c r="B146" s="229"/>
      <c r="C146" s="217"/>
      <c r="D146" s="230"/>
      <c r="E146" s="279"/>
      <c r="F146" s="231"/>
      <c r="G146" s="232"/>
    </row>
    <row r="147" spans="1:7" x14ac:dyDescent="0.25">
      <c r="A147" s="201" t="s">
        <v>324</v>
      </c>
      <c r="B147" s="233"/>
      <c r="C147" s="233"/>
      <c r="D147" s="233"/>
      <c r="E147" s="280"/>
      <c r="F147" s="234"/>
      <c r="G147" s="233"/>
    </row>
    <row r="148" spans="1:7" s="190" customFormat="1" x14ac:dyDescent="0.25">
      <c r="A148" s="216"/>
      <c r="B148" s="216" t="s">
        <v>325</v>
      </c>
      <c r="C148" s="217" t="s">
        <v>254</v>
      </c>
      <c r="D148" s="218">
        <v>18367163.52</v>
      </c>
      <c r="E148" s="276">
        <f>0.16/3</f>
        <v>5.3333333333333337E-2</v>
      </c>
      <c r="F148" s="221">
        <v>38860</v>
      </c>
      <c r="G148" s="221">
        <v>39209</v>
      </c>
    </row>
    <row r="149" spans="1:7" x14ac:dyDescent="0.25">
      <c r="A149" s="211"/>
      <c r="B149" s="211" t="s">
        <v>326</v>
      </c>
      <c r="C149" s="212" t="s">
        <v>254</v>
      </c>
      <c r="D149" s="213">
        <v>24746122.420000002</v>
      </c>
      <c r="E149" s="275">
        <f>0.215568375/3</f>
        <v>7.1856125000000007E-2</v>
      </c>
      <c r="F149" s="215">
        <v>38923</v>
      </c>
      <c r="G149" s="215">
        <v>39209</v>
      </c>
    </row>
    <row r="150" spans="1:7" s="190" customFormat="1" x14ac:dyDescent="0.25">
      <c r="A150" s="216"/>
      <c r="B150" s="216" t="s">
        <v>327</v>
      </c>
      <c r="C150" s="217" t="s">
        <v>254</v>
      </c>
      <c r="D150" s="218">
        <v>27550745.280000001</v>
      </c>
      <c r="E150" s="276">
        <f>0.24/3</f>
        <v>0.08</v>
      </c>
      <c r="F150" s="221">
        <v>39034</v>
      </c>
      <c r="G150" s="221">
        <v>39209</v>
      </c>
    </row>
    <row r="151" spans="1:7" s="190" customFormat="1" x14ac:dyDescent="0.25">
      <c r="A151" s="211"/>
      <c r="B151" s="211" t="s">
        <v>328</v>
      </c>
      <c r="C151" s="212" t="s">
        <v>254</v>
      </c>
      <c r="D151" s="213">
        <v>20023838.66</v>
      </c>
      <c r="E151" s="275">
        <f>0.174431625/3</f>
        <v>5.8143875000000005E-2</v>
      </c>
      <c r="F151" s="215">
        <v>39175</v>
      </c>
      <c r="G151" s="215">
        <v>39209</v>
      </c>
    </row>
    <row r="152" spans="1:7" s="190" customFormat="1" ht="24" x14ac:dyDescent="0.25">
      <c r="A152" s="201" t="s">
        <v>329</v>
      </c>
      <c r="B152" s="202"/>
      <c r="C152" s="203"/>
      <c r="D152" s="204">
        <v>90687869.879999995</v>
      </c>
      <c r="E152" s="274">
        <f>SUM(E148:E151)</f>
        <v>0.26333333333333336</v>
      </c>
      <c r="F152" s="206" t="s">
        <v>0</v>
      </c>
      <c r="G152" s="201" t="s">
        <v>0</v>
      </c>
    </row>
    <row r="153" spans="1:7" x14ac:dyDescent="0.25">
      <c r="A153" s="200"/>
      <c r="B153" s="195"/>
      <c r="C153" s="196"/>
      <c r="D153" s="197"/>
      <c r="E153" s="198"/>
      <c r="F153" s="199"/>
      <c r="G153" s="200"/>
    </row>
    <row r="154" spans="1:7" x14ac:dyDescent="0.25">
      <c r="A154" s="200"/>
      <c r="B154" s="195"/>
      <c r="C154" s="196"/>
      <c r="D154" s="197"/>
      <c r="E154" s="198"/>
      <c r="F154" s="199"/>
      <c r="G154" s="200"/>
    </row>
    <row r="155" spans="1:7" s="18" customFormat="1" x14ac:dyDescent="0.25">
      <c r="A155" s="387" t="s">
        <v>330</v>
      </c>
      <c r="B155" s="388"/>
      <c r="C155" s="388"/>
      <c r="D155" s="388"/>
      <c r="E155" s="388"/>
      <c r="F155" s="388"/>
      <c r="G155" s="389"/>
    </row>
    <row r="156" spans="1:7" x14ac:dyDescent="0.25">
      <c r="A156" s="390" t="s">
        <v>331</v>
      </c>
      <c r="B156" s="391"/>
      <c r="C156" s="391"/>
      <c r="D156" s="391"/>
      <c r="E156" s="391"/>
      <c r="F156" s="391"/>
      <c r="G156" s="392"/>
    </row>
    <row r="157" spans="1:7" ht="30" customHeight="1" x14ac:dyDescent="0.25">
      <c r="A157" s="393" t="s">
        <v>332</v>
      </c>
      <c r="B157" s="394"/>
      <c r="C157" s="394"/>
      <c r="D157" s="394"/>
      <c r="E157" s="394"/>
      <c r="F157" s="394"/>
      <c r="G157" s="395"/>
    </row>
  </sheetData>
  <mergeCells count="4">
    <mergeCell ref="C1:G1"/>
    <mergeCell ref="A155:G155"/>
    <mergeCell ref="A156:G156"/>
    <mergeCell ref="A157:G157"/>
  </mergeCells>
  <hyperlinks>
    <hyperlink ref="B29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OSVALDO RAIMUNDO RODRIGUES</cp:lastModifiedBy>
  <cp:lastPrinted>2022-10-19T15:09:27Z</cp:lastPrinted>
  <dcterms:created xsi:type="dcterms:W3CDTF">2017-03-30T12:32:18Z</dcterms:created>
  <dcterms:modified xsi:type="dcterms:W3CDTF">2026-02-26T00:50:37Z</dcterms:modified>
</cp:coreProperties>
</file>