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Controladoria\Controladoria\21 - RI\Planilha Histórica\"/>
    </mc:Choice>
  </mc:AlternateContent>
  <xr:revisionPtr revIDLastSave="0" documentId="13_ncr:1_{A4BB1484-27F8-4678-8B74-8480A15830E0}" xr6:coauthVersionLast="47" xr6:coauthVersionMax="47" xr10:uidLastSave="{00000000-0000-0000-0000-000000000000}"/>
  <bookViews>
    <workbookView xWindow="-120" yWindow="-120" windowWidth="20730" windowHeight="11040" xr2:uid="{BC15BDA6-8E1F-4D25-8983-B2F40F3CC8AD}"/>
  </bookViews>
  <sheets>
    <sheet name="KPIs Mercado" sheetId="1" r:id="rId1"/>
  </sheets>
  <definedNames>
    <definedName name="__123Graph_A" hidden="1">#REF!</definedName>
    <definedName name="__123Graph_AANIDRO" hidden="1">#REF!</definedName>
    <definedName name="__123Graph_AHIALCOOL" hidden="1">#REF!</definedName>
    <definedName name="__123Graph_AHIDRATADO" hidden="1">#REF!</definedName>
    <definedName name="__123Graph_ASACAS" hidden="1">#REF!</definedName>
    <definedName name="__123Graph_X" hidden="1">#REF!</definedName>
    <definedName name="__123Graph_XANIDRO" hidden="1">#REF!</definedName>
    <definedName name="__123Graph_XHIALCOOL" hidden="1">#REF!</definedName>
    <definedName name="__123Graph_XHIDRATADO" hidden="1">#REF!</definedName>
    <definedName name="__123Graph_XSACAS" hidden="1">#REF!</definedName>
    <definedName name="__1IQ_AVG_INT_EARss" hidden="1">"c73"</definedName>
    <definedName name="_1IQ_AVG_INT_EARss" hidden="1">"c73"</definedName>
    <definedName name="_bdm.0A0DD434234848319B270DFE2EF05166.edm" hidden="1">#REF!</definedName>
    <definedName name="_bdm.12ECEFDE39D44E0AB8FBC7A325A3881E.edm" hidden="1">#REF!</definedName>
    <definedName name="_bdm.3C601D346D334D3BBD8AC771694B7CC8.edm" hidden="1">#REF!</definedName>
    <definedName name="_bdm.47E2705A2BF84754BA9FF9EA2A139BC7.edm" hidden="1">#REF!</definedName>
    <definedName name="_bdm.E93E21E4694A4EA5ACF7100CC4A7F69C.edm" hidden="1">#REF!</definedName>
    <definedName name="_k1" localSheetId="0" hidden="1">{"'Trades'!$A$120:$F$141"}</definedName>
    <definedName name="_k1" hidden="1">{"'Trades'!$A$120:$F$141"}</definedName>
    <definedName name="_k2" localSheetId="0" hidden="1">{"'Trades'!$A$120:$F$141"}</definedName>
    <definedName name="_k2" hidden="1">{"'Trades'!$A$120:$F$141"}</definedName>
    <definedName name="_Order1" hidden="1">0</definedName>
    <definedName name="_P00comps1" hidden="1">#REF!</definedName>
    <definedName name="_P00comps2" hidden="1">#REF!</definedName>
    <definedName name="_Regression_Int" hidden="1">1</definedName>
    <definedName name="_w2" localSheetId="0" hidden="1">{"'Trades'!$A$120:$F$141"}</definedName>
    <definedName name="_w2" hidden="1">{"'Trades'!$A$120:$F$141"}</definedName>
    <definedName name="AccessDatabase" hidden="1">"C:\DATA\KEVIN\MODELS\Model 0218.mdb"</definedName>
    <definedName name="ACwvu.summary1." hidden="1">#REF!</definedName>
    <definedName name="ACwvu.summary2." hidden="1">#REF!</definedName>
    <definedName name="ACwvu.summary3." hidden="1">#REF!</definedName>
    <definedName name="_xlnm.Database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4" hidden="1">#REF!</definedName>
    <definedName name="BLPH5" hidden="1">#REF!</definedName>
    <definedName name="BLPH6" hidden="1">#REF!</definedName>
    <definedName name="BLPH8" hidden="1">#REF!</definedName>
    <definedName name="BLPH9" hidden="1">#REF!</definedName>
    <definedName name="cb_sChart16F93FDC_opts" hidden="1">"2, 1, 2, True, 2, False, False, , 0, False, True, 1, 1"</definedName>
    <definedName name="cb_sChart1772FCE9_opts" hidden="1">"2, 5, 2, True, 2, False, False, , 0, False, True, 1, 2"</definedName>
    <definedName name="CBWorkbookPriority" hidden="1">-777534310</definedName>
    <definedName name="CIQWBGuid" hidden="1">"34316e7d-4a55-4902-908a-12fb299676db"</definedName>
    <definedName name="control2" localSheetId="0" hidden="1">{"'Trades'!$A$120:$F$141"}</definedName>
    <definedName name="control2" hidden="1">{"'Trades'!$A$120:$F$141"}</definedName>
    <definedName name="dsa" localSheetId="0" hidden="1">Sort</definedName>
    <definedName name="dsa" hidden="1">Sort</definedName>
    <definedName name="Equite" hidden="1">0</definedName>
    <definedName name="ForecastPeriod" hidden="1">#REF!</definedName>
    <definedName name="gggggggggggggggnnnnnnnnnnnnnn" localSheetId="0" hidden="1">{"'Trades'!$A$120:$F$141"}</definedName>
    <definedName name="gggggggggggggggnnnnnnnnnnnnnn" hidden="1">{"'Trades'!$A$120:$F$141"}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LTM_MultByFXRates" hidden="1">#REF!,#REF!,#REF!,#REF!,#REF!,#REF!,#REF!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TML_Control2" localSheetId="0" hidden="1">{"'Trades'!$A$120:$F$141"}</definedName>
    <definedName name="HTML_Control2" hidden="1">{"'Trades'!$A$120:$F$141"}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S_SEG_PRIMARY_GIC" hidden="1">"c15584"</definedName>
    <definedName name="IQ_BUS_SEG_PRIMARY_GIC_ABS" hidden="1">"c15572"</definedName>
    <definedName name="IQ_BUS_SEG_SECONDARY_GIC" hidden="1">"c15585"</definedName>
    <definedName name="IQ_BUS_SEG_SECONDARY_GIC_ABS" hidden="1">"c15573"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ONV_RATE" hidden="1">"c2192"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DAILY" hidden="1">500000</definedName>
    <definedName name="IQ_DNTM" hidden="1">700000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DEX_PROVIDED_DIVIDEND" hidden="1">"c19252"</definedName>
    <definedName name="IQ_INDEXCONSTITUENT_CLOSEPRICE" hidden="1">"c19241"</definedName>
    <definedName name="IQ_INTEL_EPS_EST" hidden="1">"c24729"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LTMMONTH" hidden="1">120000</definedName>
    <definedName name="IQ_MACRO_SURVEY_CONSUMER_SENTIMENT" hidden="1">"c20808"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TD" hidden="1">800000</definedName>
    <definedName name="IQ_NAMES_REVISION_DATE_" hidden="1">43561.6074421296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OPENED55" hidden="1">1</definedName>
    <definedName name="IQ_OTHER_MINING_REVENUE_COAL" hidden="1">"c15931"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VISION_DATE__1" hidden="1">39034.5762615741</definedName>
    <definedName name="IQ_ROYALTY_REVENUE_COAL" hidden="1">"c15932"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YTDMONTH" hidden="1">130000</definedName>
    <definedName name="June" hidden="1">0</definedName>
    <definedName name="ListOffset" hidden="1">1</definedName>
    <definedName name="M_PlaceofPath" hidden="1">"F:\GCAPPELL\VDF_Models\Education\COCO_VDF.xls"</definedName>
    <definedName name="obboy" localSheetId="0" hidden="1">{"'Trades'!$A$120:$F$141"}</definedName>
    <definedName name="obboy" hidden="1">{"'Trades'!$A$120:$F$141"}</definedName>
    <definedName name="ReportGroup" hidden="1">0</definedName>
    <definedName name="SAPBEXhrIndnt" hidden="1">1</definedName>
    <definedName name="solver_adj1" hidden="1">#REF!</definedName>
    <definedName name="solver_lin" hidden="1">0</definedName>
    <definedName name="solver_num" hidden="1">0</definedName>
    <definedName name="solver_opt1" hidden="1">#REF!</definedName>
    <definedName name="solver_typ" hidden="1">3</definedName>
    <definedName name="solver_val" hidden="1">0.6</definedName>
    <definedName name="Swvu.summary1." hidden="1">#REF!</definedName>
    <definedName name="Swvu.summary2." hidden="1">#REF!</definedName>
    <definedName name="Swvu.summary3." hidden="1">#REF!</definedName>
    <definedName name="TemplateVersion" hidden="1">#REF!</definedName>
    <definedName name="ttttt" localSheetId="0" hidden="1">{"'Trades'!$A$120:$F$141"}</definedName>
    <definedName name="ttttt" hidden="1">{"'Trades'!$A$120:$F$141"}</definedName>
    <definedName name="XREF_COLUMN_17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E24" i="1"/>
  <c r="D24" i="1"/>
  <c r="Y54" i="1" l="1"/>
  <c r="Y53" i="1"/>
  <c r="X53" i="1"/>
  <c r="W61" i="1" l="1"/>
  <c r="X61" i="1"/>
  <c r="Y61" i="1"/>
  <c r="V61" i="1"/>
  <c r="W49" i="1"/>
  <c r="X49" i="1"/>
  <c r="Y49" i="1"/>
  <c r="V49" i="1"/>
  <c r="W55" i="1"/>
  <c r="X55" i="1"/>
  <c r="Y55" i="1"/>
  <c r="V55" i="1"/>
  <c r="E27" i="1" l="1"/>
  <c r="E29" i="1" s="1"/>
  <c r="F27" i="1"/>
  <c r="F29" i="1" s="1"/>
  <c r="G27" i="1"/>
  <c r="G29" i="1" s="1"/>
  <c r="H27" i="1"/>
  <c r="H29" i="1" s="1"/>
  <c r="I27" i="1"/>
  <c r="I29" i="1" s="1"/>
  <c r="J27" i="1"/>
  <c r="J29" i="1" s="1"/>
  <c r="K27" i="1"/>
  <c r="K29" i="1" s="1"/>
  <c r="L27" i="1"/>
  <c r="L29" i="1" s="1"/>
  <c r="M27" i="1"/>
  <c r="M29" i="1" s="1"/>
  <c r="N27" i="1"/>
  <c r="N29" i="1" s="1"/>
  <c r="O27" i="1"/>
  <c r="O29" i="1" s="1"/>
  <c r="P27" i="1"/>
  <c r="P29" i="1" s="1"/>
  <c r="Q27" i="1"/>
  <c r="Q29" i="1" s="1"/>
  <c r="R27" i="1"/>
  <c r="R29" i="1" s="1"/>
  <c r="S27" i="1"/>
  <c r="S29" i="1" s="1"/>
  <c r="T27" i="1"/>
  <c r="T29" i="1" s="1"/>
  <c r="U27" i="1"/>
  <c r="U29" i="1" s="1"/>
  <c r="U33" i="1" s="1"/>
  <c r="V27" i="1"/>
  <c r="V29" i="1" s="1"/>
  <c r="V33" i="1" s="1"/>
  <c r="V35" i="1" s="1"/>
  <c r="V36" i="1" s="1"/>
  <c r="W27" i="1"/>
  <c r="W29" i="1" s="1"/>
  <c r="W33" i="1" s="1"/>
  <c r="W35" i="1" s="1"/>
  <c r="W36" i="1" s="1"/>
  <c r="X27" i="1"/>
  <c r="X29" i="1" s="1"/>
  <c r="X33" i="1" s="1"/>
  <c r="X35" i="1" s="1"/>
  <c r="X36" i="1" s="1"/>
  <c r="Y27" i="1"/>
  <c r="Y29" i="1" s="1"/>
  <c r="Y33" i="1" s="1"/>
  <c r="Y35" i="1" s="1"/>
  <c r="Y36" i="1" s="1"/>
  <c r="D27" i="1"/>
  <c r="D29" i="1" s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D17" i="1"/>
  <c r="T36" i="1" l="1"/>
  <c r="U36" i="1"/>
</calcChain>
</file>

<file path=xl/sharedStrings.xml><?xml version="1.0" encoding="utf-8"?>
<sst xmlns="http://schemas.openxmlformats.org/spreadsheetml/2006/main" count="104" uniqueCount="70">
  <si>
    <t>Unidade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</si>
  <si>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</si>
  <si>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</si>
  <si>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</si>
  <si>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</si>
  <si>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</si>
  <si>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</si>
  <si>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</si>
  <si>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</si>
  <si>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</si>
  <si>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</si>
  <si>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</si>
  <si>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</si>
  <si>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</si>
  <si>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</si>
  <si>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</si>
  <si>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</si>
  <si>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</si>
  <si>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</si>
  <si>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Dados Operacionais</t>
  </si>
  <si>
    <t>R$ mm</t>
  </si>
  <si>
    <t>%</t>
  </si>
  <si>
    <t>Originação de Crédito</t>
  </si>
  <si>
    <t>Faturamento</t>
  </si>
  <si>
    <t>Loyalty</t>
  </si>
  <si>
    <t>Marketplace</t>
  </si>
  <si>
    <t>TechFin</t>
  </si>
  <si>
    <t>Co-branded + Crédito</t>
  </si>
  <si>
    <t>Conta Dotz</t>
  </si>
  <si>
    <t>Total Faturamento</t>
  </si>
  <si>
    <t>Informações Financeiras e Contábeis</t>
  </si>
  <si>
    <t>Receita Líquida</t>
  </si>
  <si>
    <t xml:space="preserve">Receita de breakage </t>
  </si>
  <si>
    <t>Receita de spread</t>
  </si>
  <si>
    <t>Receita de resgate</t>
  </si>
  <si>
    <t>Receita serviços</t>
  </si>
  <si>
    <t>Impostos e deduções sobre vendas</t>
  </si>
  <si>
    <t xml:space="preserve"> Receita líquida antes de resgates</t>
  </si>
  <si>
    <t>Custos de resgates de pontos dotz</t>
  </si>
  <si>
    <t xml:space="preserve"> Receita líquida </t>
  </si>
  <si>
    <t>Lucro Bruto e Margem Bruta</t>
  </si>
  <si>
    <t>Receita líquida</t>
  </si>
  <si>
    <t>Custo operacional</t>
  </si>
  <si>
    <t>Lucro Bruto</t>
  </si>
  <si>
    <t>Margem bruta</t>
  </si>
  <si>
    <t>Despesas com Vendas, Gerais e Administrativas</t>
  </si>
  <si>
    <t>Total Despesas com Vendas, Gerais e Adm.</t>
  </si>
  <si>
    <t>Nota: total despesas não inclui despesas de depreciação e amortização</t>
  </si>
  <si>
    <t>EBITDA e Margem EBITDA</t>
  </si>
  <si>
    <t>Prejuizo líquido</t>
  </si>
  <si>
    <t>(+) Resultado financeiro, líquido</t>
  </si>
  <si>
    <t>(+) Imposto de renda e contribuição social</t>
  </si>
  <si>
    <t>(+) Depreciação e amortização</t>
  </si>
  <si>
    <t>EBITDA</t>
  </si>
  <si>
    <t>Margem EBITDA</t>
  </si>
  <si>
    <t>Resultado Financeiro</t>
  </si>
  <si>
    <t>Despesa Financeira</t>
  </si>
  <si>
    <t>Receita Financeira</t>
  </si>
  <si>
    <t>Receita Diferida e Prêmios a Distribuir</t>
  </si>
  <si>
    <t>Prêmios a distribuir</t>
  </si>
  <si>
    <t>Breakage e receitas diferidas</t>
  </si>
  <si>
    <t xml:space="preserve">Programa de exclusividade bandeira </t>
  </si>
  <si>
    <t>Total Receitas diferidas e prêmios a distribuir</t>
  </si>
  <si>
    <t>Circulante</t>
  </si>
  <si>
    <t>Não-circulante</t>
  </si>
  <si>
    <t>PL FIDCs</t>
  </si>
  <si>
    <t>3T24</t>
  </si>
  <si>
    <t>4T24</t>
  </si>
  <si>
    <t>1T25</t>
  </si>
  <si>
    <t>2T25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</si>
</sst>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;\(#,##0\);\-"/>
    <numFmt numFmtId="165" formatCode="#,##0.0;\(#,##0.0\);\-"/>
    <numFmt numFmtId="166" formatCode="0.0%"/>
    <numFmt numFmtId="167" formatCode="#,##0.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rgb="FF000000"/>
      <name val="Segoe UI Semilight"/>
      <family val="2"/>
    </font>
    <font>
      <b/>
      <sz val="10"/>
      <color rgb="FFFFFFFF"/>
      <name val="Segoe UI Semilight"/>
      <family val="2"/>
    </font>
    <font>
      <sz val="10"/>
      <color theme="1"/>
      <name val="Segoe UI Semilight"/>
      <family val="2"/>
    </font>
    <font>
      <b/>
      <sz val="10"/>
      <color theme="1"/>
      <name val="Segoe UI Semilight"/>
      <family val="2"/>
    </font>
    <font>
      <b/>
      <sz val="10"/>
      <color rgb="FF000000"/>
      <name val="Segoe UI Semilight"/>
      <family val="2"/>
    </font>
    <font>
      <i/>
      <sz val="8"/>
      <color rgb="FF000000"/>
      <name val="Segoe UI Semilight"/>
      <family val="2"/>
    </font>
    <font>
      <i/>
      <sz val="10"/>
      <color rgb="FF000000"/>
      <name val="Calibri"/>
      <family val="2"/>
    </font>
    <font>
      <i/>
      <sz val="10"/>
      <color rgb="FF000000"/>
      <name val="Segoe UI Semilight"/>
      <family val="2"/>
    </font>
    <font>
      <sz val="10"/>
      <color rgb="FFFF0000"/>
      <name val="Segoe UI Semilight"/>
      <family val="2"/>
    </font>
    <font>
      <b/>
      <sz val="10"/>
      <color rgb="FFFF0000"/>
      <name val="Segoe UI Semilight"/>
      <family val="2"/>
    </font>
    <font>
      <sz val="8"/>
      <name val="Aptos Narrow"/>
      <family val="2"/>
      <scheme val="minor"/>
    </font>
    <font>
      <b/>
      <sz val="8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4F0D"/>
        <bgColor rgb="FF000000"/>
      </patternFill>
    </fill>
    <fill>
      <patternFill patternType="lightUp">
        <fgColor rgb="FF000000"/>
        <bgColor rgb="FFFFFFFF"/>
      </patternFill>
    </fill>
    <fill>
      <patternFill patternType="solid">
        <fgColor rgb="FFFEC114"/>
        <bgColor rgb="FF000000"/>
      </patternFill>
    </fill>
    <fill>
      <patternFill patternType="solid">
        <fgColor rgb="FFE3D2C8"/>
        <bgColor rgb="FF000000"/>
      </patternFill>
    </fill>
    <fill>
      <patternFill patternType="lightUp">
        <fgColor rgb="FF000000"/>
        <bgColor rgb="FFE3D2C8"/>
      </patternFill>
    </fill>
  </fills>
  <borders count="4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9" fontId="3" fillId="0" borderId="0" xfId="2" applyFont="1"/>
    <xf numFmtId="164" fontId="3" fillId="0" borderId="0" xfId="0" applyNumberFormat="1" applyFont="1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165" fontId="3" fillId="4" borderId="0" xfId="0" applyNumberFormat="1" applyFont="1" applyFill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 wrapText="1" indent="3"/>
    </xf>
    <xf numFmtId="0" fontId="5" fillId="0" borderId="0" xfId="0" applyFont="1"/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right" vertical="center"/>
    </xf>
    <xf numFmtId="165" fontId="3" fillId="0" borderId="0" xfId="0" applyNumberFormat="1" applyFont="1"/>
    <xf numFmtId="0" fontId="7" fillId="6" borderId="0" xfId="0" applyFont="1" applyFill="1" applyAlignment="1">
      <alignment vertical="center"/>
    </xf>
    <xf numFmtId="0" fontId="7" fillId="6" borderId="0" xfId="0" applyFont="1" applyFill="1" applyAlignment="1">
      <alignment horizontal="center" vertical="center"/>
    </xf>
    <xf numFmtId="165" fontId="7" fillId="6" borderId="0" xfId="0" applyNumberFormat="1" applyFont="1" applyFill="1"/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43" fontId="2" fillId="0" borderId="0" xfId="1" applyFont="1"/>
    <xf numFmtId="9" fontId="2" fillId="0" borderId="0" xfId="2" applyFont="1"/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right"/>
    </xf>
    <xf numFmtId="166" fontId="10" fillId="0" borderId="0" xfId="2" applyNumberFormat="1" applyFont="1" applyFill="1" applyBorder="1"/>
    <xf numFmtId="9" fontId="4" fillId="5" borderId="0" xfId="2" applyFont="1" applyFill="1" applyAlignment="1">
      <alignment horizontal="right" vertical="center"/>
    </xf>
    <xf numFmtId="0" fontId="11" fillId="0" borderId="0" xfId="0" applyFont="1"/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165" fontId="7" fillId="7" borderId="0" xfId="0" applyNumberFormat="1" applyFont="1" applyFill="1"/>
    <xf numFmtId="0" fontId="12" fillId="0" borderId="0" xfId="0" applyFont="1" applyAlignment="1">
      <alignment horizontal="left" vertical="center" wrapText="1"/>
    </xf>
    <xf numFmtId="164" fontId="11" fillId="0" borderId="0" xfId="0" applyNumberFormat="1" applyFont="1"/>
    <xf numFmtId="0" fontId="3" fillId="0" borderId="2" xfId="0" applyFont="1" applyBorder="1" applyAlignment="1">
      <alignment horizontal="left" vertical="center" wrapText="1" indent="1"/>
    </xf>
    <xf numFmtId="165" fontId="3" fillId="4" borderId="2" xfId="0" applyNumberFormat="1" applyFont="1" applyFill="1" applyBorder="1"/>
    <xf numFmtId="0" fontId="3" fillId="0" borderId="3" xfId="0" applyFont="1" applyBorder="1" applyAlignment="1">
      <alignment horizontal="left" vertical="center" wrapText="1" indent="1"/>
    </xf>
    <xf numFmtId="165" fontId="3" fillId="4" borderId="3" xfId="0" applyNumberFormat="1" applyFont="1" applyFill="1" applyBorder="1"/>
    <xf numFmtId="167" fontId="3" fillId="0" borderId="0" xfId="0" applyNumberFormat="1" applyFont="1"/>
    <xf numFmtId="43" fontId="8" fillId="0" borderId="0" xfId="1" applyFont="1" applyAlignment="1">
      <alignment vertical="center"/>
    </xf>
    <xf numFmtId="43" fontId="3" fillId="0" borderId="0" xfId="1" applyFont="1" applyAlignment="1">
      <alignment horizontal="left" vertical="center" indent="1"/>
    </xf>
    <xf numFmtId="167" fontId="5" fillId="0" borderId="0" xfId="0" applyNumberFormat="1" applyFont="1"/>
    <xf numFmtId="165" fontId="3" fillId="0" borderId="0" xfId="0" applyNumberFormat="1" applyFont="1" applyAlignment="1">
      <alignment horizontal="right"/>
    </xf>
    <xf numFmtId="165" fontId="3" fillId="0" borderId="2" xfId="0" applyNumberFormat="1" applyFont="1" applyBorder="1"/>
    <xf numFmtId="165" fontId="3" fillId="0" borderId="3" xfId="0" applyNumberFormat="1" applyFont="1" applyBorder="1"/>
    <xf numFmtId="4" fontId="3" fillId="0" borderId="0" xfId="0" applyNumberFormat="1" applyFont="1"/>
    <xf numFmtId="43" fontId="3" fillId="0" borderId="0" xfId="1" applyFont="1"/>
    <xf numFmtId="4" fontId="14" fillId="0" borderId="0" xfId="0" applyNumberFormat="1" applyFont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450850</xdr:colOff>
      <xdr:row>0</xdr:row>
      <xdr:rowOff>0</xdr:rowOff>
    </xdr:from>
    <xdr:to>
      <xdr:col>1</xdr:col>
      <xdr:colOff>2057400</xdr:colOff>
      <xdr:row>4</xdr:row>
      <xdr:rowOff>44596</xdr:rowOff>
    </xdr:to>
    <xdr:pic>
      <xdr:nvPicPr>
        <xdr:cNvPr id="2" name="Google Shape;411;p52">
          <a:extLst>
            <a:ext uri="{FF2B5EF4-FFF2-40B4-BE49-F238E27FC236}">
              <a16:creationId xmlns:a16="http://schemas.microsoft.com/office/drawing/2014/main" id="{D6019333-14E1-4D32-B55A-30840469E171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">
          <a:alphaModFix/>
        </a:blip>
        <a:srcRect l="23540" t="28445" r="18917" b="25162"/>
        <a:stretch/>
      </xdr:blipFill>
      <xdr:spPr>
        <a:xfrm>
          <a:off x="641350" y="0"/>
          <a:ext cx="1606550" cy="8065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4E2CA-28F2-43AE-91D6-9A787E50D5A3}">
  <dimension ref="B2:Z69"/>
  <sheetViews>
    <sheetView showGridLines="0" tabSelected="1" zoomScaleNormal="100" workbookViewId="0">
      <pane xSplit="3" ySplit="5" topLeftCell="T6" activePane="bottomRight" state="frozen"/>
      <selection pane="topRight" activeCell="D1" sqref="D1"/>
      <selection pane="bottomLeft" activeCell="A6" sqref="A6"/>
      <selection pane="bottomRight" activeCell="B5" sqref="B5"/>
    </sheetView>
  </sheetViews>
  <sheetFormatPr defaultColWidth="12.28515625" defaultRowHeight="15" x14ac:dyDescent="0.25"/>
  <cols>
    <col min="1" max="1" width="2.85546875" style="1" customWidth="1"/>
    <col min="2" max="2" width="47.140625" style="1" customWidth="1"/>
    <col min="3" max="3" width="15.28515625" style="1" customWidth="1"/>
    <col min="4" max="25" width="17.85546875" style="2" customWidth="1"/>
    <col min="26" max="26" width="2.7109375" style="1" customWidth="1"/>
    <col min="27" max="16384" width="12.28515625" style="1"/>
  </cols>
  <sheetData>
    <row r="2" spans="2:25" x14ac:dyDescent="0.25">
      <c r="H2" s="54"/>
      <c r="I2" s="54"/>
      <c r="J2" s="54"/>
      <c r="K2" s="54"/>
      <c r="O2" s="55"/>
      <c r="Q2" s="3"/>
      <c r="R2" s="3"/>
      <c r="S2" s="56"/>
      <c r="T2" s="3"/>
      <c r="U2" s="3"/>
      <c r="V2" s="3"/>
      <c r="W2" s="3"/>
      <c r="X2" s="3"/>
      <c r="Y2" s="3"/>
    </row>
    <row r="3" spans="2:25" x14ac:dyDescent="0.25">
      <c r="L3" s="4"/>
      <c r="M3" s="4"/>
      <c r="N3" s="4"/>
      <c r="O3" s="4"/>
      <c r="P3" s="4"/>
      <c r="Q3" s="4"/>
      <c r="R3" s="4"/>
      <c r="U3" s="3"/>
      <c r="V3" s="3"/>
      <c r="W3" s="3"/>
    </row>
    <row r="5" spans="2:25" x14ac:dyDescent="0.25">
      <c r="B5" s="5"/>
      <c r="C5" s="6" t="s">
        <v>0</v>
      </c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  <c r="Q5" s="5" t="s">
        <v>14</v>
      </c>
      <c r="R5" s="5" t="s">
        <v>15</v>
      </c>
      <c r="S5" s="5" t="s">
        <v>16</v>
      </c>
      <c r="T5" s="7" t="s">
        <v>17</v>
      </c>
      <c r="U5" s="7" t="s">
        <v>18</v>
      </c>
      <c r="V5" s="7" t="s">
        <v>66</v>
      </c>
      <c r="W5" s="7" t="s">
        <v>67</v>
      </c>
      <c r="X5" s="7" t="s">
        <v>68</v>
      </c>
      <c r="Y5" s="7" t="s">
        <v>69</v>
      </c>
    </row>
    <row r="6" spans="2:25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2:25" x14ac:dyDescent="0.25">
      <c r="B7" s="9" t="s">
        <v>19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2:25" x14ac:dyDescent="0.25">
      <c r="B8" s="11" t="s">
        <v>22</v>
      </c>
      <c r="C8" s="12" t="s">
        <v>20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51">
        <v>37.064190000000004</v>
      </c>
      <c r="O8" s="51">
        <v>62.584390999999997</v>
      </c>
      <c r="P8" s="51">
        <v>51.185188379999992</v>
      </c>
      <c r="Q8" s="51">
        <v>80.805331550000005</v>
      </c>
      <c r="R8" s="51">
        <v>77.996328109999993</v>
      </c>
      <c r="S8" s="51">
        <v>77.100789730000002</v>
      </c>
      <c r="T8" s="51">
        <v>85.823408729999983</v>
      </c>
      <c r="U8" s="51">
        <v>112.20674079999999</v>
      </c>
      <c r="V8" s="51">
        <v>97.739196489999998</v>
      </c>
      <c r="W8" s="51">
        <v>97.342190000000002</v>
      </c>
      <c r="X8" s="51">
        <v>148.52309705000002</v>
      </c>
      <c r="Y8" s="51">
        <v>134.16078243000001</v>
      </c>
    </row>
    <row r="9" spans="2:25" x14ac:dyDescent="0.25">
      <c r="B9" s="11" t="s">
        <v>65</v>
      </c>
      <c r="C9" s="12" t="s">
        <v>20</v>
      </c>
      <c r="D9" s="13"/>
      <c r="E9" s="13"/>
      <c r="F9" s="13"/>
      <c r="G9" s="51">
        <v>58.598339979999999</v>
      </c>
      <c r="H9" s="51">
        <v>67.974368249999998</v>
      </c>
      <c r="I9" s="51">
        <v>84.542379099999991</v>
      </c>
      <c r="J9" s="51">
        <v>93.516525720000004</v>
      </c>
      <c r="K9" s="51">
        <v>95.342676449999999</v>
      </c>
      <c r="L9" s="51">
        <v>108.04933274</v>
      </c>
      <c r="M9" s="51">
        <v>119.54661648</v>
      </c>
      <c r="N9" s="51">
        <v>124.14251711</v>
      </c>
      <c r="O9" s="51">
        <v>140.66756296</v>
      </c>
      <c r="P9" s="51">
        <v>146.21320833999999</v>
      </c>
      <c r="Q9" s="51">
        <v>168.57475421999999</v>
      </c>
      <c r="R9" s="51">
        <v>192.61506204</v>
      </c>
      <c r="S9" s="51">
        <v>208.54515128999998</v>
      </c>
      <c r="T9" s="51">
        <v>230.30741257</v>
      </c>
      <c r="U9" s="51">
        <v>261.97842166999999</v>
      </c>
      <c r="V9" s="51">
        <v>287.60009599</v>
      </c>
      <c r="W9" s="51">
        <v>304.02026198999999</v>
      </c>
      <c r="X9" s="51">
        <v>333.00243168999998</v>
      </c>
      <c r="Y9" s="51">
        <v>374.32290355000004</v>
      </c>
    </row>
    <row r="10" spans="2:25" x14ac:dyDescent="0.25">
      <c r="B10" s="11"/>
      <c r="C10" s="12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x14ac:dyDescent="0.25">
      <c r="B11" s="19" t="s">
        <v>23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2:25" x14ac:dyDescent="0.25">
      <c r="B12" s="11" t="s">
        <v>24</v>
      </c>
      <c r="C12" s="11" t="s">
        <v>20</v>
      </c>
      <c r="D12" s="21">
        <v>45.907547869999995</v>
      </c>
      <c r="E12" s="21">
        <v>41.628018859999997</v>
      </c>
      <c r="F12" s="21">
        <v>36.224843990000011</v>
      </c>
      <c r="G12" s="21">
        <v>47.184022169999999</v>
      </c>
      <c r="H12" s="21">
        <v>42.139261239999996</v>
      </c>
      <c r="I12" s="21">
        <v>47.24613119</v>
      </c>
      <c r="J12" s="21">
        <v>48.166801769999999</v>
      </c>
      <c r="K12" s="21">
        <v>49.458903099999993</v>
      </c>
      <c r="L12" s="21">
        <v>56.592707000000004</v>
      </c>
      <c r="M12" s="21">
        <v>51.537049479999993</v>
      </c>
      <c r="N12" s="21">
        <v>55.13935407000001</v>
      </c>
      <c r="O12" s="21">
        <v>61.078113339999973</v>
      </c>
      <c r="P12" s="21">
        <v>49.756372239999997</v>
      </c>
      <c r="Q12" s="21">
        <v>43.64517275</v>
      </c>
      <c r="R12" s="21">
        <v>44.052062000000006</v>
      </c>
      <c r="S12" s="21">
        <v>50.49295927</v>
      </c>
      <c r="T12" s="21">
        <v>39.666211740000001</v>
      </c>
      <c r="U12" s="21">
        <v>30.196511290000004</v>
      </c>
      <c r="V12" s="21">
        <v>32.378585729999998</v>
      </c>
      <c r="W12" s="21">
        <v>32.257010280000003</v>
      </c>
      <c r="X12" s="21">
        <v>34.47859373</v>
      </c>
      <c r="Y12" s="21">
        <v>26.264148459999998</v>
      </c>
    </row>
    <row r="13" spans="2:25" x14ac:dyDescent="0.25">
      <c r="B13" s="11" t="s">
        <v>25</v>
      </c>
      <c r="C13" s="11" t="s">
        <v>20</v>
      </c>
      <c r="D13" s="21">
        <v>4.3381202700000001</v>
      </c>
      <c r="E13" s="21">
        <v>2.8789909299999996</v>
      </c>
      <c r="F13" s="21">
        <v>3.4690659600000004</v>
      </c>
      <c r="G13" s="21">
        <v>5.1644591099999992</v>
      </c>
      <c r="H13" s="21">
        <v>4.5341567199999995</v>
      </c>
      <c r="I13" s="21">
        <v>4.5790283299999999</v>
      </c>
      <c r="J13" s="21">
        <v>9.7476037099999999</v>
      </c>
      <c r="K13" s="21">
        <v>9.9982805799999994</v>
      </c>
      <c r="L13" s="21">
        <v>7.5874708999999996</v>
      </c>
      <c r="M13" s="21">
        <v>6.2102865400000002</v>
      </c>
      <c r="N13" s="21">
        <v>5.6657147899999991</v>
      </c>
      <c r="O13" s="21">
        <v>9.1049535799999948</v>
      </c>
      <c r="P13" s="21">
        <v>5.956996590000001</v>
      </c>
      <c r="Q13" s="21">
        <v>5.273229370000001</v>
      </c>
      <c r="R13" s="21">
        <v>5.2485796499999999</v>
      </c>
      <c r="S13" s="21">
        <v>4.9322630200000006</v>
      </c>
      <c r="T13" s="21">
        <v>3.3776884599999994</v>
      </c>
      <c r="U13" s="21">
        <v>3.3760568199999996</v>
      </c>
      <c r="V13" s="21">
        <v>2.7317428700000002</v>
      </c>
      <c r="W13" s="21">
        <v>2.49459594</v>
      </c>
      <c r="X13" s="21">
        <v>2.3882628600000002</v>
      </c>
      <c r="Y13" s="21">
        <v>1.6981383100000003</v>
      </c>
    </row>
    <row r="14" spans="2:25" x14ac:dyDescent="0.25">
      <c r="B14" s="11" t="s">
        <v>26</v>
      </c>
      <c r="C14" s="11" t="s">
        <v>20</v>
      </c>
      <c r="D14" s="21">
        <v>2.09570583</v>
      </c>
      <c r="E14" s="21">
        <v>2.3200081100000003</v>
      </c>
      <c r="F14" s="21">
        <v>3.38424433</v>
      </c>
      <c r="G14" s="21">
        <v>4.2789614299999998</v>
      </c>
      <c r="H14" s="21">
        <v>4.5934002000000005</v>
      </c>
      <c r="I14" s="21">
        <v>4.1508443400000008</v>
      </c>
      <c r="J14" s="21">
        <v>5.750380289999999</v>
      </c>
      <c r="K14" s="21">
        <v>8.0168841400000002</v>
      </c>
      <c r="L14" s="21">
        <v>7.3920726800000001</v>
      </c>
      <c r="M14" s="21">
        <v>6.3193576900000004</v>
      </c>
      <c r="N14" s="21">
        <v>10.201498359092001</v>
      </c>
      <c r="O14" s="21">
        <v>12.838830229999999</v>
      </c>
      <c r="P14" s="21">
        <v>10.486918849999999</v>
      </c>
      <c r="Q14" s="21">
        <v>14.450606039999998</v>
      </c>
      <c r="R14" s="21">
        <v>16.526293670000001</v>
      </c>
      <c r="S14" s="21">
        <v>17.746310576273412</v>
      </c>
      <c r="T14" s="21">
        <v>18.924738599999998</v>
      </c>
      <c r="U14" s="21">
        <v>22.747073470000004</v>
      </c>
      <c r="V14" s="21">
        <v>20.264566739999999</v>
      </c>
      <c r="W14" s="21">
        <v>24.631527670000001</v>
      </c>
      <c r="X14" s="21">
        <v>28.732180740000004</v>
      </c>
      <c r="Y14" s="21">
        <v>27.65228681</v>
      </c>
    </row>
    <row r="15" spans="2:25" hidden="1" x14ac:dyDescent="0.25">
      <c r="B15" s="15" t="s">
        <v>27</v>
      </c>
      <c r="C15" s="11" t="s">
        <v>20</v>
      </c>
      <c r="D15" s="21">
        <v>2.09570583</v>
      </c>
      <c r="E15" s="21">
        <v>2.3200081100000003</v>
      </c>
      <c r="F15" s="21">
        <v>3.38424433</v>
      </c>
      <c r="G15" s="21">
        <v>4.2789614299999998</v>
      </c>
      <c r="H15" s="21">
        <v>4.5286141200000003</v>
      </c>
      <c r="I15" s="21">
        <v>4.0785895300000004</v>
      </c>
      <c r="J15" s="21">
        <v>5.5400330999999987</v>
      </c>
      <c r="K15" s="21">
        <v>7.3931246800000006</v>
      </c>
      <c r="L15" s="21">
        <v>6.8400300000000005</v>
      </c>
      <c r="M15" s="21">
        <v>5.7850330700000008</v>
      </c>
      <c r="N15" s="21">
        <v>9.6192385190920007</v>
      </c>
      <c r="O15" s="21">
        <v>12.311765529999995</v>
      </c>
      <c r="P15" s="21">
        <v>9.9937191999999992</v>
      </c>
      <c r="Q15" s="21"/>
      <c r="R15" s="21"/>
      <c r="S15" s="21"/>
      <c r="T15" s="21"/>
      <c r="U15" s="21"/>
      <c r="V15" s="21"/>
      <c r="W15" s="21"/>
      <c r="X15" s="21"/>
      <c r="Y15" s="21"/>
    </row>
    <row r="16" spans="2:25" hidden="1" x14ac:dyDescent="0.25">
      <c r="B16" s="15" t="s">
        <v>28</v>
      </c>
      <c r="C16" s="11" t="s">
        <v>20</v>
      </c>
      <c r="D16" s="21">
        <v>0</v>
      </c>
      <c r="E16" s="21">
        <v>0</v>
      </c>
      <c r="F16" s="21">
        <v>0</v>
      </c>
      <c r="G16" s="21">
        <v>0</v>
      </c>
      <c r="H16" s="21">
        <v>6.4786079999999996E-2</v>
      </c>
      <c r="I16" s="21">
        <v>7.2254810000000003E-2</v>
      </c>
      <c r="J16" s="21">
        <v>0.21034718999999999</v>
      </c>
      <c r="K16" s="21">
        <v>0.62375945999999993</v>
      </c>
      <c r="L16" s="21">
        <v>0.55204268000000001</v>
      </c>
      <c r="M16" s="21">
        <v>0.53432461999999992</v>
      </c>
      <c r="N16" s="21">
        <v>0.58225983999999997</v>
      </c>
      <c r="O16" s="21">
        <v>0.52706469999999994</v>
      </c>
      <c r="P16" s="21">
        <v>0.49319964999999999</v>
      </c>
      <c r="Q16" s="21"/>
      <c r="R16" s="21"/>
      <c r="S16" s="21"/>
      <c r="T16" s="21"/>
      <c r="U16" s="21"/>
      <c r="V16" s="21"/>
      <c r="W16" s="21"/>
      <c r="X16" s="21"/>
      <c r="Y16" s="21"/>
    </row>
    <row r="17" spans="2:26" x14ac:dyDescent="0.25">
      <c r="B17" s="22" t="s">
        <v>29</v>
      </c>
      <c r="C17" s="23" t="s">
        <v>20</v>
      </c>
      <c r="D17" s="24">
        <f>SUM(D12:D16)</f>
        <v>54.437079799999992</v>
      </c>
      <c r="E17" s="24">
        <f t="shared" ref="E17:Y17" si="0">SUM(E12:E16)</f>
        <v>49.147026010000005</v>
      </c>
      <c r="F17" s="24">
        <f t="shared" si="0"/>
        <v>46.462398610000015</v>
      </c>
      <c r="G17" s="24">
        <f t="shared" si="0"/>
        <v>60.906404140000006</v>
      </c>
      <c r="H17" s="24">
        <f t="shared" si="0"/>
        <v>55.86021835999999</v>
      </c>
      <c r="I17" s="24">
        <f t="shared" si="0"/>
        <v>60.126848199999998</v>
      </c>
      <c r="J17" s="24">
        <f t="shared" si="0"/>
        <v>69.41516605999999</v>
      </c>
      <c r="K17" s="24">
        <f t="shared" si="0"/>
        <v>75.49095195999999</v>
      </c>
      <c r="L17" s="24">
        <f t="shared" si="0"/>
        <v>78.96432326</v>
      </c>
      <c r="M17" s="24">
        <f t="shared" si="0"/>
        <v>70.386051399999999</v>
      </c>
      <c r="N17" s="24">
        <f t="shared" si="0"/>
        <v>81.208065578184005</v>
      </c>
      <c r="O17" s="24">
        <f t="shared" si="0"/>
        <v>95.860727379999972</v>
      </c>
      <c r="P17" s="24">
        <f t="shared" si="0"/>
        <v>76.687206529999997</v>
      </c>
      <c r="Q17" s="24">
        <f t="shared" si="0"/>
        <v>63.36900816</v>
      </c>
      <c r="R17" s="24">
        <f t="shared" si="0"/>
        <v>65.826935320000004</v>
      </c>
      <c r="S17" s="24">
        <f t="shared" si="0"/>
        <v>73.171532866273409</v>
      </c>
      <c r="T17" s="24">
        <f t="shared" si="0"/>
        <v>61.968638800000001</v>
      </c>
      <c r="U17" s="24">
        <f t="shared" si="0"/>
        <v>56.31964158000001</v>
      </c>
      <c r="V17" s="24">
        <f t="shared" si="0"/>
        <v>55.374895339999995</v>
      </c>
      <c r="W17" s="24">
        <f t="shared" si="0"/>
        <v>59.383133889999996</v>
      </c>
      <c r="X17" s="24">
        <f t="shared" si="0"/>
        <v>65.599037330000002</v>
      </c>
      <c r="Y17" s="24">
        <f t="shared" si="0"/>
        <v>55.614573579999998</v>
      </c>
    </row>
    <row r="18" spans="2:26" s="27" customFormat="1" x14ac:dyDescent="0.25">
      <c r="B18" s="48"/>
      <c r="C18" s="49"/>
    </row>
    <row r="19" spans="2:26" x14ac:dyDescent="0.25">
      <c r="B19" s="29" t="s">
        <v>30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10"/>
      <c r="W19" s="10"/>
      <c r="X19" s="10"/>
      <c r="Y19" s="10"/>
    </row>
    <row r="20" spans="2:26" x14ac:dyDescent="0.25">
      <c r="D20" s="16"/>
      <c r="E20" s="16"/>
      <c r="F20" s="16"/>
      <c r="G20" s="16"/>
      <c r="H20" s="16"/>
      <c r="I20" s="16"/>
      <c r="J20" s="16"/>
      <c r="K20" s="16"/>
      <c r="L20" s="16"/>
      <c r="M20" s="17"/>
      <c r="N20" s="17"/>
      <c r="O20" s="17"/>
      <c r="P20" s="17"/>
      <c r="Q20" s="17"/>
      <c r="R20" s="17"/>
      <c r="S20" s="17"/>
      <c r="T20" s="17"/>
      <c r="U20" s="17"/>
      <c r="V20" s="18"/>
      <c r="W20" s="18"/>
      <c r="X20" s="18"/>
      <c r="Y20" s="18"/>
    </row>
    <row r="21" spans="2:26" x14ac:dyDescent="0.25">
      <c r="B21" s="19" t="s">
        <v>31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2:26" x14ac:dyDescent="0.25">
      <c r="B22" s="26" t="s">
        <v>32</v>
      </c>
      <c r="C22" s="11" t="s">
        <v>20</v>
      </c>
      <c r="D22" s="21">
        <v>17.925999999999998</v>
      </c>
      <c r="E22" s="21">
        <v>18.324999999999999</v>
      </c>
      <c r="F22" s="21">
        <v>17.350999999999999</v>
      </c>
      <c r="G22" s="21">
        <v>15.212</v>
      </c>
      <c r="H22" s="21">
        <v>15.122</v>
      </c>
      <c r="I22" s="21">
        <v>14.282</v>
      </c>
      <c r="J22" s="21">
        <v>14.215999999999999</v>
      </c>
      <c r="K22" s="21">
        <v>13.673999999999999</v>
      </c>
      <c r="L22" s="21">
        <v>13.441000000000001</v>
      </c>
      <c r="M22" s="21">
        <v>13.555999999999999</v>
      </c>
      <c r="N22" s="21">
        <v>13.622999999999999</v>
      </c>
      <c r="O22" s="21">
        <v>13.361000000000004</v>
      </c>
      <c r="P22" s="21">
        <v>13.334</v>
      </c>
      <c r="Q22" s="21">
        <v>13.403</v>
      </c>
      <c r="R22" s="21">
        <v>13.377000000000001</v>
      </c>
      <c r="S22" s="21">
        <v>13.287325080000002</v>
      </c>
      <c r="T22" s="21">
        <v>12.810094869999997</v>
      </c>
      <c r="U22" s="21">
        <v>12.7</v>
      </c>
      <c r="V22" s="21">
        <v>12.570713459999999</v>
      </c>
      <c r="W22" s="21">
        <v>12.352464520000009</v>
      </c>
      <c r="X22" s="21">
        <v>12.151918720000001</v>
      </c>
      <c r="Y22" s="21">
        <v>11.926</v>
      </c>
    </row>
    <row r="23" spans="2:26" x14ac:dyDescent="0.25">
      <c r="B23" s="26" t="s">
        <v>33</v>
      </c>
      <c r="C23" s="11" t="s">
        <v>20</v>
      </c>
      <c r="D23" s="21">
        <v>8.16</v>
      </c>
      <c r="E23" s="21">
        <v>8.2479999999999993</v>
      </c>
      <c r="F23" s="21">
        <v>9.077</v>
      </c>
      <c r="G23" s="21">
        <v>10.151</v>
      </c>
      <c r="H23" s="21">
        <v>10.545999999999999</v>
      </c>
      <c r="I23" s="21">
        <v>10.872</v>
      </c>
      <c r="J23" s="21">
        <v>11.308999999999999</v>
      </c>
      <c r="K23" s="21">
        <v>11.423</v>
      </c>
      <c r="L23" s="21">
        <v>11.494999999999999</v>
      </c>
      <c r="M23" s="21">
        <v>11.712999999999999</v>
      </c>
      <c r="N23" s="21">
        <v>11.689</v>
      </c>
      <c r="O23" s="21">
        <v>10.64</v>
      </c>
      <c r="P23" s="21">
        <v>10.4</v>
      </c>
      <c r="Q23" s="21">
        <v>10.377000000000001</v>
      </c>
      <c r="R23" s="21">
        <v>10.385999999999999</v>
      </c>
      <c r="S23" s="21">
        <v>10.3290568</v>
      </c>
      <c r="T23" s="21">
        <v>10.296759539999998</v>
      </c>
      <c r="U23" s="21">
        <v>10.199999999999999</v>
      </c>
      <c r="V23" s="21">
        <v>10.05893715</v>
      </c>
      <c r="W23" s="21">
        <v>9.8637483199999991</v>
      </c>
      <c r="X23" s="21">
        <v>9.516340679999999</v>
      </c>
      <c r="Y23" s="21">
        <v>9.1280000000000001</v>
      </c>
    </row>
    <row r="24" spans="2:26" x14ac:dyDescent="0.25">
      <c r="B24" s="26" t="s">
        <v>34</v>
      </c>
      <c r="C24" s="11" t="s">
        <v>20</v>
      </c>
      <c r="D24" s="21">
        <f>30.513+8.707</f>
        <v>39.22</v>
      </c>
      <c r="E24" s="21">
        <f>30.37+0.142</f>
        <v>30.512</v>
      </c>
      <c r="F24" s="21">
        <f>28.015+0.019</f>
        <v>28.033999999999999</v>
      </c>
      <c r="G24" s="21">
        <v>24.853000000000002</v>
      </c>
      <c r="H24" s="21">
        <v>25.734000000000002</v>
      </c>
      <c r="I24" s="21">
        <v>34.893000000000001</v>
      </c>
      <c r="J24" s="21">
        <v>35.04</v>
      </c>
      <c r="K24" s="21">
        <v>40.402999999999999</v>
      </c>
      <c r="L24" s="21">
        <v>45.658999999999999</v>
      </c>
      <c r="M24" s="21">
        <v>39.273000000000003</v>
      </c>
      <c r="N24" s="21">
        <v>43.38</v>
      </c>
      <c r="O24" s="21">
        <v>46.33499999999998</v>
      </c>
      <c r="P24" s="21">
        <v>33.466000000000001</v>
      </c>
      <c r="Q24" s="21">
        <v>28.155999999999999</v>
      </c>
      <c r="R24" s="21">
        <v>27.760999999999999</v>
      </c>
      <c r="S24" s="21">
        <v>37.070279490000004</v>
      </c>
      <c r="T24" s="21">
        <v>26.27663583</v>
      </c>
      <c r="U24" s="21">
        <v>17.7</v>
      </c>
      <c r="V24" s="21">
        <v>13.987460110000001</v>
      </c>
      <c r="W24" s="21">
        <v>17.257006589999996</v>
      </c>
      <c r="X24" s="21">
        <v>14.61665771</v>
      </c>
      <c r="Y24" s="21">
        <v>21.797000000000001</v>
      </c>
    </row>
    <row r="25" spans="2:26" x14ac:dyDescent="0.25">
      <c r="B25" s="26" t="s">
        <v>35</v>
      </c>
      <c r="C25" s="11" t="s">
        <v>20</v>
      </c>
      <c r="D25" s="21">
        <v>0.27100000000000002</v>
      </c>
      <c r="E25" s="21">
        <v>0.47599999999999998</v>
      </c>
      <c r="F25" s="21">
        <v>0.17699999999999999</v>
      </c>
      <c r="G25" s="21">
        <v>1.8029999999999999</v>
      </c>
      <c r="H25" s="21">
        <v>0.60599999999999998</v>
      </c>
      <c r="I25" s="21">
        <v>0.63800000000000001</v>
      </c>
      <c r="J25" s="21">
        <v>2.121</v>
      </c>
      <c r="K25" s="21">
        <v>4.1500000000000004</v>
      </c>
      <c r="L25" s="21">
        <v>3.1970000000000001</v>
      </c>
      <c r="M25" s="21">
        <v>2.101</v>
      </c>
      <c r="N25" s="21">
        <v>10.452</v>
      </c>
      <c r="O25" s="21">
        <v>12.545999999999999</v>
      </c>
      <c r="P25" s="21">
        <v>7.7460000000000004</v>
      </c>
      <c r="Q25" s="21">
        <v>12.955</v>
      </c>
      <c r="R25" s="21">
        <v>16.710999999999999</v>
      </c>
      <c r="S25" s="21">
        <v>15.356539869999999</v>
      </c>
      <c r="T25" s="21">
        <v>16.640682239999997</v>
      </c>
      <c r="U25" s="21">
        <v>20.6</v>
      </c>
      <c r="V25" s="21">
        <v>18.390824980000001</v>
      </c>
      <c r="W25" s="21">
        <v>23.828685079999996</v>
      </c>
      <c r="X25" s="21">
        <v>29.429393120000004</v>
      </c>
      <c r="Y25" s="21">
        <v>27.901</v>
      </c>
    </row>
    <row r="26" spans="2:26" x14ac:dyDescent="0.25">
      <c r="B26" s="26" t="s">
        <v>36</v>
      </c>
      <c r="C26" s="11" t="s">
        <v>20</v>
      </c>
      <c r="D26" s="21">
        <v>-3.2320000000000002</v>
      </c>
      <c r="E26" s="21">
        <v>-4.8609999999999998</v>
      </c>
      <c r="F26" s="21">
        <v>-5.0469999999999997</v>
      </c>
      <c r="G26" s="21">
        <v>-4.3049999999999997</v>
      </c>
      <c r="H26" s="21">
        <v>-3.1709999999999998</v>
      </c>
      <c r="I26" s="21">
        <v>-4.6440000000000001</v>
      </c>
      <c r="J26" s="21">
        <v>-4.109</v>
      </c>
      <c r="K26" s="21">
        <v>-2.8340000000000001</v>
      </c>
      <c r="L26" s="21">
        <v>-4.7450000000000001</v>
      </c>
      <c r="M26" s="21">
        <v>-4.5179999999999998</v>
      </c>
      <c r="N26" s="21">
        <v>-5.4560000000000004</v>
      </c>
      <c r="O26" s="21">
        <v>-5.625</v>
      </c>
      <c r="P26" s="21">
        <v>-4.9630000000000001</v>
      </c>
      <c r="Q26" s="21">
        <v>-5.19</v>
      </c>
      <c r="R26" s="21">
        <v>-5.5780000000000003</v>
      </c>
      <c r="S26" s="21">
        <v>-5.7172362399999992</v>
      </c>
      <c r="T26" s="21">
        <v>-4.09071681</v>
      </c>
      <c r="U26" s="21">
        <v>-4.5</v>
      </c>
      <c r="V26" s="21">
        <v>-3.161422</v>
      </c>
      <c r="W26" s="21">
        <v>-9.8271186299999993</v>
      </c>
      <c r="X26" s="21">
        <v>-7.0359999999999996</v>
      </c>
      <c r="Y26" s="21">
        <v>-6.5720000000000001</v>
      </c>
    </row>
    <row r="27" spans="2:26" x14ac:dyDescent="0.25">
      <c r="B27" s="22" t="s">
        <v>37</v>
      </c>
      <c r="C27" s="23" t="s">
        <v>20</v>
      </c>
      <c r="D27" s="24">
        <f>SUM(D22:D26)</f>
        <v>62.344999999999999</v>
      </c>
      <c r="E27" s="24">
        <f>SUM(E22:E26)</f>
        <v>52.7</v>
      </c>
      <c r="F27" s="24">
        <f>SUM(F22:F26)</f>
        <v>49.591999999999999</v>
      </c>
      <c r="G27" s="24">
        <f>SUM(G22:G26)</f>
        <v>47.713999999999999</v>
      </c>
      <c r="H27" s="24">
        <f>SUM(H22:H26)</f>
        <v>48.837000000000003</v>
      </c>
      <c r="I27" s="24">
        <f>SUM(I22:I26)</f>
        <v>56.040999999999997</v>
      </c>
      <c r="J27" s="24">
        <f>SUM(J22:J26)</f>
        <v>58.576999999999998</v>
      </c>
      <c r="K27" s="24">
        <f>SUM(K22:K26)</f>
        <v>66.816000000000003</v>
      </c>
      <c r="L27" s="24">
        <f>SUM(L22:L26)</f>
        <v>69.046999999999997</v>
      </c>
      <c r="M27" s="24">
        <f>SUM(M22:M26)</f>
        <v>62.125</v>
      </c>
      <c r="N27" s="24">
        <f>SUM(N22:N26)</f>
        <v>73.688000000000002</v>
      </c>
      <c r="O27" s="24">
        <f>SUM(O22:O26)</f>
        <v>77.256999999999977</v>
      </c>
      <c r="P27" s="24">
        <f>SUM(P22:P26)</f>
        <v>59.982999999999997</v>
      </c>
      <c r="Q27" s="24">
        <f>SUM(Q22:Q26)</f>
        <v>59.701000000000008</v>
      </c>
      <c r="R27" s="24">
        <f>SUM(R22:R26)</f>
        <v>62.656999999999996</v>
      </c>
      <c r="S27" s="24">
        <f>SUM(S22:S26)</f>
        <v>70.325964999999997</v>
      </c>
      <c r="T27" s="24">
        <f>SUM(T22:T26)</f>
        <v>61.933455670000001</v>
      </c>
      <c r="U27" s="24">
        <f>SUM(U22:U26)</f>
        <v>56.699999999999996</v>
      </c>
      <c r="V27" s="24">
        <f>SUM(V22:V26)</f>
        <v>51.846513700000003</v>
      </c>
      <c r="W27" s="24">
        <f>SUM(W22:W26)</f>
        <v>53.474785879999999</v>
      </c>
      <c r="X27" s="24">
        <f>SUM(X22:X26)</f>
        <v>58.678310230000008</v>
      </c>
      <c r="Y27" s="24">
        <f>SUM(Y22:Y26)</f>
        <v>64.179999999999993</v>
      </c>
    </row>
    <row r="28" spans="2:26" x14ac:dyDescent="0.25">
      <c r="B28" s="26" t="s">
        <v>38</v>
      </c>
      <c r="C28" s="11" t="s">
        <v>20</v>
      </c>
      <c r="D28" s="21">
        <v>-36.996000000000002</v>
      </c>
      <c r="E28" s="21">
        <v>-20.126999999999999</v>
      </c>
      <c r="F28" s="21">
        <v>-21.99</v>
      </c>
      <c r="G28" s="21">
        <v>-22.231999999999999</v>
      </c>
      <c r="H28" s="21">
        <v>-23.434000000000001</v>
      </c>
      <c r="I28" s="21">
        <v>-20.986000000000001</v>
      </c>
      <c r="J28" s="21">
        <v>-29.919</v>
      </c>
      <c r="K28" s="21">
        <v>-32.444000000000003</v>
      </c>
      <c r="L28" s="21">
        <v>-35.323999999999998</v>
      </c>
      <c r="M28" s="21">
        <v>-33.991999999999997</v>
      </c>
      <c r="N28" s="21">
        <v>-34.423000000000002</v>
      </c>
      <c r="O28" s="21">
        <v>-39.266999999999996</v>
      </c>
      <c r="P28" s="21">
        <v>-29.684000000000001</v>
      </c>
      <c r="Q28" s="21">
        <v>-25.053000000000001</v>
      </c>
      <c r="R28" s="21">
        <v>-26.565999999999999</v>
      </c>
      <c r="S28" s="21">
        <v>-32.703379159999997</v>
      </c>
      <c r="T28" s="21">
        <v>-25.824039210000002</v>
      </c>
      <c r="U28" s="21">
        <v>-17.63465163</v>
      </c>
      <c r="V28" s="21">
        <v>-12.0275043</v>
      </c>
      <c r="W28" s="21">
        <v>-14.393113490000003</v>
      </c>
      <c r="X28" s="21">
        <v>-14.282286339999999</v>
      </c>
      <c r="Y28" s="21">
        <v>-10.476000000000001</v>
      </c>
    </row>
    <row r="29" spans="2:26" x14ac:dyDescent="0.25">
      <c r="B29" s="22" t="s">
        <v>39</v>
      </c>
      <c r="C29" s="23" t="s">
        <v>20</v>
      </c>
      <c r="D29" s="24">
        <f>SUM(D27:D28)</f>
        <v>25.348999999999997</v>
      </c>
      <c r="E29" s="24">
        <f t="shared" ref="E29:G29" si="1">SUM(E27:E28)</f>
        <v>32.573000000000008</v>
      </c>
      <c r="F29" s="24">
        <f t="shared" si="1"/>
        <v>27.602</v>
      </c>
      <c r="G29" s="24">
        <f t="shared" si="1"/>
        <v>25.481999999999999</v>
      </c>
      <c r="H29" s="24">
        <f t="shared" ref="H29" si="2">SUM(H27:H28)</f>
        <v>25.403000000000002</v>
      </c>
      <c r="I29" s="24">
        <f t="shared" ref="I29:J29" si="3">SUM(I27:I28)</f>
        <v>35.054999999999993</v>
      </c>
      <c r="J29" s="24">
        <f t="shared" si="3"/>
        <v>28.657999999999998</v>
      </c>
      <c r="K29" s="24">
        <f t="shared" ref="K29" si="4">SUM(K27:K28)</f>
        <v>34.372</v>
      </c>
      <c r="L29" s="24">
        <f t="shared" ref="L29:M29" si="5">SUM(L27:L28)</f>
        <v>33.722999999999999</v>
      </c>
      <c r="M29" s="24">
        <f t="shared" si="5"/>
        <v>28.133000000000003</v>
      </c>
      <c r="N29" s="24">
        <f t="shared" ref="N29" si="6">SUM(N27:N28)</f>
        <v>39.265000000000001</v>
      </c>
      <c r="O29" s="24">
        <f t="shared" ref="O29:P29" si="7">SUM(O27:O28)</f>
        <v>37.989999999999981</v>
      </c>
      <c r="P29" s="24">
        <f t="shared" si="7"/>
        <v>30.298999999999996</v>
      </c>
      <c r="Q29" s="24">
        <f t="shared" ref="Q29" si="8">SUM(Q27:Q28)</f>
        <v>34.64800000000001</v>
      </c>
      <c r="R29" s="24">
        <f t="shared" ref="R29:S29" si="9">SUM(R27:R28)</f>
        <v>36.090999999999994</v>
      </c>
      <c r="S29" s="24">
        <f t="shared" si="9"/>
        <v>37.622585839999999</v>
      </c>
      <c r="T29" s="24">
        <f t="shared" ref="T29" si="10">SUM(T27:T28)</f>
        <v>36.109416459999998</v>
      </c>
      <c r="U29" s="24">
        <f t="shared" ref="U29:V29" si="11">SUM(U27:U28)</f>
        <v>39.065348369999995</v>
      </c>
      <c r="V29" s="24">
        <f t="shared" si="11"/>
        <v>39.819009399999999</v>
      </c>
      <c r="W29" s="24">
        <f t="shared" ref="W29" si="12">SUM(W27:W28)</f>
        <v>39.081672389999994</v>
      </c>
      <c r="X29" s="24">
        <f t="shared" ref="X29:Y29" si="13">SUM(X27:X28)</f>
        <v>44.396023890000009</v>
      </c>
      <c r="Y29" s="24">
        <f t="shared" si="13"/>
        <v>53.703999999999994</v>
      </c>
    </row>
    <row r="30" spans="2:26" x14ac:dyDescent="0.25">
      <c r="D30" s="21"/>
      <c r="E30" s="21"/>
      <c r="F30" s="21"/>
      <c r="G30" s="4"/>
      <c r="H30" s="4"/>
      <c r="I30" s="4"/>
      <c r="J30" s="4"/>
      <c r="K30" s="4"/>
      <c r="L30" s="4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28"/>
    </row>
    <row r="31" spans="2:26" x14ac:dyDescent="0.25"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2:26" x14ac:dyDescent="0.25">
      <c r="B32" s="19" t="s">
        <v>40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2:25" x14ac:dyDescent="0.25">
      <c r="B33" s="26" t="s">
        <v>41</v>
      </c>
      <c r="C33" s="11" t="s">
        <v>20</v>
      </c>
      <c r="D33" s="21">
        <v>25.349</v>
      </c>
      <c r="E33" s="21">
        <v>32.573</v>
      </c>
      <c r="F33" s="21">
        <v>27.602</v>
      </c>
      <c r="G33" s="21">
        <v>25.481999999999999</v>
      </c>
      <c r="H33" s="21">
        <v>25.402999999999999</v>
      </c>
      <c r="I33" s="21">
        <v>35.055</v>
      </c>
      <c r="J33" s="21">
        <v>28.658000000000001</v>
      </c>
      <c r="K33" s="21">
        <v>34.372</v>
      </c>
      <c r="L33" s="21">
        <v>33.722999999999999</v>
      </c>
      <c r="M33" s="21">
        <v>28.133000000000003</v>
      </c>
      <c r="N33" s="21">
        <v>39.265000000000001</v>
      </c>
      <c r="O33" s="21">
        <v>37.989999999999981</v>
      </c>
      <c r="P33" s="21">
        <v>30.298999999999996</v>
      </c>
      <c r="Q33" s="21">
        <v>34.64800000000001</v>
      </c>
      <c r="R33" s="21">
        <v>36.090999999999994</v>
      </c>
      <c r="S33" s="21">
        <v>37.622585840000013</v>
      </c>
      <c r="T33" s="21">
        <v>36.109416459999991</v>
      </c>
      <c r="U33" s="21">
        <f>U29</f>
        <v>39.065348369999995</v>
      </c>
      <c r="V33" s="21">
        <f t="shared" ref="V33:Y33" si="14">V29</f>
        <v>39.819009399999999</v>
      </c>
      <c r="W33" s="21">
        <f t="shared" si="14"/>
        <v>39.081672389999994</v>
      </c>
      <c r="X33" s="21">
        <f t="shared" si="14"/>
        <v>44.396023890000009</v>
      </c>
      <c r="Y33" s="21">
        <f t="shared" si="14"/>
        <v>53.703999999999994</v>
      </c>
    </row>
    <row r="34" spans="2:25" x14ac:dyDescent="0.25">
      <c r="B34" s="26" t="s">
        <v>42</v>
      </c>
      <c r="C34" s="11" t="s">
        <v>20</v>
      </c>
      <c r="D34" s="21">
        <v>-3.202</v>
      </c>
      <c r="E34" s="21">
        <v>-3.4580000000000002</v>
      </c>
      <c r="F34" s="21">
        <v>-2.4079999999999999</v>
      </c>
      <c r="G34" s="21">
        <v>-2.367</v>
      </c>
      <c r="H34" s="21">
        <v>-2.3530000000000002</v>
      </c>
      <c r="I34" s="21">
        <v>-3.2610000000000001</v>
      </c>
      <c r="J34" s="21">
        <v>-3.8029999999999999</v>
      </c>
      <c r="K34" s="21">
        <v>-3.7490000000000001</v>
      </c>
      <c r="L34" s="21">
        <v>-2.9609999999999999</v>
      </c>
      <c r="M34" s="21">
        <v>-3.3050000000000002</v>
      </c>
      <c r="N34" s="21">
        <v>-3.8050000000000002</v>
      </c>
      <c r="O34" s="21">
        <v>-4.7424546099999967</v>
      </c>
      <c r="P34" s="21">
        <v>-4.5960000000000001</v>
      </c>
      <c r="Q34" s="21">
        <v>-5.6449999999999996</v>
      </c>
      <c r="R34" s="21">
        <v>-4.4740000000000002</v>
      </c>
      <c r="S34" s="21">
        <v>-4.9770000000000003</v>
      </c>
      <c r="T34" s="21">
        <v>-7.3209999999999997</v>
      </c>
      <c r="U34" s="21">
        <v>-7.72</v>
      </c>
      <c r="V34" s="21">
        <v>-7.226</v>
      </c>
      <c r="W34" s="21">
        <v>-4.9589999999999996</v>
      </c>
      <c r="X34" s="21">
        <v>-9.4710000000000001</v>
      </c>
      <c r="Y34" s="21">
        <v>-9.3810000000000002</v>
      </c>
    </row>
    <row r="35" spans="2:25" x14ac:dyDescent="0.25">
      <c r="B35" s="22" t="s">
        <v>43</v>
      </c>
      <c r="C35" s="23" t="s">
        <v>20</v>
      </c>
      <c r="D35" s="24">
        <v>22.146999999999998</v>
      </c>
      <c r="E35" s="24">
        <v>29.115000000000002</v>
      </c>
      <c r="F35" s="24">
        <v>25.193999999999999</v>
      </c>
      <c r="G35" s="24">
        <v>23.114999999999998</v>
      </c>
      <c r="H35" s="24">
        <v>23.049999999999997</v>
      </c>
      <c r="I35" s="24">
        <v>31.794</v>
      </c>
      <c r="J35" s="24">
        <v>24.855</v>
      </c>
      <c r="K35" s="24">
        <v>30.623000000000001</v>
      </c>
      <c r="L35" s="24">
        <v>30.762</v>
      </c>
      <c r="M35" s="24">
        <v>24.828000000000003</v>
      </c>
      <c r="N35" s="24">
        <v>35.46</v>
      </c>
      <c r="O35" s="24">
        <v>33.247545389999985</v>
      </c>
      <c r="P35" s="24">
        <v>25.702999999999996</v>
      </c>
      <c r="Q35" s="24">
        <v>29.003000000000011</v>
      </c>
      <c r="R35" s="24">
        <v>31.616999999999994</v>
      </c>
      <c r="S35" s="24">
        <v>32.645585840000017</v>
      </c>
      <c r="T35" s="24">
        <v>28.788416459999993</v>
      </c>
      <c r="U35" s="24">
        <v>31.285593120000005</v>
      </c>
      <c r="V35" s="24">
        <f>SUM(V33:V34)</f>
        <v>32.5930094</v>
      </c>
      <c r="W35" s="24">
        <f t="shared" ref="W35:Y35" si="15">SUM(W33:W34)</f>
        <v>34.122672389999991</v>
      </c>
      <c r="X35" s="24">
        <f t="shared" si="15"/>
        <v>34.925023890000006</v>
      </c>
      <c r="Y35" s="24">
        <f t="shared" si="15"/>
        <v>44.322999999999993</v>
      </c>
    </row>
    <row r="36" spans="2:25" x14ac:dyDescent="0.25">
      <c r="B36" s="31" t="s">
        <v>44</v>
      </c>
      <c r="C36" s="32" t="s">
        <v>21</v>
      </c>
      <c r="D36" s="33">
        <v>0.35523297778490648</v>
      </c>
      <c r="E36" s="33">
        <v>0.55246679316888048</v>
      </c>
      <c r="F36" s="33">
        <v>0.50802548798193259</v>
      </c>
      <c r="G36" s="33">
        <v>0.48444900867669866</v>
      </c>
      <c r="H36" s="33">
        <v>0.47197821323996142</v>
      </c>
      <c r="I36" s="33">
        <v>0.56733463000303352</v>
      </c>
      <c r="J36" s="33">
        <v>0.42431329702784371</v>
      </c>
      <c r="K36" s="33">
        <v>0.45831836685823757</v>
      </c>
      <c r="L36" s="33">
        <v>0.44552261503034168</v>
      </c>
      <c r="M36" s="33">
        <v>0.39964587525150908</v>
      </c>
      <c r="N36" s="33">
        <v>0.48121810878297688</v>
      </c>
      <c r="O36" s="33">
        <v>0.43034994097622209</v>
      </c>
      <c r="P36" s="33">
        <v>0.42850474301051961</v>
      </c>
      <c r="Q36" s="33">
        <v>0.48580425788512765</v>
      </c>
      <c r="R36" s="33">
        <v>0.50460443366263941</v>
      </c>
      <c r="S36" s="33">
        <v>0.46420388031646648</v>
      </c>
      <c r="T36" s="33">
        <f>T35/T27</f>
        <v>0.46482819582025742</v>
      </c>
      <c r="U36" s="33">
        <f>U35/U27</f>
        <v>0.55177412910052925</v>
      </c>
      <c r="V36" s="33">
        <f>V35/V27</f>
        <v>0.62864418596384808</v>
      </c>
      <c r="W36" s="33">
        <f t="shared" ref="W36:Y36" si="16">W35/W27</f>
        <v>0.63810769558896252</v>
      </c>
      <c r="X36" s="33">
        <f t="shared" si="16"/>
        <v>0.59519477900957274</v>
      </c>
      <c r="Y36" s="33">
        <f t="shared" si="16"/>
        <v>0.69060454970395757</v>
      </c>
    </row>
    <row r="37" spans="2:25" x14ac:dyDescent="0.25">
      <c r="B37" s="31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2:25" x14ac:dyDescent="0.25">
      <c r="D38" s="16"/>
      <c r="E38" s="16"/>
      <c r="F38" s="16"/>
      <c r="G38" s="16"/>
      <c r="H38" s="16"/>
      <c r="I38" s="16"/>
      <c r="J38" s="16"/>
      <c r="K38" s="16"/>
      <c r="L38" s="16"/>
      <c r="M38" s="17"/>
      <c r="N38" s="17"/>
      <c r="O38" s="17"/>
      <c r="P38" s="17"/>
      <c r="Q38" s="17"/>
      <c r="R38" s="17"/>
      <c r="S38" s="17"/>
      <c r="T38" s="17"/>
      <c r="U38" s="18"/>
      <c r="V38" s="18"/>
      <c r="W38" s="18"/>
      <c r="X38" s="18"/>
      <c r="Y38" s="18"/>
    </row>
    <row r="39" spans="2:25" x14ac:dyDescent="0.25">
      <c r="B39" s="19" t="s">
        <v>45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34"/>
      <c r="R39" s="34"/>
      <c r="S39" s="34"/>
      <c r="T39" s="34"/>
      <c r="U39" s="34"/>
      <c r="V39" s="34"/>
      <c r="W39" s="34"/>
      <c r="X39" s="34"/>
      <c r="Y39" s="34"/>
    </row>
    <row r="40" spans="2:25" x14ac:dyDescent="0.25">
      <c r="B40" s="22" t="s">
        <v>46</v>
      </c>
      <c r="C40" s="23" t="s">
        <v>20</v>
      </c>
      <c r="D40" s="24">
        <v>-28.167999999999999</v>
      </c>
      <c r="E40" s="24">
        <v>-27.099999999999998</v>
      </c>
      <c r="F40" s="24">
        <v>-28.681999999999999</v>
      </c>
      <c r="G40" s="24">
        <v>-18.364000000000001</v>
      </c>
      <c r="H40" s="24">
        <v>-31.331000000000003</v>
      </c>
      <c r="I40" s="24">
        <v>-40.573999999999998</v>
      </c>
      <c r="J40" s="24">
        <v>-43.665999999999997</v>
      </c>
      <c r="K40" s="24">
        <v>-52.605000000000004</v>
      </c>
      <c r="L40" s="24">
        <v>-50.156000000000006</v>
      </c>
      <c r="M40" s="24">
        <v>-47.068999999999996</v>
      </c>
      <c r="N40" s="24">
        <v>-50.867999999999995</v>
      </c>
      <c r="O40" s="24">
        <v>-57.833558570000029</v>
      </c>
      <c r="P40" s="24">
        <v>-41.593809132649987</v>
      </c>
      <c r="Q40" s="24">
        <v>-38.696405280000008</v>
      </c>
      <c r="R40" s="24">
        <v>-37.607999999999997</v>
      </c>
      <c r="S40" s="24">
        <v>-30.443692822050071</v>
      </c>
      <c r="T40" s="24">
        <v>-29.713416459999994</v>
      </c>
      <c r="U40" s="24">
        <v>-25.017593120000004</v>
      </c>
      <c r="V40" s="24">
        <v>-26.448009400000004</v>
      </c>
      <c r="W40" s="24">
        <v>-23.08998102000001</v>
      </c>
      <c r="X40" s="24">
        <v>-24.323633350000001</v>
      </c>
      <c r="Y40" s="24">
        <v>-28.568999999999999</v>
      </c>
    </row>
    <row r="41" spans="2:25" x14ac:dyDescent="0.25">
      <c r="B41" s="25" t="s">
        <v>47</v>
      </c>
      <c r="C41" s="2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</row>
    <row r="42" spans="2:25" x14ac:dyDescent="0.25">
      <c r="B42" s="25"/>
      <c r="C42" s="2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</row>
    <row r="43" spans="2:25" x14ac:dyDescent="0.25">
      <c r="D43" s="16"/>
      <c r="E43" s="16"/>
      <c r="F43" s="16"/>
      <c r="G43" s="16"/>
      <c r="H43" s="16"/>
      <c r="I43" s="16"/>
      <c r="J43" s="16"/>
      <c r="K43" s="16"/>
      <c r="L43" s="16"/>
      <c r="M43" s="17"/>
      <c r="N43" s="17"/>
      <c r="O43" s="17"/>
      <c r="P43" s="17"/>
      <c r="Q43" s="17"/>
      <c r="R43" s="17"/>
      <c r="S43" s="17"/>
      <c r="T43" s="18"/>
      <c r="U43" s="18"/>
      <c r="V43" s="18"/>
      <c r="W43" s="18"/>
      <c r="X43" s="18"/>
      <c r="Y43" s="18"/>
    </row>
    <row r="44" spans="2:25" x14ac:dyDescent="0.25">
      <c r="B44" s="19" t="s">
        <v>48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2:25" x14ac:dyDescent="0.25">
      <c r="B45" s="36" t="s">
        <v>49</v>
      </c>
      <c r="C45" s="36" t="s">
        <v>20</v>
      </c>
      <c r="D45" s="21">
        <v>-27.289000000000001</v>
      </c>
      <c r="E45" s="21">
        <v>-9.5259999999999998</v>
      </c>
      <c r="F45" s="21">
        <v>-30.390999999999998</v>
      </c>
      <c r="G45" s="21">
        <v>2.9689999999999999</v>
      </c>
      <c r="H45" s="21">
        <v>-22.067</v>
      </c>
      <c r="I45" s="21">
        <v>-11.776999999999999</v>
      </c>
      <c r="J45" s="21">
        <v>-24.073</v>
      </c>
      <c r="K45" s="21">
        <v>-24.335000000000001</v>
      </c>
      <c r="L45" s="21">
        <v>-16.690000000000001</v>
      </c>
      <c r="M45" s="21">
        <v>-28.184000000000001</v>
      </c>
      <c r="N45" s="21">
        <v>-19.811</v>
      </c>
      <c r="O45" s="21">
        <v>-30.509641539999997</v>
      </c>
      <c r="P45" s="21">
        <v>-15.529</v>
      </c>
      <c r="Q45" s="21">
        <v>-18.617999999999999</v>
      </c>
      <c r="R45" s="21">
        <v>-18.66</v>
      </c>
      <c r="S45" s="21">
        <v>-7.6957969199999861</v>
      </c>
      <c r="T45" s="21">
        <v>-10.154999999999999</v>
      </c>
      <c r="U45" s="21">
        <v>-6.085</v>
      </c>
      <c r="V45" s="21">
        <v>0.249</v>
      </c>
      <c r="W45" s="21">
        <v>-0.496</v>
      </c>
      <c r="X45" s="21">
        <v>-0.94499999999999995</v>
      </c>
      <c r="Y45" s="21">
        <v>1.964</v>
      </c>
    </row>
    <row r="46" spans="2:25" x14ac:dyDescent="0.25">
      <c r="B46" s="37" t="s">
        <v>50</v>
      </c>
      <c r="C46" s="37" t="s">
        <v>20</v>
      </c>
      <c r="D46" s="21">
        <v>17.247</v>
      </c>
      <c r="E46" s="21">
        <v>7.7569999999999997</v>
      </c>
      <c r="F46" s="21">
        <v>22.428000000000001</v>
      </c>
      <c r="G46" s="21">
        <v>-1.359</v>
      </c>
      <c r="H46" s="21">
        <v>9.9570000000000007</v>
      </c>
      <c r="I46" s="21">
        <v>-0.99299999999999999</v>
      </c>
      <c r="J46" s="21">
        <v>0.95099999999999996</v>
      </c>
      <c r="K46" s="21">
        <v>-2.391</v>
      </c>
      <c r="L46" s="21">
        <v>-8.3559999999999999</v>
      </c>
      <c r="M46" s="21">
        <v>1.4450000000000001</v>
      </c>
      <c r="N46" s="21">
        <v>-2.1800000000000002</v>
      </c>
      <c r="O46" s="21">
        <v>-1.3117216000000045</v>
      </c>
      <c r="P46" s="21">
        <v>-8.4320000000000004</v>
      </c>
      <c r="Q46" s="21">
        <v>2.262</v>
      </c>
      <c r="R46" s="21">
        <v>4.7009999999999996</v>
      </c>
      <c r="S46" s="21">
        <v>3.3410346799999968</v>
      </c>
      <c r="T46" s="21">
        <v>2.016</v>
      </c>
      <c r="U46" s="21">
        <v>4.8010000000000002</v>
      </c>
      <c r="V46" s="21">
        <v>-0.93400000000000005</v>
      </c>
      <c r="W46" s="21">
        <v>3.5579999999999998</v>
      </c>
      <c r="X46" s="21">
        <v>2.4180000000000001</v>
      </c>
      <c r="Y46" s="21">
        <v>3.742</v>
      </c>
    </row>
    <row r="47" spans="2:25" x14ac:dyDescent="0.25">
      <c r="B47" s="37" t="s">
        <v>51</v>
      </c>
      <c r="C47" s="37" t="s">
        <v>20</v>
      </c>
      <c r="D47" s="21">
        <v>0.46100000000000002</v>
      </c>
      <c r="E47" s="21">
        <v>0.47599999999999998</v>
      </c>
      <c r="F47" s="21">
        <v>1.1639999999999999</v>
      </c>
      <c r="G47" s="21">
        <v>-0.42099999999999999</v>
      </c>
      <c r="H47" s="21">
        <v>0.28299999999999997</v>
      </c>
      <c r="I47" s="21">
        <v>0.42799999999999999</v>
      </c>
      <c r="J47" s="21">
        <v>0.36899999999999999</v>
      </c>
      <c r="K47" s="21">
        <v>0.29299999999999998</v>
      </c>
      <c r="L47" s="21">
        <v>0.99199999999999999</v>
      </c>
      <c r="M47" s="21">
        <v>-0.55500000000000005</v>
      </c>
      <c r="N47" s="21">
        <v>0.186</v>
      </c>
      <c r="O47" s="21">
        <v>0.16103557999999987</v>
      </c>
      <c r="P47" s="21">
        <v>0.76200000000000001</v>
      </c>
      <c r="Q47" s="21">
        <v>-0.76</v>
      </c>
      <c r="R47" s="21">
        <v>0.81200000000000006</v>
      </c>
      <c r="S47" s="21">
        <v>-0.67577214000000008</v>
      </c>
      <c r="T47" s="21">
        <v>0.04</v>
      </c>
      <c r="U47" s="21">
        <v>-0.04</v>
      </c>
      <c r="V47" s="21">
        <v>0.126</v>
      </c>
      <c r="W47" s="21">
        <v>-0.124</v>
      </c>
      <c r="X47" s="21">
        <v>2.3010000000000002</v>
      </c>
      <c r="Y47" s="21">
        <v>3.2250000000000001</v>
      </c>
    </row>
    <row r="48" spans="2:25" x14ac:dyDescent="0.25">
      <c r="B48" s="37" t="s">
        <v>52</v>
      </c>
      <c r="C48" s="37" t="s">
        <v>20</v>
      </c>
      <c r="D48" s="21">
        <v>3.56</v>
      </c>
      <c r="E48" s="21">
        <v>3.3079999999999998</v>
      </c>
      <c r="F48" s="21">
        <v>3.552</v>
      </c>
      <c r="G48" s="21">
        <v>3.3210000000000002</v>
      </c>
      <c r="H48" s="21">
        <v>3.5459999999999998</v>
      </c>
      <c r="I48" s="21">
        <v>3.5619999999999998</v>
      </c>
      <c r="J48" s="21">
        <v>3.9420000000000002</v>
      </c>
      <c r="K48" s="21">
        <v>4.4509999999999996</v>
      </c>
      <c r="L48" s="21">
        <v>4.66</v>
      </c>
      <c r="M48" s="21">
        <v>5.0529999999999999</v>
      </c>
      <c r="N48" s="21">
        <v>6.3979999999999997</v>
      </c>
      <c r="O48" s="21">
        <v>7.0739999999999998</v>
      </c>
      <c r="P48" s="21">
        <v>7.3081908673500209</v>
      </c>
      <c r="Q48" s="21">
        <v>7.3470000000000004</v>
      </c>
      <c r="R48" s="21">
        <v>7.2530000000000001</v>
      </c>
      <c r="S48" s="21">
        <v>7.2324273979499338</v>
      </c>
      <c r="T48" s="21">
        <v>7.1740000000000004</v>
      </c>
      <c r="U48" s="21">
        <v>7.5919999999999996</v>
      </c>
      <c r="V48" s="21">
        <v>6.7039999999999997</v>
      </c>
      <c r="W48" s="21">
        <v>8.0950000000000006</v>
      </c>
      <c r="X48" s="21">
        <v>6.827</v>
      </c>
      <c r="Y48" s="21">
        <v>6.8230000000000004</v>
      </c>
    </row>
    <row r="49" spans="2:25" x14ac:dyDescent="0.25">
      <c r="B49" s="22" t="s">
        <v>53</v>
      </c>
      <c r="C49" s="23" t="s">
        <v>20</v>
      </c>
      <c r="D49" s="24">
        <v>-6.0210000000000008</v>
      </c>
      <c r="E49" s="24">
        <v>2.0149999999999997</v>
      </c>
      <c r="F49" s="24">
        <v>-3.2469999999999977</v>
      </c>
      <c r="G49" s="24">
        <v>4.51</v>
      </c>
      <c r="H49" s="24">
        <v>-8.2810000000000006</v>
      </c>
      <c r="I49" s="24">
        <v>-8.7799999999999994</v>
      </c>
      <c r="J49" s="24">
        <v>-18.811</v>
      </c>
      <c r="K49" s="24">
        <v>-21.981999999999999</v>
      </c>
      <c r="L49" s="24">
        <v>-19.393999999999998</v>
      </c>
      <c r="M49" s="24">
        <v>-22.241</v>
      </c>
      <c r="N49" s="24">
        <v>-15.407</v>
      </c>
      <c r="O49" s="24">
        <v>-24.586327560000001</v>
      </c>
      <c r="P49" s="24">
        <v>-15.890809132649977</v>
      </c>
      <c r="Q49" s="24">
        <v>-9.7689999999999984</v>
      </c>
      <c r="R49" s="24">
        <v>-5.8940000000000001</v>
      </c>
      <c r="S49" s="24">
        <v>2.2018930179499447</v>
      </c>
      <c r="T49" s="24">
        <v>-0.92500000000000004</v>
      </c>
      <c r="U49" s="24">
        <v>6.2679999999999998</v>
      </c>
      <c r="V49" s="24">
        <f>SUM(V45:V48)</f>
        <v>6.1449999999999996</v>
      </c>
      <c r="W49" s="24">
        <f t="shared" ref="W49:Y49" si="17">SUM(W45:W48)</f>
        <v>11.033000000000001</v>
      </c>
      <c r="X49" s="24">
        <f t="shared" si="17"/>
        <v>10.601000000000001</v>
      </c>
      <c r="Y49" s="24">
        <f t="shared" si="17"/>
        <v>15.754</v>
      </c>
    </row>
    <row r="50" spans="2:25" hidden="1" x14ac:dyDescent="0.25">
      <c r="B50" s="38" t="s">
        <v>54</v>
      </c>
      <c r="C50" s="38"/>
      <c r="D50" s="33">
        <v>-9.6575507257999835E-2</v>
      </c>
      <c r="E50" s="33">
        <v>3.8235294117647048E-2</v>
      </c>
      <c r="F50" s="33">
        <v>-6.5474270043555369E-2</v>
      </c>
      <c r="G50" s="33">
        <v>9.4521524080982522E-2</v>
      </c>
      <c r="H50" s="33">
        <v>-0.16956406003644778</v>
      </c>
      <c r="I50" s="33">
        <v>-0.15667100872575435</v>
      </c>
      <c r="J50" s="33">
        <v>-0.32113286784915585</v>
      </c>
      <c r="K50" s="33">
        <v>-0.32899305555555552</v>
      </c>
      <c r="L50" s="33">
        <v>-0.28088113893434907</v>
      </c>
      <c r="M50" s="33">
        <v>-0.3580040241448692</v>
      </c>
      <c r="N50" s="33">
        <v>-0.20908424709586362</v>
      </c>
      <c r="O50" s="33">
        <v>-0.31824077507539783</v>
      </c>
      <c r="P50" s="33">
        <v>-0.26492188007685474</v>
      </c>
      <c r="Q50" s="33">
        <v>0</v>
      </c>
      <c r="R50" s="33"/>
      <c r="S50" s="33"/>
      <c r="T50" s="33"/>
      <c r="U50" s="33"/>
      <c r="V50" s="33"/>
      <c r="W50" s="33"/>
      <c r="X50" s="33"/>
      <c r="Y50" s="33"/>
    </row>
    <row r="51" spans="2:25" x14ac:dyDescent="0.25">
      <c r="B51" s="26"/>
      <c r="C51" s="26"/>
    </row>
    <row r="52" spans="2:25" x14ac:dyDescent="0.25">
      <c r="B52" s="19" t="s">
        <v>55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2:25" x14ac:dyDescent="0.25">
      <c r="B53" s="11" t="s">
        <v>56</v>
      </c>
      <c r="C53" s="11" t="s">
        <v>20</v>
      </c>
      <c r="D53" s="21">
        <v>-18.605</v>
      </c>
      <c r="E53" s="21">
        <v>-8.2460000000000004</v>
      </c>
      <c r="F53" s="21">
        <v>-23.292000000000002</v>
      </c>
      <c r="G53" s="21">
        <v>0.45</v>
      </c>
      <c r="H53" s="21">
        <v>-10.414999999999999</v>
      </c>
      <c r="I53" s="21">
        <v>-6.3120000000000003</v>
      </c>
      <c r="J53" s="21">
        <v>-4.5049999999999999</v>
      </c>
      <c r="K53" s="21">
        <v>-4.1870000000000003</v>
      </c>
      <c r="L53" s="21">
        <v>-3.403</v>
      </c>
      <c r="M53" s="21">
        <v>-9.81</v>
      </c>
      <c r="N53" s="21">
        <v>-6.32</v>
      </c>
      <c r="O53" s="21">
        <v>-6.2378141199999995</v>
      </c>
      <c r="P53" s="21">
        <v>-9.8450000000000006</v>
      </c>
      <c r="Q53" s="21">
        <v>-7.8250000000000002</v>
      </c>
      <c r="R53" s="21">
        <v>-9.0250000000000004</v>
      </c>
      <c r="S53" s="21">
        <v>-6.6460123500000003</v>
      </c>
      <c r="T53" s="21">
        <v>-5.9180432000000005</v>
      </c>
      <c r="U53" s="21">
        <v>-6.7741852899999992</v>
      </c>
      <c r="V53" s="21">
        <v>-4.9937327399999996</v>
      </c>
      <c r="W53" s="21">
        <v>-6.41341714</v>
      </c>
      <c r="X53" s="21">
        <f>-5046.58452/1000</f>
        <v>-5.0465845200000006</v>
      </c>
      <c r="Y53" s="21">
        <f>-7165.90472/1000</f>
        <v>-7.1659047200000003</v>
      </c>
    </row>
    <row r="54" spans="2:25" x14ac:dyDescent="0.25">
      <c r="B54" s="11" t="s">
        <v>57</v>
      </c>
      <c r="C54" s="11" t="s">
        <v>20</v>
      </c>
      <c r="D54" s="21">
        <v>1.3580000000000001</v>
      </c>
      <c r="E54" s="21">
        <v>0.48899999999999999</v>
      </c>
      <c r="F54" s="21">
        <v>0.86399999999999999</v>
      </c>
      <c r="G54" s="21">
        <v>0.90900000000000003</v>
      </c>
      <c r="H54" s="21">
        <v>0.45800000000000002</v>
      </c>
      <c r="I54" s="21">
        <v>7.3049999999999997</v>
      </c>
      <c r="J54" s="21">
        <v>3.5539999999999998</v>
      </c>
      <c r="K54" s="21">
        <v>6.5780000000000003</v>
      </c>
      <c r="L54" s="21">
        <v>11.759</v>
      </c>
      <c r="M54" s="21">
        <v>8.3650000000000002</v>
      </c>
      <c r="N54" s="21">
        <v>8.5</v>
      </c>
      <c r="O54" s="21">
        <v>9.04352175</v>
      </c>
      <c r="P54" s="21">
        <v>18.277000000000001</v>
      </c>
      <c r="Q54" s="21">
        <v>5.5629999999999997</v>
      </c>
      <c r="R54" s="21">
        <v>4.3239999999999998</v>
      </c>
      <c r="S54" s="21">
        <v>3.57839543</v>
      </c>
      <c r="T54" s="21">
        <v>3.86064775</v>
      </c>
      <c r="U54" s="21">
        <v>1.9325031699999999</v>
      </c>
      <c r="V54" s="21">
        <v>5.8179909699999994</v>
      </c>
      <c r="W54" s="21">
        <v>2.9653580900000001</v>
      </c>
      <c r="X54" s="21">
        <v>2.6246317799999996</v>
      </c>
      <c r="Y54" s="21">
        <f>3420.54996/1000</f>
        <v>3.4205499599999998</v>
      </c>
    </row>
    <row r="55" spans="2:25" x14ac:dyDescent="0.25">
      <c r="B55" s="22" t="s">
        <v>55</v>
      </c>
      <c r="C55" s="23" t="s">
        <v>20</v>
      </c>
      <c r="D55" s="24">
        <v>-17.247</v>
      </c>
      <c r="E55" s="24">
        <v>-7.7570000000000006</v>
      </c>
      <c r="F55" s="24">
        <v>-22.428000000000001</v>
      </c>
      <c r="G55" s="24">
        <v>1.359</v>
      </c>
      <c r="H55" s="24">
        <v>-9.956999999999999</v>
      </c>
      <c r="I55" s="24">
        <v>0.99299999999999944</v>
      </c>
      <c r="J55" s="24">
        <v>-0.95100000000000007</v>
      </c>
      <c r="K55" s="24">
        <v>2.391</v>
      </c>
      <c r="L55" s="24">
        <v>8.3559999999999999</v>
      </c>
      <c r="M55" s="24">
        <v>-1.4450000000000003</v>
      </c>
      <c r="N55" s="24">
        <v>2.1799999999999997</v>
      </c>
      <c r="O55" s="24">
        <v>2.8057076300000006</v>
      </c>
      <c r="P55" s="24">
        <v>8.4320000000000004</v>
      </c>
      <c r="Q55" s="24">
        <v>-2.2620000000000005</v>
      </c>
      <c r="R55" s="24">
        <v>-4.7010000000000005</v>
      </c>
      <c r="S55" s="24">
        <v>-3.0676169199999999</v>
      </c>
      <c r="T55" s="24">
        <v>-2.0573954500000005</v>
      </c>
      <c r="U55" s="24">
        <v>-4.8416821199999998</v>
      </c>
      <c r="V55" s="24">
        <f>SUM(V53:V54)</f>
        <v>0.82425822999999987</v>
      </c>
      <c r="W55" s="24">
        <f t="shared" ref="W55:Y55" si="18">SUM(W53:W54)</f>
        <v>-3.4480590499999999</v>
      </c>
      <c r="X55" s="24">
        <f t="shared" si="18"/>
        <v>-2.4219527400000009</v>
      </c>
      <c r="Y55" s="24">
        <f t="shared" si="18"/>
        <v>-3.7453547600000006</v>
      </c>
    </row>
    <row r="56" spans="2:25" x14ac:dyDescent="0.25"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</row>
    <row r="57" spans="2:25" x14ac:dyDescent="0.25">
      <c r="B57" s="19" t="s">
        <v>58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spans="2:25" x14ac:dyDescent="0.25">
      <c r="B58" s="39" t="s">
        <v>59</v>
      </c>
      <c r="C58" s="39" t="s">
        <v>20</v>
      </c>
      <c r="D58" s="13"/>
      <c r="E58" s="13"/>
      <c r="F58" s="13"/>
      <c r="G58" s="21">
        <v>80.006</v>
      </c>
      <c r="H58" s="21">
        <v>74.938000000000002</v>
      </c>
      <c r="I58" s="21">
        <v>79.349999999999994</v>
      </c>
      <c r="J58" s="21">
        <v>80.86</v>
      </c>
      <c r="K58" s="21">
        <v>82.378</v>
      </c>
      <c r="L58" s="21">
        <v>79.813999999999993</v>
      </c>
      <c r="M58" s="21">
        <v>76.445999999999998</v>
      </c>
      <c r="N58" s="21">
        <v>70.442999999999998</v>
      </c>
      <c r="O58" s="21">
        <v>77.77</v>
      </c>
      <c r="P58" s="21">
        <v>79.519000000000005</v>
      </c>
      <c r="Q58" s="21">
        <v>80.879000000000005</v>
      </c>
      <c r="R58" s="21">
        <v>82.168000000000006</v>
      </c>
      <c r="S58" s="21">
        <v>80.611000000000004</v>
      </c>
      <c r="T58" s="21">
        <v>80.388000000000005</v>
      </c>
      <c r="U58" s="21">
        <v>81.700999999999993</v>
      </c>
      <c r="V58" s="21">
        <v>85.921999999999997</v>
      </c>
      <c r="W58" s="21">
        <v>85.653000000000006</v>
      </c>
      <c r="X58" s="21">
        <v>86.477000000000004</v>
      </c>
      <c r="Y58" s="21">
        <v>76.716999999999999</v>
      </c>
    </row>
    <row r="59" spans="2:25" x14ac:dyDescent="0.25">
      <c r="B59" s="39" t="s">
        <v>60</v>
      </c>
      <c r="C59" s="39" t="s">
        <v>20</v>
      </c>
      <c r="D59" s="13"/>
      <c r="E59" s="13"/>
      <c r="F59" s="13"/>
      <c r="G59" s="21">
        <v>213.07</v>
      </c>
      <c r="H59" s="21">
        <v>217.70099999999999</v>
      </c>
      <c r="I59" s="21">
        <v>209.148</v>
      </c>
      <c r="J59" s="21">
        <v>209.518</v>
      </c>
      <c r="K59" s="21">
        <v>204.43</v>
      </c>
      <c r="L59" s="21">
        <v>204.52699999999999</v>
      </c>
      <c r="M59" s="21">
        <v>204.97351877</v>
      </c>
      <c r="N59" s="21">
        <v>202.084</v>
      </c>
      <c r="O59" s="21">
        <v>195.30099999999999</v>
      </c>
      <c r="P59" s="21">
        <v>195.239</v>
      </c>
      <c r="Q59" s="21">
        <v>191.98699999999999</v>
      </c>
      <c r="R59" s="21">
        <v>187.958</v>
      </c>
      <c r="S59" s="21">
        <v>185.75299999999999</v>
      </c>
      <c r="T59" s="21">
        <v>181.89500000000001</v>
      </c>
      <c r="U59" s="21">
        <v>175.28</v>
      </c>
      <c r="V59" s="21">
        <v>170.744</v>
      </c>
      <c r="W59" s="21">
        <v>165.53200000000001</v>
      </c>
      <c r="X59" s="21">
        <v>160.65199999999999</v>
      </c>
      <c r="Y59" s="21">
        <v>151.267</v>
      </c>
    </row>
    <row r="60" spans="2:25" x14ac:dyDescent="0.25">
      <c r="B60" s="39" t="s">
        <v>61</v>
      </c>
      <c r="C60" s="39" t="s">
        <v>20</v>
      </c>
      <c r="D60" s="13"/>
      <c r="E60" s="13"/>
      <c r="F60" s="13"/>
      <c r="G60" s="21">
        <v>6.5330000000000004</v>
      </c>
      <c r="H60" s="21">
        <v>6.133</v>
      </c>
      <c r="I60" s="21">
        <v>5.7329999999999997</v>
      </c>
      <c r="J60" s="21">
        <v>5.3330000000000002</v>
      </c>
      <c r="K60" s="21">
        <v>4.9329999999999998</v>
      </c>
      <c r="L60" s="21">
        <v>4.5330000000000004</v>
      </c>
      <c r="M60" s="21">
        <v>4.1349999999999998</v>
      </c>
      <c r="N60" s="21">
        <v>3.7330000000000001</v>
      </c>
      <c r="O60" s="21">
        <v>3.3330000000000002</v>
      </c>
      <c r="P60" s="21">
        <v>2.9340000000000002</v>
      </c>
      <c r="Q60" s="21">
        <v>2.5329999999999999</v>
      </c>
      <c r="R60" s="21">
        <v>2.133</v>
      </c>
      <c r="S60" s="21">
        <v>1.7330000000000001</v>
      </c>
      <c r="T60" s="21">
        <v>1.333</v>
      </c>
      <c r="U60" s="21">
        <v>0.93300000000000005</v>
      </c>
      <c r="V60" s="21">
        <v>0.53300000000000003</v>
      </c>
      <c r="W60" s="21">
        <v>0.13300000000000001</v>
      </c>
      <c r="X60" s="21">
        <v>0</v>
      </c>
      <c r="Y60" s="21">
        <v>0</v>
      </c>
    </row>
    <row r="61" spans="2:25" x14ac:dyDescent="0.25">
      <c r="B61" s="22" t="s">
        <v>62</v>
      </c>
      <c r="C61" s="23" t="s">
        <v>20</v>
      </c>
      <c r="D61" s="40"/>
      <c r="E61" s="40"/>
      <c r="F61" s="40"/>
      <c r="G61" s="24">
        <v>299.60900000000004</v>
      </c>
      <c r="H61" s="24">
        <v>298.77199999999999</v>
      </c>
      <c r="I61" s="24">
        <v>294.23099999999999</v>
      </c>
      <c r="J61" s="24">
        <v>295.71100000000001</v>
      </c>
      <c r="K61" s="24">
        <v>291.74099999999999</v>
      </c>
      <c r="L61" s="24">
        <v>288.87400000000002</v>
      </c>
      <c r="M61" s="24">
        <v>285.55451876999996</v>
      </c>
      <c r="N61" s="24">
        <v>276.26</v>
      </c>
      <c r="O61" s="24">
        <v>276.404</v>
      </c>
      <c r="P61" s="24">
        <v>277.69200000000006</v>
      </c>
      <c r="Q61" s="24">
        <v>275.399</v>
      </c>
      <c r="R61" s="24">
        <v>272.25899999999996</v>
      </c>
      <c r="S61" s="24">
        <v>268.09699999999998</v>
      </c>
      <c r="T61" s="24">
        <v>263.61600000000004</v>
      </c>
      <c r="U61" s="24">
        <v>257.91399999999999</v>
      </c>
      <c r="V61" s="24">
        <f>SUM(V58:V60)</f>
        <v>257.19900000000001</v>
      </c>
      <c r="W61" s="24">
        <f t="shared" ref="W61:Y61" si="19">SUM(W58:W60)</f>
        <v>251.31800000000001</v>
      </c>
      <c r="X61" s="24">
        <f t="shared" si="19"/>
        <v>247.12899999999999</v>
      </c>
      <c r="Y61" s="24">
        <f t="shared" si="19"/>
        <v>227.98399999999998</v>
      </c>
    </row>
    <row r="62" spans="2:25" ht="8.25" customHeight="1" x14ac:dyDescent="0.25">
      <c r="B62" s="41"/>
      <c r="C62" s="41"/>
      <c r="D62" s="35"/>
      <c r="E62" s="35"/>
      <c r="F62" s="35"/>
      <c r="G62" s="35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2:25" x14ac:dyDescent="0.25">
      <c r="B63" s="43" t="s">
        <v>63</v>
      </c>
      <c r="C63" s="43" t="s">
        <v>20</v>
      </c>
      <c r="D63" s="44"/>
      <c r="E63" s="44"/>
      <c r="F63" s="44"/>
      <c r="G63" s="52">
        <v>186.61699999999999</v>
      </c>
      <c r="H63" s="52">
        <v>181.43199999999999</v>
      </c>
      <c r="I63" s="52">
        <v>179.98500000000001</v>
      </c>
      <c r="J63" s="52">
        <v>180.43799999999999</v>
      </c>
      <c r="K63" s="52">
        <v>175.86199999999999</v>
      </c>
      <c r="L63" s="52">
        <v>173.816</v>
      </c>
      <c r="M63" s="52">
        <v>168.86551876999999</v>
      </c>
      <c r="N63" s="52">
        <v>165.28200000000001</v>
      </c>
      <c r="O63" s="52">
        <v>171.03200000000001</v>
      </c>
      <c r="P63" s="52">
        <v>165.756</v>
      </c>
      <c r="Q63" s="52">
        <v>166.65899999999999</v>
      </c>
      <c r="R63" s="52">
        <v>167.52600000000001</v>
      </c>
      <c r="S63" s="52">
        <v>165.49100000000001</v>
      </c>
      <c r="T63" s="52">
        <v>164.99600000000001</v>
      </c>
      <c r="U63" s="52">
        <v>155.303</v>
      </c>
      <c r="V63" s="52">
        <v>159.124</v>
      </c>
      <c r="W63" s="52">
        <v>158.46100000000001</v>
      </c>
      <c r="X63" s="52">
        <v>159.15100000000001</v>
      </c>
      <c r="Y63" s="52">
        <v>149.39099999999999</v>
      </c>
    </row>
    <row r="64" spans="2:25" x14ac:dyDescent="0.25">
      <c r="B64" s="45" t="s">
        <v>64</v>
      </c>
      <c r="C64" s="45" t="s">
        <v>20</v>
      </c>
      <c r="D64" s="46"/>
      <c r="E64" s="46"/>
      <c r="F64" s="46"/>
      <c r="G64" s="53">
        <v>112.992</v>
      </c>
      <c r="H64" s="53">
        <v>117.34</v>
      </c>
      <c r="I64" s="53">
        <v>114.246</v>
      </c>
      <c r="J64" s="53">
        <v>115.27200000000001</v>
      </c>
      <c r="K64" s="53">
        <v>115.879</v>
      </c>
      <c r="L64" s="53">
        <v>115.05800000000001</v>
      </c>
      <c r="M64" s="53">
        <v>116.68899999999999</v>
      </c>
      <c r="N64" s="53">
        <v>110.97799999999999</v>
      </c>
      <c r="O64" s="53">
        <v>105.372</v>
      </c>
      <c r="P64" s="53">
        <v>111.93600000000001</v>
      </c>
      <c r="Q64" s="53">
        <v>108.74</v>
      </c>
      <c r="R64" s="53">
        <v>104.733</v>
      </c>
      <c r="S64" s="53">
        <v>102.60599999999999</v>
      </c>
      <c r="T64" s="53">
        <v>98.62</v>
      </c>
      <c r="U64" s="53">
        <v>102.611</v>
      </c>
      <c r="V64" s="53">
        <v>98.075000000000003</v>
      </c>
      <c r="W64" s="53">
        <v>92.856999999999999</v>
      </c>
      <c r="X64" s="53">
        <v>87.977999999999994</v>
      </c>
      <c r="Y64" s="53">
        <v>78.593000000000004</v>
      </c>
    </row>
    <row r="65" spans="8:25" x14ac:dyDescent="0.25"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7" spans="8:25" x14ac:dyDescent="0.25"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</row>
    <row r="68" spans="8:25" x14ac:dyDescent="0.25"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</row>
    <row r="69" spans="8:25" x14ac:dyDescent="0.25"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</row>
  </sheetData>
  <phoneticPr fontId="1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KPIs Mercado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Hilton Junior | NoVerde</dc:creator>
  <cp:lastModifiedBy>Isabel Cristina Tavares de Almeida</cp:lastModifiedBy>
  <dcterms:created xsi:type="dcterms:W3CDTF">2024-08-14T19:51:28Z</dcterms:created>
  <dcterms:modified xsi:type="dcterms:W3CDTF">2025-08-19T21:13:24Z</dcterms:modified>
</cp:coreProperties>
</file>