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codeName="EstaPastaDeTrabalho"/>
  <mc:AlternateContent xmlns:mc="http://schemas.openxmlformats.org/markup-compatibility/2006">
    <mc:Choice Requires="x15">
      <x15ac:absPath xmlns:x15ac="http://schemas.microsoft.com/office/spreadsheetml/2010/11/ac" url="N:\Diretoria Adm. Financeira\RI\28. Resultados\2026\1T26\Fundamentos\"/>
    </mc:Choice>
  </mc:AlternateContent>
  <xr:revisionPtr revIDLastSave="0" documentId="13_ncr:1_{68555638-8268-4B4D-A943-77B9397AA96D}"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tfólio" sheetId="32" r:id="rId7"/>
    <sheet name="Vacância" sheetId="21" r:id="rId8"/>
    <sheet name="Consolidação IFRS" sheetId="28" r:id="rId9"/>
  </sheets>
  <definedNames>
    <definedName name="_xlnm.Print_Area" localSheetId="4">'Balanço IFRS'!$B$1:$X$60</definedName>
    <definedName name="_xlnm.Print_Area" localSheetId="8">'Consolidação IFRS'!$B$1:$B$18</definedName>
    <definedName name="_xlnm.Print_Area" localSheetId="1">'DRE - IFRS'!$B$1:$B$42</definedName>
    <definedName name="_xlnm.Print_Area" localSheetId="3">Indicadores!$B$1:$B$63</definedName>
    <definedName name="_xlnm.Print_Area" localSheetId="6">Portfólio!$B$1:$X$100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66" i="13" l="1"/>
  <c r="BW50" i="32"/>
  <c r="BW38" i="32"/>
  <c r="BW29" i="32"/>
  <c r="BW20" i="32"/>
  <c r="BW8" i="32"/>
  <c r="BA37" i="34"/>
  <c r="BA21" i="34"/>
  <c r="BW54" i="21"/>
  <c r="BW49" i="21"/>
  <c r="BW37" i="21"/>
  <c r="BW150" i="32"/>
  <c r="BW102" i="32"/>
  <c r="BW54" i="32"/>
  <c r="BQ26" i="16"/>
  <c r="BA14" i="34" l="1"/>
  <c r="BA22" i="34" s="1"/>
  <c r="BA23" i="34" s="1"/>
  <c r="BW7" i="32"/>
  <c r="BW133" i="32"/>
  <c r="BW131" i="32"/>
  <c r="BW128" i="32"/>
  <c r="BW123" i="32"/>
  <c r="BW119" i="32"/>
  <c r="BW109" i="32"/>
  <c r="BW107" i="32"/>
  <c r="BW98" i="32"/>
  <c r="BW52" i="32"/>
  <c r="BA24" i="34"/>
  <c r="BA33" i="34" s="1"/>
  <c r="BA36" i="34" s="1"/>
  <c r="BA40" i="34" s="1"/>
  <c r="BA42" i="34" s="1"/>
  <c r="BA43" i="34" s="1"/>
  <c r="BD7" i="13" l="1"/>
  <c r="BW121" i="32"/>
  <c r="BW113" i="32"/>
  <c r="BW111" i="32"/>
  <c r="BW147" i="32"/>
  <c r="BW194" i="32"/>
  <c r="BW146" i="32" s="1"/>
  <c r="BW182" i="32"/>
  <c r="BW135" i="32"/>
  <c r="BW126" i="32"/>
  <c r="BW173" i="32"/>
  <c r="BW164" i="32"/>
  <c r="BW117" i="32"/>
  <c r="BW152" i="32"/>
  <c r="BW105" i="32"/>
  <c r="BW139" i="32"/>
  <c r="BW118" i="32"/>
  <c r="BW141" i="32"/>
  <c r="BW114" i="32"/>
  <c r="BW115" i="32"/>
  <c r="BW143" i="32"/>
  <c r="BW130" i="32"/>
  <c r="BW112" i="32"/>
  <c r="BW145" i="32"/>
  <c r="BW108" i="32"/>
  <c r="BW120" i="32"/>
  <c r="BW56" i="32"/>
  <c r="BW144" i="32"/>
  <c r="BW137" i="32"/>
  <c r="BW122" i="32"/>
  <c r="BW106" i="32"/>
  <c r="BW68" i="32"/>
  <c r="BW132" i="32"/>
  <c r="BW140" i="32"/>
  <c r="BW127" i="32"/>
  <c r="BW136" i="32"/>
  <c r="BW142" i="32"/>
  <c r="BW129" i="32"/>
  <c r="BW110" i="32"/>
  <c r="BW86" i="32"/>
  <c r="BW138" i="32"/>
  <c r="BW124" i="32"/>
  <c r="BW77" i="32"/>
  <c r="AQ7" i="31" l="1"/>
  <c r="AQ28" i="31"/>
  <c r="AQ52" i="31"/>
  <c r="BD53" i="13"/>
  <c r="BD36" i="13"/>
  <c r="BD35" i="13" s="1"/>
  <c r="BD29" i="13"/>
  <c r="BD18" i="13"/>
  <c r="BD6" i="13" s="1"/>
  <c r="BU14" i="35"/>
  <c r="BU24" i="35"/>
  <c r="BU21" i="35"/>
  <c r="BU22" i="35" s="1"/>
  <c r="BU37" i="35"/>
  <c r="BW151" i="32"/>
  <c r="BW104" i="32"/>
  <c r="BW134" i="32"/>
  <c r="BW125" i="32"/>
  <c r="BW116" i="32"/>
  <c r="BW55" i="32"/>
  <c r="BW100" i="32" s="1"/>
  <c r="BD66" i="13" l="1"/>
  <c r="AQ18" i="31"/>
  <c r="AQ6" i="31" s="1"/>
  <c r="AQ35" i="31"/>
  <c r="AQ34" i="31" s="1"/>
  <c r="BU33" i="35"/>
  <c r="BU36" i="35" s="1"/>
  <c r="BU40" i="35" s="1"/>
  <c r="BU42" i="35" s="1"/>
  <c r="BU43" i="35" s="1"/>
  <c r="BU23" i="35"/>
  <c r="BW196" i="32"/>
  <c r="BW148" i="32" s="1"/>
  <c r="BW103" i="32"/>
  <c r="AQ65" i="31" l="1"/>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F32" i="34"/>
  <c r="F30" i="34"/>
  <c r="F29" i="34"/>
  <c r="F28" i="34"/>
  <c r="F26" i="34"/>
  <c r="F25" i="34"/>
  <c r="F24" i="34" l="1"/>
  <c r="B40" i="34" l="1"/>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E24" i="34"/>
  <c r="D24" i="34"/>
  <c r="C24" i="34"/>
  <c r="AV21" i="34"/>
  <c r="AU21" i="34"/>
  <c r="AT21" i="34"/>
  <c r="AS21" i="34"/>
  <c r="AR21" i="34"/>
  <c r="AQ21" i="34"/>
  <c r="AP21" i="34"/>
  <c r="AO21" i="34"/>
  <c r="AN21" i="34"/>
  <c r="AM21" i="34"/>
  <c r="AL21"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D21" i="34"/>
  <c r="C21" i="34"/>
  <c r="AV14" i="34"/>
  <c r="AU14"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B27" i="31"/>
  <c r="B28" i="13"/>
  <c r="AG22" i="35" l="1"/>
  <c r="AO22" i="35"/>
  <c r="AW22" i="35"/>
  <c r="BE22" i="35"/>
  <c r="BM22" i="35"/>
  <c r="O22" i="34"/>
  <c r="W22" i="34"/>
  <c r="AE22" i="34"/>
  <c r="AE23" i="34" s="1"/>
  <c r="AM22" i="34"/>
  <c r="AM23" i="34" s="1"/>
  <c r="AU22" i="34"/>
  <c r="AX22" i="35"/>
  <c r="AX23" i="35" s="1"/>
  <c r="Z22" i="34"/>
  <c r="Z23" i="34" s="1"/>
  <c r="AH22" i="35"/>
  <c r="AH33" i="35" s="1"/>
  <c r="AH36" i="35" s="1"/>
  <c r="AH40" i="35" s="1"/>
  <c r="AP22" i="35"/>
  <c r="AP23" i="35" s="1"/>
  <c r="BF22" i="35"/>
  <c r="BF23" i="35" s="1"/>
  <c r="BN22" i="35"/>
  <c r="BN23" i="35" s="1"/>
  <c r="AA22" i="35"/>
  <c r="AI22" i="35"/>
  <c r="AI23" i="35" s="1"/>
  <c r="AQ22" i="35"/>
  <c r="AY22" i="35"/>
  <c r="AY23" i="35" s="1"/>
  <c r="BG22" i="35"/>
  <c r="BG23" i="35" s="1"/>
  <c r="BO22" i="35"/>
  <c r="BO23" i="35" s="1"/>
  <c r="AC22" i="35"/>
  <c r="AC33" i="35" s="1"/>
  <c r="AC36" i="35" s="1"/>
  <c r="AC40" i="35" s="1"/>
  <c r="AK22" i="35"/>
  <c r="AK23" i="35" s="1"/>
  <c r="AS22" i="35"/>
  <c r="AS23" i="35" s="1"/>
  <c r="BA22" i="35"/>
  <c r="BA33" i="35" s="1"/>
  <c r="BA36" i="35" s="1"/>
  <c r="BA40" i="35" s="1"/>
  <c r="BI22" i="35"/>
  <c r="BI23" i="35" s="1"/>
  <c r="F22" i="34"/>
  <c r="F23" i="34" s="1"/>
  <c r="AT22" i="34"/>
  <c r="AT23" i="34" s="1"/>
  <c r="AS33" i="35"/>
  <c r="AS36" i="35" s="1"/>
  <c r="AS40" i="35" s="1"/>
  <c r="BA23" i="35"/>
  <c r="AG23" i="35"/>
  <c r="AG33" i="35"/>
  <c r="AG36" i="35" s="1"/>
  <c r="AG40" i="35" s="1"/>
  <c r="AO23" i="35"/>
  <c r="AO33" i="35"/>
  <c r="AO36" i="35" s="1"/>
  <c r="AO40" i="35" s="1"/>
  <c r="AW23" i="35"/>
  <c r="AW33" i="35"/>
  <c r="AW36" i="35" s="1"/>
  <c r="AW40" i="35" s="1"/>
  <c r="BM23" i="35"/>
  <c r="BM33" i="35"/>
  <c r="BM36" i="35" s="1"/>
  <c r="BM40" i="35" s="1"/>
  <c r="AB22" i="35"/>
  <c r="AJ22" i="35"/>
  <c r="AR22" i="35"/>
  <c r="AZ22" i="35"/>
  <c r="BH22" i="35"/>
  <c r="BP22" i="35"/>
  <c r="N22" i="34"/>
  <c r="N23" i="34" s="1"/>
  <c r="V22" i="34"/>
  <c r="V23" i="34" s="1"/>
  <c r="AD22" i="34"/>
  <c r="AD23" i="34" s="1"/>
  <c r="AL22" i="34"/>
  <c r="AL23" i="34" s="1"/>
  <c r="AD22" i="35"/>
  <c r="AL22" i="35"/>
  <c r="AT22" i="35"/>
  <c r="BB22" i="35"/>
  <c r="BJ22" i="35"/>
  <c r="AE22" i="35"/>
  <c r="AM22" i="35"/>
  <c r="AU22" i="35"/>
  <c r="BC22" i="35"/>
  <c r="BK22" i="35"/>
  <c r="AF22" i="35"/>
  <c r="AN22" i="35"/>
  <c r="AV22" i="35"/>
  <c r="BD22" i="35"/>
  <c r="BL22" i="35"/>
  <c r="J22" i="34"/>
  <c r="J23" i="34" s="1"/>
  <c r="R22" i="34"/>
  <c r="R23" i="34" s="1"/>
  <c r="AH22" i="34"/>
  <c r="AH23" i="34" s="1"/>
  <c r="AP22" i="34"/>
  <c r="AP23" i="34" s="1"/>
  <c r="AY33" i="35"/>
  <c r="AY36" i="35" s="1"/>
  <c r="AY40" i="35" s="1"/>
  <c r="E22" i="34"/>
  <c r="E23" i="34" s="1"/>
  <c r="M22" i="34"/>
  <c r="U22" i="34"/>
  <c r="AC22" i="34"/>
  <c r="AK22" i="34"/>
  <c r="AS22" i="34"/>
  <c r="H22" i="34"/>
  <c r="P22" i="34"/>
  <c r="X22" i="34"/>
  <c r="AF22" i="34"/>
  <c r="AN22" i="34"/>
  <c r="AV22" i="34"/>
  <c r="I22" i="34"/>
  <c r="Q22" i="34"/>
  <c r="Y22" i="34"/>
  <c r="AG22" i="34"/>
  <c r="AO22" i="34"/>
  <c r="G22" i="34"/>
  <c r="G23" i="34" s="1"/>
  <c r="K22" i="34"/>
  <c r="S22" i="34"/>
  <c r="AA22" i="34"/>
  <c r="AI22" i="34"/>
  <c r="AQ22" i="34"/>
  <c r="D22" i="34"/>
  <c r="D23" i="34" s="1"/>
  <c r="T22" i="34"/>
  <c r="AB22" i="34"/>
  <c r="AJ22" i="34"/>
  <c r="AR22" i="34"/>
  <c r="C22" i="34"/>
  <c r="L22" i="34"/>
  <c r="L23" i="34" s="1"/>
  <c r="AU23" i="34" l="1"/>
  <c r="AU33" i="34"/>
  <c r="AU36" i="34" s="1"/>
  <c r="AU40" i="34" s="1"/>
  <c r="AU42" i="34" s="1"/>
  <c r="AU43" i="34" s="1"/>
  <c r="O23" i="34"/>
  <c r="O33" i="34"/>
  <c r="O36" i="34" s="1"/>
  <c r="O40" i="34" s="1"/>
  <c r="O42" i="34" s="1"/>
  <c r="O43" i="34" s="1"/>
  <c r="W23" i="34"/>
  <c r="W33" i="34"/>
  <c r="W36" i="34" s="1"/>
  <c r="W40" i="34" s="1"/>
  <c r="W42" i="34" s="1"/>
  <c r="W43" i="34" s="1"/>
  <c r="BE23" i="35"/>
  <c r="BE33" i="35"/>
  <c r="BE36" i="35" s="1"/>
  <c r="BE40" i="35" s="1"/>
  <c r="AA23" i="35"/>
  <c r="AA33" i="35"/>
  <c r="AA36" i="35" s="1"/>
  <c r="AA40" i="35" s="1"/>
  <c r="AQ23" i="35"/>
  <c r="AQ33" i="35"/>
  <c r="AQ36" i="35" s="1"/>
  <c r="AQ40" i="35" s="1"/>
  <c r="AH33" i="34"/>
  <c r="AH36" i="34" s="1"/>
  <c r="AH40" i="34" s="1"/>
  <c r="AH42" i="34" s="1"/>
  <c r="AH43" i="34" s="1"/>
  <c r="AX33" i="35"/>
  <c r="AX36" i="35" s="1"/>
  <c r="AX40" i="35" s="1"/>
  <c r="AI33" i="35"/>
  <c r="AI36" i="35" s="1"/>
  <c r="AI40" i="35" s="1"/>
  <c r="BN33" i="35"/>
  <c r="BN36" i="35" s="1"/>
  <c r="BN40" i="35" s="1"/>
  <c r="F33" i="34"/>
  <c r="F36" i="34" s="1"/>
  <c r="F40" i="34" s="1"/>
  <c r="F42" i="34" s="1"/>
  <c r="F43" i="34" s="1"/>
  <c r="AD33" i="34"/>
  <c r="AD36" i="34" s="1"/>
  <c r="AD40" i="34" s="1"/>
  <c r="AD42" i="34" s="1"/>
  <c r="AD43" i="34" s="1"/>
  <c r="Z33" i="34"/>
  <c r="Z36" i="34" s="1"/>
  <c r="Z40" i="34" s="1"/>
  <c r="Z42" i="34" s="1"/>
  <c r="Z43" i="34" s="1"/>
  <c r="AM33" i="34"/>
  <c r="AM36" i="34" s="1"/>
  <c r="AM40" i="34" s="1"/>
  <c r="AM42" i="34" s="1"/>
  <c r="AM43" i="34" s="1"/>
  <c r="AE33" i="34"/>
  <c r="AE36" i="34" s="1"/>
  <c r="AE40" i="34" s="1"/>
  <c r="AE42" i="34" s="1"/>
  <c r="AE43" i="34" s="1"/>
  <c r="AH23" i="35"/>
  <c r="AL33" i="34"/>
  <c r="AL36" i="34" s="1"/>
  <c r="AL40" i="34" s="1"/>
  <c r="AL42" i="34" s="1"/>
  <c r="AL43" i="34" s="1"/>
  <c r="AP33" i="34"/>
  <c r="AP36" i="34" s="1"/>
  <c r="AP40" i="34" s="1"/>
  <c r="AP42" i="34" s="1"/>
  <c r="AP43" i="34" s="1"/>
  <c r="AC23" i="35"/>
  <c r="BF33" i="35"/>
  <c r="BF36" i="35" s="1"/>
  <c r="BF40" i="35" s="1"/>
  <c r="BO33" i="35"/>
  <c r="BO36" i="35" s="1"/>
  <c r="BO40" i="35" s="1"/>
  <c r="AP33" i="35"/>
  <c r="AP36" i="35" s="1"/>
  <c r="AP40" i="35" s="1"/>
  <c r="AK33" i="35"/>
  <c r="AK36" i="35" s="1"/>
  <c r="AK40" i="35" s="1"/>
  <c r="BG33" i="35"/>
  <c r="BG36" i="35" s="1"/>
  <c r="BG40" i="35" s="1"/>
  <c r="G33" i="34"/>
  <c r="G36" i="34" s="1"/>
  <c r="G40" i="34" s="1"/>
  <c r="G42" i="34" s="1"/>
  <c r="G43" i="34" s="1"/>
  <c r="D33" i="34"/>
  <c r="D36" i="34" s="1"/>
  <c r="D40" i="34" s="1"/>
  <c r="V33" i="34"/>
  <c r="V36" i="34" s="1"/>
  <c r="V40" i="34" s="1"/>
  <c r="V42" i="34" s="1"/>
  <c r="V43" i="34" s="1"/>
  <c r="AT33" i="34"/>
  <c r="AT36" i="34" s="1"/>
  <c r="AT40" i="34" s="1"/>
  <c r="AT42" i="34" s="1"/>
  <c r="AT43" i="34" s="1"/>
  <c r="N33" i="34"/>
  <c r="N36" i="34" s="1"/>
  <c r="N40" i="34" s="1"/>
  <c r="N42" i="34" s="1"/>
  <c r="N43" i="34" s="1"/>
  <c r="BI33" i="35"/>
  <c r="BI36" i="35" s="1"/>
  <c r="BI40" i="35" s="1"/>
  <c r="AL23" i="35"/>
  <c r="AL33" i="35"/>
  <c r="AL36" i="35" s="1"/>
  <c r="AL40" i="35" s="1"/>
  <c r="BL23" i="35"/>
  <c r="BL33" i="35"/>
  <c r="BL36" i="35" s="1"/>
  <c r="BL40" i="35" s="1"/>
  <c r="BC23" i="35"/>
  <c r="BC33" i="35"/>
  <c r="BC36" i="35" s="1"/>
  <c r="BC40" i="35" s="1"/>
  <c r="AD23" i="35"/>
  <c r="AD33" i="35"/>
  <c r="AD36" i="35" s="1"/>
  <c r="AD40" i="35" s="1"/>
  <c r="AR23" i="35"/>
  <c r="AR33" i="35"/>
  <c r="AR36" i="35" s="1"/>
  <c r="AR40" i="35" s="1"/>
  <c r="E33" i="34"/>
  <c r="E36" i="34" s="1"/>
  <c r="E40" i="34" s="1"/>
  <c r="E42" i="34" s="1"/>
  <c r="E43" i="34" s="1"/>
  <c r="R33" i="34"/>
  <c r="R36" i="34" s="1"/>
  <c r="R40" i="34" s="1"/>
  <c r="R42" i="34" s="1"/>
  <c r="R43" i="34" s="1"/>
  <c r="BD23" i="35"/>
  <c r="BD33" i="35"/>
  <c r="BD36" i="35" s="1"/>
  <c r="BD40" i="35" s="1"/>
  <c r="AU23" i="35"/>
  <c r="AU33" i="35"/>
  <c r="AU36" i="35" s="1"/>
  <c r="AU40" i="35" s="1"/>
  <c r="AJ23" i="35"/>
  <c r="AJ33" i="35"/>
  <c r="AJ36" i="35" s="1"/>
  <c r="AJ40" i="35" s="1"/>
  <c r="AT23" i="35"/>
  <c r="AT33" i="35"/>
  <c r="AT36" i="35" s="1"/>
  <c r="AT40" i="35" s="1"/>
  <c r="BH23" i="35"/>
  <c r="BH33" i="35"/>
  <c r="BH36" i="35" s="1"/>
  <c r="BH40" i="35" s="1"/>
  <c r="AZ23" i="35"/>
  <c r="AZ33" i="35"/>
  <c r="AZ36" i="35" s="1"/>
  <c r="AZ40" i="35" s="1"/>
  <c r="AV23" i="35"/>
  <c r="AV33" i="35"/>
  <c r="AV36" i="35" s="1"/>
  <c r="AV40" i="35" s="1"/>
  <c r="AM23" i="35"/>
  <c r="AM33" i="35"/>
  <c r="AM36" i="35" s="1"/>
  <c r="AM40" i="35" s="1"/>
  <c r="AB23" i="35"/>
  <c r="AB33" i="35"/>
  <c r="AB36" i="35" s="1"/>
  <c r="AB40" i="35" s="1"/>
  <c r="BK23" i="35"/>
  <c r="BK33" i="35"/>
  <c r="BK36" i="35" s="1"/>
  <c r="BK40" i="35" s="1"/>
  <c r="AN23" i="35"/>
  <c r="AN33" i="35"/>
  <c r="AN36" i="35" s="1"/>
  <c r="AN40" i="35" s="1"/>
  <c r="AE23" i="35"/>
  <c r="AE33" i="35"/>
  <c r="AE36" i="35" s="1"/>
  <c r="AE40" i="35" s="1"/>
  <c r="AF23" i="35"/>
  <c r="AF33" i="35"/>
  <c r="AF36" i="35" s="1"/>
  <c r="AF40" i="35" s="1"/>
  <c r="BJ23" i="35"/>
  <c r="BJ33" i="35"/>
  <c r="BJ36" i="35" s="1"/>
  <c r="BJ40" i="35" s="1"/>
  <c r="J33" i="34"/>
  <c r="J36" i="34" s="1"/>
  <c r="J40" i="34" s="1"/>
  <c r="J42" i="34" s="1"/>
  <c r="J43" i="34" s="1"/>
  <c r="BB23" i="35"/>
  <c r="BB33" i="35"/>
  <c r="BB36" i="35" s="1"/>
  <c r="BB40" i="35" s="1"/>
  <c r="BP23" i="35"/>
  <c r="BP33" i="35"/>
  <c r="BP36" i="35" s="1"/>
  <c r="BP40" i="35" s="1"/>
  <c r="AB23" i="34"/>
  <c r="AB33" i="34"/>
  <c r="AB36" i="34" s="1"/>
  <c r="AB40" i="34" s="1"/>
  <c r="AB42" i="34" s="1"/>
  <c r="AB43" i="34" s="1"/>
  <c r="K23" i="34"/>
  <c r="K33" i="34"/>
  <c r="K36" i="34" s="1"/>
  <c r="K40" i="34" s="1"/>
  <c r="K42" i="34" s="1"/>
  <c r="K43" i="34" s="1"/>
  <c r="S23" i="34"/>
  <c r="S33" i="34"/>
  <c r="S36" i="34" s="1"/>
  <c r="S40" i="34" s="1"/>
  <c r="S42" i="34" s="1"/>
  <c r="S43" i="34" s="1"/>
  <c r="T23" i="34"/>
  <c r="T33" i="34"/>
  <c r="T36" i="34" s="1"/>
  <c r="T40" i="34" s="1"/>
  <c r="T42" i="34" s="1"/>
  <c r="T43" i="34" s="1"/>
  <c r="AV23" i="34"/>
  <c r="AV33" i="34"/>
  <c r="AV36" i="34" s="1"/>
  <c r="AV40" i="34" s="1"/>
  <c r="AV42" i="34" s="1"/>
  <c r="AV43" i="34" s="1"/>
  <c r="AS23" i="34"/>
  <c r="AS33" i="34"/>
  <c r="AS36" i="34" s="1"/>
  <c r="AS40" i="34" s="1"/>
  <c r="AS42" i="34" s="1"/>
  <c r="AS43" i="34" s="1"/>
  <c r="AJ23" i="34"/>
  <c r="AJ33" i="34"/>
  <c r="AJ36" i="34" s="1"/>
  <c r="AJ40" i="34" s="1"/>
  <c r="AJ42" i="34" s="1"/>
  <c r="AJ43" i="34" s="1"/>
  <c r="I23" i="34"/>
  <c r="I33" i="34"/>
  <c r="I36" i="34" s="1"/>
  <c r="I40" i="34" s="1"/>
  <c r="I42" i="34" s="1"/>
  <c r="I43" i="34" s="1"/>
  <c r="AN23" i="34"/>
  <c r="AN33" i="34"/>
  <c r="AN36" i="34" s="1"/>
  <c r="AN40" i="34" s="1"/>
  <c r="AN42" i="34" s="1"/>
  <c r="AN43" i="34" s="1"/>
  <c r="AK23" i="34"/>
  <c r="AK33" i="34"/>
  <c r="AK36" i="34" s="1"/>
  <c r="AK40" i="34" s="1"/>
  <c r="AK42" i="34" s="1"/>
  <c r="AK43" i="34" s="1"/>
  <c r="AO23" i="34"/>
  <c r="AO33" i="34"/>
  <c r="AO36" i="34" s="1"/>
  <c r="AO40" i="34" s="1"/>
  <c r="AO42" i="34" s="1"/>
  <c r="AO43" i="34" s="1"/>
  <c r="AF23" i="34"/>
  <c r="AF33" i="34"/>
  <c r="AF36" i="34" s="1"/>
  <c r="AF40" i="34" s="1"/>
  <c r="AF42" i="34" s="1"/>
  <c r="AF43" i="34" s="1"/>
  <c r="AC23" i="34"/>
  <c r="AC33" i="34"/>
  <c r="AC36" i="34" s="1"/>
  <c r="AC40" i="34" s="1"/>
  <c r="AC42" i="34" s="1"/>
  <c r="AC43" i="34" s="1"/>
  <c r="L33" i="34"/>
  <c r="L36" i="34" s="1"/>
  <c r="L40" i="34" s="1"/>
  <c r="L42" i="34" s="1"/>
  <c r="L43" i="34" s="1"/>
  <c r="AQ23" i="34"/>
  <c r="AQ33" i="34"/>
  <c r="AQ36" i="34" s="1"/>
  <c r="AQ40" i="34" s="1"/>
  <c r="AQ42" i="34" s="1"/>
  <c r="AQ43" i="34" s="1"/>
  <c r="AG23" i="34"/>
  <c r="AG33" i="34"/>
  <c r="AG36" i="34" s="1"/>
  <c r="AG40" i="34" s="1"/>
  <c r="AG42" i="34" s="1"/>
  <c r="AG43" i="34" s="1"/>
  <c r="X23" i="34"/>
  <c r="X33" i="34"/>
  <c r="X36" i="34" s="1"/>
  <c r="X40" i="34" s="1"/>
  <c r="X42" i="34" s="1"/>
  <c r="X43" i="34" s="1"/>
  <c r="U23" i="34"/>
  <c r="U33" i="34"/>
  <c r="U36" i="34" s="1"/>
  <c r="U40" i="34" s="1"/>
  <c r="U42" i="34" s="1"/>
  <c r="U43" i="34" s="1"/>
  <c r="AI23" i="34"/>
  <c r="AI33" i="34"/>
  <c r="AI36" i="34" s="1"/>
  <c r="AI40" i="34" s="1"/>
  <c r="AI42" i="34" s="1"/>
  <c r="AI43" i="34" s="1"/>
  <c r="Y23" i="34"/>
  <c r="Y33" i="34"/>
  <c r="Y36" i="34" s="1"/>
  <c r="Y40" i="34" s="1"/>
  <c r="Y42" i="34" s="1"/>
  <c r="Y43" i="34" s="1"/>
  <c r="P23" i="34"/>
  <c r="P33" i="34"/>
  <c r="P36" i="34" s="1"/>
  <c r="P40" i="34" s="1"/>
  <c r="P42" i="34" s="1"/>
  <c r="P43" i="34" s="1"/>
  <c r="M23" i="34"/>
  <c r="M33" i="34"/>
  <c r="M36" i="34" s="1"/>
  <c r="M40" i="34" s="1"/>
  <c r="M42" i="34" s="1"/>
  <c r="M43" i="34" s="1"/>
  <c r="AR23" i="34"/>
  <c r="AR33" i="34"/>
  <c r="AR36" i="34" s="1"/>
  <c r="AR40" i="34" s="1"/>
  <c r="AR42" i="34" s="1"/>
  <c r="AR43" i="34" s="1"/>
  <c r="AA23" i="34"/>
  <c r="AA33" i="34"/>
  <c r="AA36" i="34" s="1"/>
  <c r="AA40" i="34" s="1"/>
  <c r="AA42" i="34" s="1"/>
  <c r="AA43" i="34" s="1"/>
  <c r="Q23" i="34"/>
  <c r="Q33" i="34"/>
  <c r="Q36" i="34" s="1"/>
  <c r="Q40" i="34" s="1"/>
  <c r="Q42" i="34" s="1"/>
  <c r="Q43" i="34" s="1"/>
  <c r="H23" i="34"/>
  <c r="H33" i="34"/>
  <c r="H36" i="34" s="1"/>
  <c r="H40" i="34" s="1"/>
  <c r="H42" i="34" s="1"/>
  <c r="H43" i="34" s="1"/>
  <c r="C23" i="34"/>
  <c r="C33" i="34"/>
  <c r="D42" i="34"/>
  <c r="D43" i="34" s="1"/>
  <c r="B61" i="16"/>
  <c r="B55" i="16"/>
  <c r="B54" i="16"/>
  <c r="C36" i="34" l="1"/>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C40" i="34" l="1"/>
  <c r="BO194" i="32"/>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N152" i="32"/>
  <c r="BM152" i="32"/>
  <c r="BL152" i="32"/>
  <c r="BL151" i="32" s="1"/>
  <c r="BK152" i="32"/>
  <c r="BJ152" i="32"/>
  <c r="BI152" i="32"/>
  <c r="BH152" i="32"/>
  <c r="BG152" i="32"/>
  <c r="BF152" i="32"/>
  <c r="BE152" i="32"/>
  <c r="BD152" i="32"/>
  <c r="BD151" i="32" s="1"/>
  <c r="BC152" i="32"/>
  <c r="BB152" i="32"/>
  <c r="BA152" i="32"/>
  <c r="AZ152" i="32"/>
  <c r="AY152" i="32"/>
  <c r="AX152" i="32"/>
  <c r="AW152" i="32"/>
  <c r="AV152" i="32"/>
  <c r="AV151" i="32" s="1"/>
  <c r="AU152" i="32"/>
  <c r="AT152" i="32"/>
  <c r="AS152" i="32"/>
  <c r="AR152" i="32"/>
  <c r="AQ152" i="32"/>
  <c r="AP152" i="32"/>
  <c r="AO152" i="32"/>
  <c r="AN152" i="32"/>
  <c r="AN151" i="32" s="1"/>
  <c r="AM152" i="32"/>
  <c r="AL152" i="32"/>
  <c r="AK152" i="32"/>
  <c r="AJ152" i="32"/>
  <c r="AI152" i="32"/>
  <c r="AH152" i="32"/>
  <c r="AG152" i="32"/>
  <c r="AF152" i="32"/>
  <c r="AF151" i="32" s="1"/>
  <c r="AE152" i="32"/>
  <c r="AD152" i="32"/>
  <c r="AC152" i="32"/>
  <c r="AB152" i="32"/>
  <c r="AA152" i="32"/>
  <c r="Z152" i="32"/>
  <c r="Y152" i="32"/>
  <c r="X152" i="32"/>
  <c r="X151" i="32" s="1"/>
  <c r="W152" i="32"/>
  <c r="V152" i="32"/>
  <c r="U152" i="32"/>
  <c r="T152" i="32"/>
  <c r="S152" i="32"/>
  <c r="R152" i="32"/>
  <c r="Q152" i="32"/>
  <c r="P152" i="32"/>
  <c r="P151" i="32" s="1"/>
  <c r="O152" i="32"/>
  <c r="N152" i="32"/>
  <c r="M152" i="32"/>
  <c r="L152" i="32"/>
  <c r="K152" i="32"/>
  <c r="J152" i="32"/>
  <c r="I152" i="32"/>
  <c r="H152" i="32"/>
  <c r="G152" i="32"/>
  <c r="F152" i="32"/>
  <c r="E152" i="32"/>
  <c r="D152" i="32"/>
  <c r="C152" i="32"/>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U98" i="32"/>
  <c r="T98" i="32"/>
  <c r="S98" i="32"/>
  <c r="R98" i="32"/>
  <c r="Q98" i="32"/>
  <c r="P98" i="32"/>
  <c r="O98" i="32"/>
  <c r="N98" i="32"/>
  <c r="M98" i="32"/>
  <c r="L98" i="32"/>
  <c r="K98" i="32"/>
  <c r="J98" i="32"/>
  <c r="I98" i="32"/>
  <c r="H98" i="32"/>
  <c r="G98" i="32"/>
  <c r="F98" i="32"/>
  <c r="E98" i="32"/>
  <c r="D98" i="32"/>
  <c r="C98" i="32"/>
  <c r="BO86" i="32"/>
  <c r="BN86" i="32"/>
  <c r="BM86" i="32"/>
  <c r="BL86" i="32"/>
  <c r="BK86" i="32"/>
  <c r="BJ86" i="32"/>
  <c r="BI86" i="32"/>
  <c r="BH86" i="32"/>
  <c r="BG86" i="32"/>
  <c r="BF86"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H86" i="32"/>
  <c r="G86" i="32"/>
  <c r="F86" i="32"/>
  <c r="E86" i="32"/>
  <c r="D86" i="32"/>
  <c r="C86" i="32"/>
  <c r="BO77" i="32"/>
  <c r="BN77" i="32"/>
  <c r="BM77"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BO68" i="32"/>
  <c r="BN68" i="32"/>
  <c r="BM68" i="32"/>
  <c r="BL68" i="32"/>
  <c r="BK68" i="32"/>
  <c r="BJ68" i="32"/>
  <c r="BI68" i="32"/>
  <c r="BH68" i="32"/>
  <c r="BG68" i="32"/>
  <c r="BF68" i="32"/>
  <c r="BE68" i="32"/>
  <c r="BD68" i="32"/>
  <c r="BC68" i="32"/>
  <c r="BB68" i="32"/>
  <c r="BA68" i="32"/>
  <c r="AZ68" i="32"/>
  <c r="AY68" i="32"/>
  <c r="AX68" i="32"/>
  <c r="AW68" i="32"/>
  <c r="AV68" i="32"/>
  <c r="AU68" i="32"/>
  <c r="AT68" i="32"/>
  <c r="AS68" i="32"/>
  <c r="AR68" i="32"/>
  <c r="AQ68" i="32"/>
  <c r="AP68" i="32"/>
  <c r="AO68" i="32"/>
  <c r="AN68" i="32"/>
  <c r="AM68" i="32"/>
  <c r="AL68" i="32"/>
  <c r="AK68" i="32"/>
  <c r="AJ68" i="32"/>
  <c r="AI68" i="32"/>
  <c r="AH68" i="32"/>
  <c r="AG68" i="32"/>
  <c r="AF68" i="32"/>
  <c r="AE68" i="32"/>
  <c r="AD68" i="32"/>
  <c r="AC68" i="32"/>
  <c r="AB68" i="32"/>
  <c r="AA68" i="32"/>
  <c r="Z68" i="32"/>
  <c r="Y68" i="32"/>
  <c r="X68" i="32"/>
  <c r="W68" i="32"/>
  <c r="V68" i="32"/>
  <c r="U68" i="32"/>
  <c r="T68" i="32"/>
  <c r="S68" i="32"/>
  <c r="R68" i="32"/>
  <c r="Q68" i="32"/>
  <c r="P68" i="32"/>
  <c r="O68" i="32"/>
  <c r="N68" i="32"/>
  <c r="M68" i="32"/>
  <c r="L68" i="32"/>
  <c r="K68" i="32"/>
  <c r="J68" i="32"/>
  <c r="I68" i="32"/>
  <c r="H68" i="32"/>
  <c r="G68" i="32"/>
  <c r="F68" i="32"/>
  <c r="E68" i="32"/>
  <c r="D68" i="32"/>
  <c r="C68" i="32"/>
  <c r="BO56" i="32"/>
  <c r="BN56" i="32"/>
  <c r="BM56" i="32"/>
  <c r="BL56" i="32"/>
  <c r="BK56" i="32"/>
  <c r="BJ56" i="32"/>
  <c r="BI56" i="32"/>
  <c r="BH56"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N56" i="32"/>
  <c r="M56" i="32"/>
  <c r="L56" i="32"/>
  <c r="K56" i="32"/>
  <c r="J56" i="32"/>
  <c r="I56" i="32"/>
  <c r="H56" i="32"/>
  <c r="G56" i="32"/>
  <c r="F56" i="32"/>
  <c r="E56" i="32"/>
  <c r="D56" i="32"/>
  <c r="C56"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C8" i="32"/>
  <c r="AU125" i="32" l="1"/>
  <c r="AO125" i="32"/>
  <c r="AM125" i="32"/>
  <c r="AK125" i="32"/>
  <c r="AG125" i="32"/>
  <c r="AD125" i="32"/>
  <c r="X125" i="32"/>
  <c r="V125" i="32"/>
  <c r="Q125" i="32"/>
  <c r="N125" i="32"/>
  <c r="M125" i="32"/>
  <c r="H125" i="32"/>
  <c r="E125" i="32"/>
  <c r="BN116" i="32"/>
  <c r="BJ116" i="32"/>
  <c r="AL125" i="32"/>
  <c r="AF125" i="32"/>
  <c r="AC125" i="32"/>
  <c r="W125" i="32"/>
  <c r="U125" i="32"/>
  <c r="P125" i="32"/>
  <c r="I125" i="32"/>
  <c r="F125" i="32"/>
  <c r="BL116" i="32"/>
  <c r="BO146" i="32"/>
  <c r="V146" i="32"/>
  <c r="U146" i="32"/>
  <c r="N146" i="32"/>
  <c r="M146" i="32"/>
  <c r="F146" i="32"/>
  <c r="E146" i="32"/>
  <c r="BL134" i="32"/>
  <c r="BK134" i="32"/>
  <c r="BJ134" i="32"/>
  <c r="BI134" i="32"/>
  <c r="BD134" i="32"/>
  <c r="BC134" i="32"/>
  <c r="BB134" i="32"/>
  <c r="BA134" i="32"/>
  <c r="AV134" i="32"/>
  <c r="AU134" i="32"/>
  <c r="AT134" i="32"/>
  <c r="AS134" i="32"/>
  <c r="AF134" i="32"/>
  <c r="AE134" i="32"/>
  <c r="X134" i="32"/>
  <c r="W134" i="32"/>
  <c r="V134" i="32"/>
  <c r="U134" i="32"/>
  <c r="P134" i="32"/>
  <c r="O134" i="32"/>
  <c r="N134" i="32"/>
  <c r="M134" i="32"/>
  <c r="H134" i="32"/>
  <c r="G134" i="32"/>
  <c r="F134" i="32"/>
  <c r="E134" i="32"/>
  <c r="BM125" i="32"/>
  <c r="BL125" i="32"/>
  <c r="BK125" i="32"/>
  <c r="BJ125" i="32"/>
  <c r="BI125" i="32"/>
  <c r="BE125" i="32"/>
  <c r="BD125" i="32"/>
  <c r="BC125" i="32"/>
  <c r="BB125" i="32"/>
  <c r="BA125" i="32"/>
  <c r="AW125" i="32"/>
  <c r="AV125" i="32"/>
  <c r="AT125" i="32"/>
  <c r="AS125" i="32"/>
  <c r="AN125" i="32"/>
  <c r="AE125" i="32"/>
  <c r="Y125" i="32"/>
  <c r="O125" i="32"/>
  <c r="G125" i="32"/>
  <c r="BD116" i="32"/>
  <c r="BB116" i="32"/>
  <c r="AV116" i="32"/>
  <c r="AT116" i="32"/>
  <c r="AN116" i="32"/>
  <c r="AL116" i="32"/>
  <c r="AH116" i="32"/>
  <c r="AF116" i="32"/>
  <c r="AD116" i="32"/>
  <c r="X116" i="32"/>
  <c r="V116" i="32"/>
  <c r="P116" i="32"/>
  <c r="N116" i="32"/>
  <c r="J116" i="32"/>
  <c r="H116" i="32"/>
  <c r="F116" i="32"/>
  <c r="BN104" i="32"/>
  <c r="BM104" i="32"/>
  <c r="BK104" i="32"/>
  <c r="BF104" i="32"/>
  <c r="BE104" i="32"/>
  <c r="BC104" i="32"/>
  <c r="AX104" i="32"/>
  <c r="AW104" i="32"/>
  <c r="AU104" i="32"/>
  <c r="AP104" i="32"/>
  <c r="AO104" i="32"/>
  <c r="AN104" i="32"/>
  <c r="AM104" i="32"/>
  <c r="AH104" i="32"/>
  <c r="AG104" i="32"/>
  <c r="AE104" i="32"/>
  <c r="Z104" i="32"/>
  <c r="Y104" i="32"/>
  <c r="W104" i="32"/>
  <c r="R104" i="32"/>
  <c r="Q104" i="32"/>
  <c r="O104" i="32"/>
  <c r="J104" i="32"/>
  <c r="I104" i="32"/>
  <c r="G104" i="32"/>
  <c r="AX7" i="32"/>
  <c r="AX52" i="32" s="1"/>
  <c r="BN151" i="32"/>
  <c r="BN196" i="32" s="1"/>
  <c r="G7" i="32"/>
  <c r="G52" i="32" s="1"/>
  <c r="O7" i="32"/>
  <c r="O52" i="32" s="1"/>
  <c r="W7" i="32"/>
  <c r="W52" i="32" s="1"/>
  <c r="AE7" i="32"/>
  <c r="AE52" i="32" s="1"/>
  <c r="AM7" i="32"/>
  <c r="AM52" i="32" s="1"/>
  <c r="AU7" i="32"/>
  <c r="AU52" i="32" s="1"/>
  <c r="BC7" i="32"/>
  <c r="BC52" i="32" s="1"/>
  <c r="BK7" i="32"/>
  <c r="BK52" i="32" s="1"/>
  <c r="F151" i="32"/>
  <c r="F196" i="32" s="1"/>
  <c r="N151" i="32"/>
  <c r="N196" i="32" s="1"/>
  <c r="V151" i="32"/>
  <c r="V196" i="32" s="1"/>
  <c r="AL151" i="32"/>
  <c r="AL196" i="32" s="1"/>
  <c r="BB151" i="32"/>
  <c r="BB196" i="32" s="1"/>
  <c r="BJ151" i="32"/>
  <c r="BJ196" i="32" s="1"/>
  <c r="BF7" i="32"/>
  <c r="BF52" i="32" s="1"/>
  <c r="BN7" i="32"/>
  <c r="BN52" i="32" s="1"/>
  <c r="E7" i="32"/>
  <c r="E52" i="32" s="1"/>
  <c r="M7" i="32"/>
  <c r="M52" i="32" s="1"/>
  <c r="U7" i="32"/>
  <c r="U52" i="32" s="1"/>
  <c r="AC7" i="32"/>
  <c r="AC52" i="32" s="1"/>
  <c r="AK7" i="32"/>
  <c r="AK52" i="32" s="1"/>
  <c r="AS7" i="32"/>
  <c r="BA7" i="32"/>
  <c r="BI7" i="32"/>
  <c r="F7" i="32"/>
  <c r="F52" i="32" s="1"/>
  <c r="Z151" i="32"/>
  <c r="Z196" i="32" s="1"/>
  <c r="AH151" i="32"/>
  <c r="AH196" i="32" s="1"/>
  <c r="AP151" i="32"/>
  <c r="AX151" i="32"/>
  <c r="BF151" i="32"/>
  <c r="BF196" i="32" s="1"/>
  <c r="U151" i="32"/>
  <c r="BI151" i="32"/>
  <c r="D7" i="32"/>
  <c r="D52" i="32" s="1"/>
  <c r="L7" i="32"/>
  <c r="L52" i="32" s="1"/>
  <c r="T7" i="32"/>
  <c r="T52" i="32" s="1"/>
  <c r="AB7" i="32"/>
  <c r="AJ7" i="32"/>
  <c r="AJ52" i="32" s="1"/>
  <c r="AR7" i="32"/>
  <c r="AR52" i="32" s="1"/>
  <c r="AZ7" i="32"/>
  <c r="AZ52" i="32" s="1"/>
  <c r="BH7" i="32"/>
  <c r="BH52" i="32" s="1"/>
  <c r="W55" i="32"/>
  <c r="W100" i="32" s="1"/>
  <c r="I151" i="32"/>
  <c r="I196" i="32" s="1"/>
  <c r="Q151" i="32"/>
  <c r="Q196" i="32" s="1"/>
  <c r="Y151" i="32"/>
  <c r="Y196" i="32" s="1"/>
  <c r="AG151" i="32"/>
  <c r="AG196" i="32" s="1"/>
  <c r="AO151" i="32"/>
  <c r="AO196" i="32" s="1"/>
  <c r="AW151" i="32"/>
  <c r="AW196" i="32" s="1"/>
  <c r="BE151" i="32"/>
  <c r="BE196" i="32" s="1"/>
  <c r="BM151" i="32"/>
  <c r="BM196" i="32" s="1"/>
  <c r="C42" i="34"/>
  <c r="J151" i="32"/>
  <c r="J196" i="32" s="1"/>
  <c r="R151" i="32"/>
  <c r="R196" i="32" s="1"/>
  <c r="BJ7" i="32"/>
  <c r="BJ52" i="32" s="1"/>
  <c r="G55" i="32"/>
  <c r="G100" i="32" s="1"/>
  <c r="O55" i="32"/>
  <c r="O100" i="32" s="1"/>
  <c r="AU55" i="32"/>
  <c r="AU100" i="32" s="1"/>
  <c r="BC55" i="32"/>
  <c r="BC100" i="32" s="1"/>
  <c r="BK55" i="32"/>
  <c r="BK100" i="32" s="1"/>
  <c r="I7" i="32"/>
  <c r="I52" i="32" s="1"/>
  <c r="BE7" i="32"/>
  <c r="BE52" i="32" s="1"/>
  <c r="C55" i="32"/>
  <c r="C100" i="32" s="1"/>
  <c r="K55" i="32"/>
  <c r="K100" i="32" s="1"/>
  <c r="S55" i="32"/>
  <c r="S100" i="32" s="1"/>
  <c r="AA55" i="32"/>
  <c r="AA100" i="32" s="1"/>
  <c r="AI55" i="32"/>
  <c r="AI100" i="32" s="1"/>
  <c r="AQ55" i="32"/>
  <c r="AQ100" i="32" s="1"/>
  <c r="AY55" i="32"/>
  <c r="AY100" i="32" s="1"/>
  <c r="BG55" i="32"/>
  <c r="BO55" i="32"/>
  <c r="BO100" i="32" s="1"/>
  <c r="AI7" i="32"/>
  <c r="AI52" i="32" s="1"/>
  <c r="AC55" i="32"/>
  <c r="AC100" i="32" s="1"/>
  <c r="BI55" i="32"/>
  <c r="BI100" i="32" s="1"/>
  <c r="H151" i="32"/>
  <c r="H196" i="32" s="1"/>
  <c r="I116" i="32"/>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P52" i="32" s="1"/>
  <c r="X7" i="32"/>
  <c r="X52" i="32" s="1"/>
  <c r="AV7" i="32"/>
  <c r="AV52" i="32" s="1"/>
  <c r="BD7" i="32"/>
  <c r="BD52" i="32" s="1"/>
  <c r="C7" i="32"/>
  <c r="C52" i="32" s="1"/>
  <c r="K7" i="32"/>
  <c r="K52" i="32" s="1"/>
  <c r="S7" i="32"/>
  <c r="S52" i="32" s="1"/>
  <c r="AA7" i="32"/>
  <c r="AA52" i="32" s="1"/>
  <c r="AQ7" i="32"/>
  <c r="AQ52" i="32" s="1"/>
  <c r="AY7" i="32"/>
  <c r="AY52" i="32" s="1"/>
  <c r="BG7" i="32"/>
  <c r="BG52" i="32" s="1"/>
  <c r="BO7" i="32"/>
  <c r="BO52" i="32" s="1"/>
  <c r="AD151" i="32"/>
  <c r="AD196" i="32" s="1"/>
  <c r="AT151" i="32"/>
  <c r="AT196" i="32" s="1"/>
  <c r="C146" i="32"/>
  <c r="K146" i="32"/>
  <c r="S146" i="32"/>
  <c r="AM55" i="32"/>
  <c r="AM100" i="32" s="1"/>
  <c r="N7" i="32"/>
  <c r="N52" i="32" s="1"/>
  <c r="BN55" i="32"/>
  <c r="AF7" i="32"/>
  <c r="AF52" i="32" s="1"/>
  <c r="AN7" i="32"/>
  <c r="AN52" i="32" s="1"/>
  <c r="BL7" i="32"/>
  <c r="BL52" i="32" s="1"/>
  <c r="E104" i="32"/>
  <c r="BI104" i="32"/>
  <c r="R134" i="32"/>
  <c r="Z134" i="32"/>
  <c r="AP134" i="32"/>
  <c r="AX134" i="32"/>
  <c r="BF134" i="32"/>
  <c r="BN134" i="32"/>
  <c r="I146" i="32"/>
  <c r="Q146" i="32"/>
  <c r="U104" i="32"/>
  <c r="AK104" i="32"/>
  <c r="BA104" i="32"/>
  <c r="J134" i="32"/>
  <c r="C116" i="32"/>
  <c r="K116" i="32"/>
  <c r="S116" i="32"/>
  <c r="AA116" i="32"/>
  <c r="AI116" i="32"/>
  <c r="AQ116" i="32"/>
  <c r="AY116" i="32"/>
  <c r="BG116" i="32"/>
  <c r="BO116" i="32"/>
  <c r="J125" i="32"/>
  <c r="R125" i="32"/>
  <c r="Z125" i="32"/>
  <c r="AH125" i="32"/>
  <c r="AP125" i="32"/>
  <c r="AX125" i="32"/>
  <c r="BF125" i="32"/>
  <c r="BN125" i="32"/>
  <c r="I134" i="32"/>
  <c r="Q134" i="32"/>
  <c r="Y134" i="32"/>
  <c r="AO134" i="32"/>
  <c r="AW134" i="32"/>
  <c r="BE134" i="32"/>
  <c r="BM134" i="32"/>
  <c r="H146" i="32"/>
  <c r="P146" i="32"/>
  <c r="Q7" i="32"/>
  <c r="Q52" i="32" s="1"/>
  <c r="Y7" i="32"/>
  <c r="Y52" i="32" s="1"/>
  <c r="AG7" i="32"/>
  <c r="AG52" i="32" s="1"/>
  <c r="AO7" i="32"/>
  <c r="AO52" i="32" s="1"/>
  <c r="AW7" i="32"/>
  <c r="AW52" i="32" s="1"/>
  <c r="BM7" i="32"/>
  <c r="BM52" i="32" s="1"/>
  <c r="E55" i="32"/>
  <c r="E100" i="32" s="1"/>
  <c r="BG100" i="32"/>
  <c r="R116" i="32"/>
  <c r="R55" i="32"/>
  <c r="Z55" i="32"/>
  <c r="Z100" i="32" s="1"/>
  <c r="Z116" i="32"/>
  <c r="AP55" i="32"/>
  <c r="AP100" i="32" s="1"/>
  <c r="AP116" i="32"/>
  <c r="AX55" i="32"/>
  <c r="AX100" i="32" s="1"/>
  <c r="AX116" i="32"/>
  <c r="BF55" i="32"/>
  <c r="BF100" i="32" s="1"/>
  <c r="BF116" i="32"/>
  <c r="U196" i="32"/>
  <c r="U55" i="32"/>
  <c r="U100" i="32" s="1"/>
  <c r="AC104" i="32"/>
  <c r="M104" i="32"/>
  <c r="M55" i="32"/>
  <c r="M100" i="32" s="1"/>
  <c r="AS104" i="32"/>
  <c r="AS55" i="32"/>
  <c r="AS100" i="32" s="1"/>
  <c r="AH134" i="32"/>
  <c r="BA52" i="32"/>
  <c r="P196" i="32"/>
  <c r="X196" i="32"/>
  <c r="BD196" i="32"/>
  <c r="AS52" i="32"/>
  <c r="BI52" i="32"/>
  <c r="AV196" i="32"/>
  <c r="AK55" i="32"/>
  <c r="AK100" i="32" s="1"/>
  <c r="BL196" i="32"/>
  <c r="AB52" i="32"/>
  <c r="H55" i="32"/>
  <c r="H100" i="32" s="1"/>
  <c r="H104" i="32"/>
  <c r="P55" i="32"/>
  <c r="P100" i="32" s="1"/>
  <c r="P104" i="32"/>
  <c r="AP196" i="32"/>
  <c r="AX196" i="32"/>
  <c r="BA55" i="32"/>
  <c r="BA100" i="32" s="1"/>
  <c r="F55" i="32"/>
  <c r="F100" i="32" s="1"/>
  <c r="N55" i="32"/>
  <c r="N100" i="32" s="1"/>
  <c r="V55" i="32"/>
  <c r="V100" i="32" s="1"/>
  <c r="AD55" i="32"/>
  <c r="AL55" i="32"/>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BM146"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V104" i="32"/>
  <c r="AF104" i="32"/>
  <c r="BB104" i="32"/>
  <c r="BL104" i="32"/>
  <c r="G116" i="32"/>
  <c r="G151" i="32"/>
  <c r="O151" i="32"/>
  <c r="W151" i="32"/>
  <c r="AE151" i="32"/>
  <c r="AE196" i="32" s="1"/>
  <c r="AM151" i="32"/>
  <c r="AU151" i="32"/>
  <c r="BC151" i="32"/>
  <c r="BK151" i="32"/>
  <c r="D134" i="32"/>
  <c r="L134" i="32"/>
  <c r="T134" i="32"/>
  <c r="AB134" i="32"/>
  <c r="AJ134" i="32"/>
  <c r="AR134" i="32"/>
  <c r="AZ134" i="32"/>
  <c r="BH134" i="32"/>
  <c r="D146" i="32"/>
  <c r="L146" i="32"/>
  <c r="T146" i="32"/>
  <c r="N104" i="32"/>
  <c r="X104" i="32"/>
  <c r="AT104" i="32"/>
  <c r="BD104" i="32"/>
  <c r="BK11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AL134" i="32"/>
  <c r="AC134" i="32"/>
  <c r="AM134" i="32"/>
  <c r="AD134" i="32"/>
  <c r="AK134" i="32"/>
  <c r="AN134" i="32"/>
  <c r="AK151" i="32"/>
  <c r="M151" i="32"/>
  <c r="BA151" i="32"/>
  <c r="AC151" i="32"/>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J55" i="32"/>
  <c r="J100" i="32" s="1"/>
  <c r="I55" i="32"/>
  <c r="I100" i="32" s="1"/>
  <c r="Q55" i="32"/>
  <c r="Q100" i="32" s="1"/>
  <c r="Y55" i="32"/>
  <c r="Y100" i="32" s="1"/>
  <c r="AG55" i="32"/>
  <c r="AO55" i="32"/>
  <c r="AO100" i="32" s="1"/>
  <c r="AW55" i="32"/>
  <c r="BE55" i="32"/>
  <c r="BE100" i="32" s="1"/>
  <c r="BM55" i="32"/>
  <c r="BM100" i="32" s="1"/>
  <c r="V7" i="32"/>
  <c r="V52" i="32" s="1"/>
  <c r="AD7" i="32"/>
  <c r="AD52" i="32" s="1"/>
  <c r="AL7" i="32"/>
  <c r="AL52" i="32" s="1"/>
  <c r="AT7" i="32"/>
  <c r="AT52" i="32" s="1"/>
  <c r="BB7" i="32"/>
  <c r="BB52" i="32" s="1"/>
  <c r="BN103" i="32" l="1"/>
  <c r="AL103" i="32"/>
  <c r="AG103" i="32"/>
  <c r="BI103" i="32"/>
  <c r="BI196" i="32"/>
  <c r="AK103" i="32"/>
  <c r="AC103" i="32"/>
  <c r="AG100" i="32"/>
  <c r="AH103" i="32"/>
  <c r="AM103" i="32"/>
  <c r="BF103" i="32"/>
  <c r="V103" i="32"/>
  <c r="H103" i="32"/>
  <c r="AN100" i="32"/>
  <c r="C43" i="34"/>
  <c r="AM196" i="32"/>
  <c r="BN100" i="32"/>
  <c r="BN148" i="32" s="1"/>
  <c r="AD103" i="32"/>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BO54" i="21" l="1"/>
  <c r="BO49" i="21"/>
  <c r="B51" i="16" l="1"/>
  <c r="B50" i="16" l="1"/>
  <c r="B49" i="16"/>
  <c r="B48" i="16"/>
  <c r="B47" i="16"/>
  <c r="B46" i="16"/>
  <c r="B45" i="16"/>
  <c r="B44" i="16"/>
  <c r="B15" i="13"/>
  <c r="B21" i="13"/>
  <c r="AU18" i="13" l="1"/>
  <c r="Z43" i="35" l="1"/>
  <c r="Y43" i="35"/>
  <c r="X43" i="35"/>
  <c r="W43" i="35"/>
  <c r="V43" i="35"/>
  <c r="U43" i="35"/>
  <c r="T43" i="35"/>
  <c r="S43" i="35"/>
  <c r="R43" i="35"/>
  <c r="Q43" i="35"/>
  <c r="P43" i="35"/>
  <c r="O43" i="35"/>
  <c r="N43" i="35"/>
  <c r="M43" i="35"/>
  <c r="L43" i="35"/>
  <c r="K43" i="35"/>
  <c r="J43" i="35"/>
  <c r="I43" i="35"/>
  <c r="H43" i="35"/>
  <c r="G43" i="35"/>
  <c r="AY54" i="21"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B44" i="35" l="1"/>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B44" i="34" l="1"/>
  <c r="B43" i="34"/>
  <c r="B42" i="34"/>
  <c r="B41"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A24" i="16" l="1"/>
  <c r="BB24" i="16"/>
  <c r="BC24" i="16"/>
  <c r="BF24" i="16"/>
  <c r="BG24" i="16"/>
  <c r="BD24" i="16"/>
  <c r="BH24" i="16"/>
  <c r="B68" i="16" l="1"/>
  <c r="B67" i="16"/>
  <c r="B66" i="16"/>
  <c r="B65" i="16"/>
  <c r="B64" i="16"/>
  <c r="B19"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AI34" i="31" l="1"/>
  <c r="A34" i="16" l="1"/>
  <c r="AI18" i="31" l="1"/>
  <c r="AI6" i="31" l="1"/>
  <c r="AI65" i="31" l="1"/>
  <c r="O18" i="31" l="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E6" i="31" l="1"/>
  <c r="AF6" i="31"/>
  <c r="AF65" i="31" l="1"/>
  <c r="AE65" i="31"/>
</calcChain>
</file>

<file path=xl/sharedStrings.xml><?xml version="1.0" encoding="utf-8"?>
<sst xmlns="http://schemas.openxmlformats.org/spreadsheetml/2006/main" count="3010" uniqueCount="336">
  <si>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</si>
  <si>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</si>
  <si>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</si>
  <si>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</si>
  <si>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</si>
  <si>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</si>
  <si>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</si>
  <si>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</si>
  <si>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</si>
  <si>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</si>
  <si>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</si>
  <si>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</si>
  <si>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</si>
  <si>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</si>
  <si>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</si>
  <si>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</si>
  <si>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</si>
  <si>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</si>
  <si>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</si>
  <si>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</si>
  <si>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</si>
  <si>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</si>
  <si>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</si>
  <si>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</si>
  <si>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</si>
  <si>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</si>
  <si>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</si>
  <si>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</si>
  <si>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</si>
  <si>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</si>
  <si>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</si>
  <si>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</si>
  <si>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</si>
  <si>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</si>
  <si>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</si>
  <si>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</si>
  <si>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</si>
  <si>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</si>
  <si>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</si>
  <si>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</si>
  <si>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</si>
  <si>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</si>
  <si>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</si>
  <si>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</si>
  <si>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</si>
  <si>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</si>
  <si>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</si>
  <si>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</si>
  <si>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</si>
  <si>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</si>
  <si>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</si>
  <si>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</si>
  <si>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</si>
  <si>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</si>
  <si>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</si>
  <si>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</si>
  <si>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</si>
  <si>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</si>
  <si>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</si>
  <si>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</si>
  <si>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</si>
  <si>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</si>
  <si>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</si>
  <si>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</si>
  <si>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</si>
  <si>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</si>
  <si>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</si>
  <si>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</si>
  <si>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</si>
  <si>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</si>
  <si>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</si>
  <si>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</si>
  <si>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</si>
  <si>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</si>
  <si>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</si>
  <si>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</si>
  <si>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</si>
  <si>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</si>
  <si>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</si>
  <si>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</si>
  <si>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</si>
  <si>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</si>
  <si>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</si>
  <si>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</si>
  <si>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</si>
  <si>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</si>
  <si>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</si>
  <si>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</si>
  <si>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</si>
  <si>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</si>
  <si>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</si>
  <si>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</si>
  <si>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</si>
  <si>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</si>
  <si>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</si>
  <si>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</si>
  <si>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</si>
  <si>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</si>
  <si>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</si>
  <si>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</si>
  <si>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</si>
  <si>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</si>
  <si>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</si>
  <si>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</si>
  <si>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</si>
  <si>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</si>
  <si>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</si>
  <si>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</si>
  <si>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</si>
  <si>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</si>
  <si>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</si>
  <si>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</si>
  <si>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</si>
  <si>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</si>
  <si>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</si>
  <si>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</si>
  <si>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</si>
  <si>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</si>
  <si>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</si>
  <si>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</si>
  <si>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</si>
  <si>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</si>
  <si>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</si>
  <si>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</si>
  <si>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</si>
  <si>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</si>
  <si>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</si>
  <si>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</si>
  <si>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</si>
  <si>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</si>
  <si>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</si>
  <si>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</si>
  <si>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</si>
  <si>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</si>
  <si>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</si>
  <si>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</si>
  <si>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</si>
  <si>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</si>
  <si>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</si>
  <si>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</si>
  <si>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</si>
  <si>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</si>
  <si>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</si>
  <si>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</si>
  <si>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</si>
  <si>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</si>
  <si>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</si>
  <si>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</si>
  <si>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</si>
  <si>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</si>
  <si>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</si>
  <si>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</si>
  <si>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</si>
  <si>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</si>
  <si>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</si>
  <si>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</si>
  <si>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</si>
  <si>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</si>
  <si>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</si>
  <si>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</si>
  <si>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</si>
  <si>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</si>
  <si>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</si>
  <si>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</si>
  <si>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</si>
  <si>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</si>
  <si>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</si>
  <si>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</si>
  <si>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</si>
  <si>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</si>
  <si>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</si>
  <si>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</si>
  <si>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</si>
  <si>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</si>
  <si>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</si>
  <si>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</si>
  <si>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</si>
  <si>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</si>
  <si>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</si>
  <si>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</si>
  <si>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</si>
  <si>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</si>
  <si>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</si>
  <si>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</si>
  <si>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</si>
  <si>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</si>
  <si>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</si>
  <si>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</si>
  <si>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</si>
  <si>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</si>
  <si>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</si>
  <si>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</si>
  <si>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</si>
  <si>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</si>
  <si>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</si>
  <si>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</si>
  <si>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</si>
  <si>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</si>
  <si>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</si>
  <si>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</si>
  <si>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</si>
  <si>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</si>
  <si>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</si>
  <si>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</si>
  <si>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</si>
  <si>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</si>
  <si>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</si>
  <si>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</si>
  <si>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</si>
  <si>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</si>
  <si>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</si>
  <si>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</si>
  <si>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</si>
  <si>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</si>
  <si>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</si>
  <si>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</si>
  <si>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</si>
  <si>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</si>
  <si>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</si>
  <si>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</si>
  <si>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</si>
  <si>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</si>
  <si>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</si>
  <si>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</si>
  <si>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</si>
  <si>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</si>
  <si>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</si>
  <si>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</si>
  <si>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</si>
  <si>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</si>
  <si>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</si>
  <si>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</si>
  <si>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</si>
  <si>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</si>
  <si>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</si>
  <si>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</si>
  <si>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</si>
  <si>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</si>
  <si>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</si>
  <si>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</si>
  <si>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</si>
  <si>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</si>
  <si>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</si>
  <si>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</si>
  <si>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</si>
  <si>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</si>
  <si>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</si>
  <si>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</si>
  <si>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</si>
  <si>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</si>
  <si>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</si>
  <si>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</si>
  <si>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</si>
  <si>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</si>
  <si>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</si>
  <si>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</si>
  <si>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</si>
  <si>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</si>
  <si>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</si>
  <si>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</si>
  <si>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</si>
  <si>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</si>
  <si>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</si>
  <si>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</si>
  <si>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</si>
  <si>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</si>
  <si>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</si>
  <si>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</si>
  <si>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</si>
  <si>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</si>
  <si>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</si>
  <si>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</si>
  <si>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</si>
  <si>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</si>
  <si>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</si>
  <si>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</si>
  <si>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</si>
  <si>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</si>
  <si>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</si>
  <si>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</si>
  <si>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</si>
  <si>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</si>
  <si>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</si>
  <si>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</si>
  <si>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</si>
  <si>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</si>
  <si>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</si>
  <si>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</si>
  <si>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</si>
  <si>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</si>
  <si>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</si>
  <si>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</si>
  <si>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</si>
  <si>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</si>
  <si>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</si>
  <si>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</si>
  <si>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</si>
  <si>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</si>
  <si>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</si>
  <si>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</si>
  <si>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</si>
  <si>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</si>
  <si>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</si>
  <si>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</si>
  <si>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</si>
  <si>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</si>
  <si>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</si>
  <si>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</si>
  <si>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</si>
  <si>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</si>
  <si>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</si>
  <si>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</si>
  <si>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</si>
  <si>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</si>
  <si>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</si>
  <si>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</si>
  <si>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</si>
  <si>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</si>
  <si>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</si>
  <si>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</si>
  <si>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</si>
  <si>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</si>
  <si>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</si>
  <si>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</si>
  <si>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</si>
  <si>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</si>
  <si>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</si>
  <si>
    <t>3T24</t>
  </si>
  <si>
    <t>Custo Galpões</t>
  </si>
  <si>
    <t>4T24</t>
  </si>
  <si>
    <t>Ativo não circulante - Títulos e valores mobiliários</t>
  </si>
  <si>
    <t>1T25</t>
  </si>
  <si>
    <t>2T25</t>
  </si>
  <si>
    <t>3T25</t>
  </si>
  <si>
    <t>4T25</t>
  </si>
  <si>
    <t>1T26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</si>
</sst>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3">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
      <sz val="8"/>
      <color theme="1"/>
      <name val="Calibri"/>
      <family val="2"/>
      <scheme val="minor"/>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4">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33">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559"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559"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0" fontId="52" fillId="0" borderId="55" xfId="0" applyFont="1" applyBorder="1" applyAlignment="1">
      <alignment horizontal="left" indent="2"/>
    </xf>
    <xf numFmtId="0" fontId="0" fillId="0" borderId="55" xfId="0" applyBorder="1" applyAlignment="1">
      <alignment horizontal="lef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28" borderId="55" xfId="559" applyNumberFormat="1" applyFont="1" applyFill="1" applyBorder="1" applyAlignment="1"/>
    <xf numFmtId="0" fontId="10" fillId="69" borderId="64" xfId="0" applyFont="1" applyFill="1" applyBorder="1" applyAlignment="1">
      <alignment horizontal="right" vertical="center" wrapText="1"/>
    </xf>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55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559" applyNumberFormat="1" applyFont="1" applyFill="1" applyBorder="1" applyAlignment="1">
      <alignment horizontal="right" indent="1"/>
    </xf>
    <xf numFmtId="166" fontId="20" fillId="0" borderId="55" xfId="559" applyNumberFormat="1" applyFont="1" applyFill="1" applyBorder="1" applyAlignment="1">
      <alignment horizontal="right" indent="1"/>
    </xf>
    <xf numFmtId="166" fontId="54" fillId="0" borderId="65" xfId="55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559" applyNumberFormat="1" applyFont="1" applyFill="1" applyBorder="1" applyAlignment="1">
      <alignment horizontal="left" wrapText="1" indent="1"/>
    </xf>
    <xf numFmtId="166" fontId="20" fillId="0" borderId="55" xfId="559" applyNumberFormat="1" applyFont="1" applyFill="1" applyBorder="1" applyAlignment="1">
      <alignment horizontal="left" wrapText="1"/>
    </xf>
    <xf numFmtId="10" fontId="20" fillId="0" borderId="55" xfId="559" applyNumberFormat="1" applyFont="1" applyFill="1" applyBorder="1" applyAlignment="1">
      <alignment horizontal="right" indent="1"/>
    </xf>
    <xf numFmtId="166" fontId="54" fillId="0" borderId="66" xfId="559" applyNumberFormat="1" applyFont="1" applyFill="1" applyBorder="1" applyAlignment="1">
      <alignment horizontal="left" wrapText="1" indent="1"/>
    </xf>
    <xf numFmtId="166" fontId="54" fillId="0" borderId="65" xfId="559" applyNumberFormat="1" applyFont="1" applyFill="1" applyBorder="1" applyAlignment="1">
      <alignment horizontal="left" wrapText="1"/>
    </xf>
    <xf numFmtId="166" fontId="52" fillId="0" borderId="0" xfId="559" applyNumberFormat="1" applyFont="1"/>
    <xf numFmtId="166" fontId="0" fillId="0" borderId="0" xfId="559" applyNumberFormat="1" applyFont="1"/>
    <xf numFmtId="166" fontId="0" fillId="0" borderId="0" xfId="559" applyNumberFormat="1" applyFont="1" applyFill="1"/>
    <xf numFmtId="166" fontId="77" fillId="0" borderId="0" xfId="55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55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559" applyNumberFormat="1" applyFont="1" applyFill="1" applyBorder="1" applyAlignment="1">
      <alignment vertical="center"/>
    </xf>
    <xf numFmtId="166" fontId="20" fillId="0" borderId="55" xfId="55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55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55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201" fontId="0" fillId="0" borderId="0" xfId="0" applyNumberFormat="1"/>
    <xf numFmtId="166" fontId="54" fillId="0" borderId="55" xfId="559" applyNumberFormat="1" applyFont="1" applyFill="1" applyBorder="1"/>
    <xf numFmtId="166" fontId="52" fillId="0" borderId="0" xfId="559" applyNumberFormat="1" applyFont="1" applyBorder="1"/>
    <xf numFmtId="166" fontId="0" fillId="0" borderId="0" xfId="559" applyNumberFormat="1" applyFont="1" applyBorder="1"/>
    <xf numFmtId="166" fontId="0" fillId="0" borderId="0" xfId="559" applyNumberFormat="1" applyFont="1" applyFill="1" applyBorder="1"/>
    <xf numFmtId="166" fontId="77" fillId="0" borderId="0" xfId="55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242" fontId="20" fillId="0" borderId="55" xfId="0" applyNumberFormat="1" applyFont="1" applyBorder="1" applyAlignment="1">
      <alignment vertical="center"/>
    </xf>
    <xf numFmtId="0" fontId="161" fillId="0" borderId="0" xfId="0" applyFont="1" applyAlignment="1">
      <alignment vertical="center"/>
    </xf>
    <xf numFmtId="0" fontId="0" fillId="0" borderId="0" xfId="0" applyAlignment="1">
      <alignment horizontal="centerContinuous" vertical="top"/>
    </xf>
    <xf numFmtId="0" fontId="162" fillId="0" borderId="0" xfId="0" applyFont="1" applyAlignment="1">
      <alignment horizontal="centerContinuous" vertical="top" wrapText="1"/>
    </xf>
    <xf numFmtId="238" fontId="0" fillId="0" borderId="0" xfId="0" quotePrefix="1" applyNumberFormat="1" applyAlignment="1">
      <alignment horizontal="center"/>
    </xf>
  </cellXfs>
  <cellStyles count="33644">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3" xr:uid="{00000000-0005-0000-0000-000008000000}"/>
    <cellStyle name="20% - Accent1 2 2 2" xfId="26113" xr:uid="{00000000-0005-0000-0000-000009000000}"/>
    <cellStyle name="20% - Accent1 2 3" xfId="26112" xr:uid="{00000000-0005-0000-0000-00000A000000}"/>
    <cellStyle name="20% - Accent1 2 4" xfId="25052" xr:uid="{00000000-0005-0000-0000-00000B000000}"/>
    <cellStyle name="20% - Accent1 3" xfId="982" xr:uid="{00000000-0005-0000-0000-00000C000000}"/>
    <cellStyle name="20% - Accent1 3 2" xfId="26114" xr:uid="{00000000-0005-0000-0000-00000D000000}"/>
    <cellStyle name="20% - Accent1 4" xfId="980" xr:uid="{00000000-0005-0000-0000-00000E000000}"/>
    <cellStyle name="20% - Accent1 4 2" xfId="26111" xr:uid="{00000000-0005-0000-0000-00000F000000}"/>
    <cellStyle name="20% - Accent2" xfId="4" xr:uid="{00000000-0005-0000-0000-000010000000}"/>
    <cellStyle name="20% - Accent2 2" xfId="984" xr:uid="{00000000-0005-0000-0000-000011000000}"/>
    <cellStyle name="20% - Accent2 2 2" xfId="25055" xr:uid="{00000000-0005-0000-0000-000012000000}"/>
    <cellStyle name="20% - Accent2 2 2 2" xfId="26117" xr:uid="{00000000-0005-0000-0000-000013000000}"/>
    <cellStyle name="20% - Accent2 2 3" xfId="26116" xr:uid="{00000000-0005-0000-0000-000014000000}"/>
    <cellStyle name="20% - Accent2 2 4" xfId="25054" xr:uid="{00000000-0005-0000-0000-000015000000}"/>
    <cellStyle name="20% - Accent2 3" xfId="985" xr:uid="{00000000-0005-0000-0000-000016000000}"/>
    <cellStyle name="20% - Accent2 3 2" xfId="26118" xr:uid="{00000000-0005-0000-0000-000017000000}"/>
    <cellStyle name="20% - Accent2 4" xfId="983" xr:uid="{00000000-0005-0000-0000-000018000000}"/>
    <cellStyle name="20% - Accent2 4 2" xfId="26115" xr:uid="{00000000-0005-0000-0000-000019000000}"/>
    <cellStyle name="20% - Accent3" xfId="5" xr:uid="{00000000-0005-0000-0000-00001A000000}"/>
    <cellStyle name="20% - Accent3 2" xfId="987" xr:uid="{00000000-0005-0000-0000-00001B000000}"/>
    <cellStyle name="20% - Accent3 2 2" xfId="25057" xr:uid="{00000000-0005-0000-0000-00001C000000}"/>
    <cellStyle name="20% - Accent3 2 2 2" xfId="26121" xr:uid="{00000000-0005-0000-0000-00001D000000}"/>
    <cellStyle name="20% - Accent3 2 3" xfId="26120" xr:uid="{00000000-0005-0000-0000-00001E000000}"/>
    <cellStyle name="20% - Accent3 2 4" xfId="25056" xr:uid="{00000000-0005-0000-0000-00001F000000}"/>
    <cellStyle name="20% - Accent3 3" xfId="988" xr:uid="{00000000-0005-0000-0000-000020000000}"/>
    <cellStyle name="20% - Accent3 3 2" xfId="26122" xr:uid="{00000000-0005-0000-0000-000021000000}"/>
    <cellStyle name="20% - Accent3 4" xfId="986" xr:uid="{00000000-0005-0000-0000-000022000000}"/>
    <cellStyle name="20% - Accent3 4 2" xfId="26119" xr:uid="{00000000-0005-0000-0000-000023000000}"/>
    <cellStyle name="20% - Accent4" xfId="6" xr:uid="{00000000-0005-0000-0000-000024000000}"/>
    <cellStyle name="20% - Accent4 2" xfId="990" xr:uid="{00000000-0005-0000-0000-000025000000}"/>
    <cellStyle name="20% - Accent4 2 2" xfId="25059" xr:uid="{00000000-0005-0000-0000-000026000000}"/>
    <cellStyle name="20% - Accent4 2 2 2" xfId="26125" xr:uid="{00000000-0005-0000-0000-000027000000}"/>
    <cellStyle name="20% - Accent4 2 3" xfId="26124" xr:uid="{00000000-0005-0000-0000-000028000000}"/>
    <cellStyle name="20% - Accent4 2 4" xfId="25058" xr:uid="{00000000-0005-0000-0000-000029000000}"/>
    <cellStyle name="20% - Accent4 3" xfId="991" xr:uid="{00000000-0005-0000-0000-00002A000000}"/>
    <cellStyle name="20% - Accent4 3 2" xfId="26126" xr:uid="{00000000-0005-0000-0000-00002B000000}"/>
    <cellStyle name="20% - Accent4 4" xfId="989" xr:uid="{00000000-0005-0000-0000-00002C000000}"/>
    <cellStyle name="20% - Accent4 4 2" xfId="26123" xr:uid="{00000000-0005-0000-0000-00002D000000}"/>
    <cellStyle name="20% - Accent5" xfId="7" xr:uid="{00000000-0005-0000-0000-00002E000000}"/>
    <cellStyle name="20% - Accent5 2" xfId="993" xr:uid="{00000000-0005-0000-0000-00002F000000}"/>
    <cellStyle name="20% - Accent5 2 2" xfId="25061" xr:uid="{00000000-0005-0000-0000-000030000000}"/>
    <cellStyle name="20% - Accent5 2 2 2" xfId="26129" xr:uid="{00000000-0005-0000-0000-000031000000}"/>
    <cellStyle name="20% - Accent5 2 3" xfId="26128" xr:uid="{00000000-0005-0000-0000-000032000000}"/>
    <cellStyle name="20% - Accent5 2 4" xfId="25060" xr:uid="{00000000-0005-0000-0000-000033000000}"/>
    <cellStyle name="20% - Accent5 3" xfId="994" xr:uid="{00000000-0005-0000-0000-000034000000}"/>
    <cellStyle name="20% - Accent5 3 2" xfId="26130" xr:uid="{00000000-0005-0000-0000-000035000000}"/>
    <cellStyle name="20% - Accent5 4" xfId="992" xr:uid="{00000000-0005-0000-0000-000036000000}"/>
    <cellStyle name="20% - Accent5 4 2" xfId="26127" xr:uid="{00000000-0005-0000-0000-000037000000}"/>
    <cellStyle name="20% - Accent6" xfId="8" xr:uid="{00000000-0005-0000-0000-000038000000}"/>
    <cellStyle name="20% - Accent6 2" xfId="996" xr:uid="{00000000-0005-0000-0000-000039000000}"/>
    <cellStyle name="20% - Accent6 2 2" xfId="25063" xr:uid="{00000000-0005-0000-0000-00003A000000}"/>
    <cellStyle name="20% - Accent6 2 2 2" xfId="26133" xr:uid="{00000000-0005-0000-0000-00003B000000}"/>
    <cellStyle name="20% - Accent6 2 3" xfId="26132" xr:uid="{00000000-0005-0000-0000-00003C000000}"/>
    <cellStyle name="20% - Accent6 2 4" xfId="25062" xr:uid="{00000000-0005-0000-0000-00003D000000}"/>
    <cellStyle name="20% - Accent6 3" xfId="997" xr:uid="{00000000-0005-0000-0000-00003E000000}"/>
    <cellStyle name="20% - Accent6 3 2" xfId="26134" xr:uid="{00000000-0005-0000-0000-00003F000000}"/>
    <cellStyle name="20% - Accent6 4" xfId="995" xr:uid="{00000000-0005-0000-0000-000040000000}"/>
    <cellStyle name="20% - Accent6 4 2" xfId="26131" xr:uid="{00000000-0005-0000-0000-000041000000}"/>
    <cellStyle name="20% - Cor1" xfId="9" xr:uid="{00000000-0005-0000-0000-000042000000}"/>
    <cellStyle name="20% - Cor1 2" xfId="26135" xr:uid="{00000000-0005-0000-0000-000043000000}"/>
    <cellStyle name="20% - Cor2" xfId="10" xr:uid="{00000000-0005-0000-0000-000044000000}"/>
    <cellStyle name="20% - Cor2 2" xfId="26136" xr:uid="{00000000-0005-0000-0000-000045000000}"/>
    <cellStyle name="20% - Cor3" xfId="11" xr:uid="{00000000-0005-0000-0000-000046000000}"/>
    <cellStyle name="20% - Cor3 2" xfId="26137" xr:uid="{00000000-0005-0000-0000-000047000000}"/>
    <cellStyle name="20% - Cor4" xfId="12" xr:uid="{00000000-0005-0000-0000-000048000000}"/>
    <cellStyle name="20% - Cor4 2" xfId="26138" xr:uid="{00000000-0005-0000-0000-000049000000}"/>
    <cellStyle name="20% - Cor5" xfId="13" xr:uid="{00000000-0005-0000-0000-00004A000000}"/>
    <cellStyle name="20% - Cor5 2" xfId="26139" xr:uid="{00000000-0005-0000-0000-00004B000000}"/>
    <cellStyle name="20% - Cor6" xfId="14" xr:uid="{00000000-0005-0000-0000-00004C000000}"/>
    <cellStyle name="20% - Cor6 2" xfId="26140"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2" xr:uid="{00000000-0005-0000-0000-000052000000}"/>
    <cellStyle name="20% - Ênfase1 10 2 3" xfId="26141"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3"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4"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5" xr:uid="{00000000-0005-0000-0000-00006A000000}"/>
    <cellStyle name="20% - Ênfase1 12 2 3" xfId="26144"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5"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7" xr:uid="{00000000-0005-0000-0000-00008E000000}"/>
    <cellStyle name="20% - Ênfase1 2 2 2 2 2 2" xfId="26150" xr:uid="{00000000-0005-0000-0000-00008F000000}"/>
    <cellStyle name="20% - Ênfase1 2 2 2 2 3" xfId="26149" xr:uid="{00000000-0005-0000-0000-000090000000}"/>
    <cellStyle name="20% - Ênfase1 2 2 2 2 4" xfId="25066" xr:uid="{00000000-0005-0000-0000-000091000000}"/>
    <cellStyle name="20% - Ênfase1 2 2 2 3" xfId="1054" xr:uid="{00000000-0005-0000-0000-000092000000}"/>
    <cellStyle name="20% - Ênfase1 2 2 2 3 2" xfId="26151" xr:uid="{00000000-0005-0000-0000-000093000000}"/>
    <cellStyle name="20% - Ênfase1 2 2 2 3 3" xfId="25068" xr:uid="{00000000-0005-0000-0000-000094000000}"/>
    <cellStyle name="20% - Ênfase1 2 2 2 4" xfId="1055" xr:uid="{00000000-0005-0000-0000-000095000000}"/>
    <cellStyle name="20% - Ênfase1 2 2 2 4 2" xfId="26148"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0" xr:uid="{00000000-0005-0000-0000-00009D000000}"/>
    <cellStyle name="20% - Ênfase1 2 2 3 2 2" xfId="25071" xr:uid="{00000000-0005-0000-0000-00009E000000}"/>
    <cellStyle name="20% - Ênfase1 2 2 3 2 2 2" xfId="26154" xr:uid="{00000000-0005-0000-0000-00009F000000}"/>
    <cellStyle name="20% - Ênfase1 2 2 3 2 3" xfId="26153" xr:uid="{00000000-0005-0000-0000-0000A0000000}"/>
    <cellStyle name="20% - Ênfase1 2 2 3 3" xfId="25072" xr:uid="{00000000-0005-0000-0000-0000A1000000}"/>
    <cellStyle name="20% - Ênfase1 2 2 3 3 2" xfId="26155" xr:uid="{00000000-0005-0000-0000-0000A2000000}"/>
    <cellStyle name="20% - Ênfase1 2 2 3 4" xfId="26152" xr:uid="{00000000-0005-0000-0000-0000A3000000}"/>
    <cellStyle name="20% - Ênfase1 2 2 3 5" xfId="25069" xr:uid="{00000000-0005-0000-0000-0000A4000000}"/>
    <cellStyle name="20% - Ênfase1 2 2 4" xfId="1062" xr:uid="{00000000-0005-0000-0000-0000A5000000}"/>
    <cellStyle name="20% - Ênfase1 2 2 4 2" xfId="26156" xr:uid="{00000000-0005-0000-0000-0000A6000000}"/>
    <cellStyle name="20% - Ênfase1 2 2 4 3" xfId="25073" xr:uid="{00000000-0005-0000-0000-0000A7000000}"/>
    <cellStyle name="20% - Ênfase1 2 2 5" xfId="1063" xr:uid="{00000000-0005-0000-0000-0000A8000000}"/>
    <cellStyle name="20% - Ênfase1 2 2 5 2" xfId="1064" xr:uid="{00000000-0005-0000-0000-0000A9000000}"/>
    <cellStyle name="20% - Ênfase1 2 2 5 3" xfId="26147"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5" xr:uid="{00000000-0005-0000-0000-0000B4000000}"/>
    <cellStyle name="20% - Ênfase1 2 3 2 2" xfId="25076" xr:uid="{00000000-0005-0000-0000-0000B5000000}"/>
    <cellStyle name="20% - Ênfase1 2 3 2 2 2" xfId="26159" xr:uid="{00000000-0005-0000-0000-0000B6000000}"/>
    <cellStyle name="20% - Ênfase1 2 3 2 3" xfId="26158" xr:uid="{00000000-0005-0000-0000-0000B7000000}"/>
    <cellStyle name="20% - Ênfase1 2 3 3" xfId="25077" xr:uid="{00000000-0005-0000-0000-0000B8000000}"/>
    <cellStyle name="20% - Ênfase1 2 3 3 2" xfId="26160" xr:uid="{00000000-0005-0000-0000-0000B9000000}"/>
    <cellStyle name="20% - Ênfase1 2 3 4" xfId="26157" xr:uid="{00000000-0005-0000-0000-0000BA000000}"/>
    <cellStyle name="20% - Ênfase1 2 3 5" xfId="25074" xr:uid="{00000000-0005-0000-0000-0000BB000000}"/>
    <cellStyle name="20% - Ênfase1 2 4" xfId="1074" xr:uid="{00000000-0005-0000-0000-0000BC000000}"/>
    <cellStyle name="20% - Ênfase1 2 4 2" xfId="25079" xr:uid="{00000000-0005-0000-0000-0000BD000000}"/>
    <cellStyle name="20% - Ênfase1 2 4 2 2" xfId="25080" xr:uid="{00000000-0005-0000-0000-0000BE000000}"/>
    <cellStyle name="20% - Ênfase1 2 4 2 2 2" xfId="26163" xr:uid="{00000000-0005-0000-0000-0000BF000000}"/>
    <cellStyle name="20% - Ênfase1 2 4 2 3" xfId="26162" xr:uid="{00000000-0005-0000-0000-0000C0000000}"/>
    <cellStyle name="20% - Ênfase1 2 4 3" xfId="25081" xr:uid="{00000000-0005-0000-0000-0000C1000000}"/>
    <cellStyle name="20% - Ênfase1 2 4 3 2" xfId="26164" xr:uid="{00000000-0005-0000-0000-0000C2000000}"/>
    <cellStyle name="20% - Ênfase1 2 4 4" xfId="26161" xr:uid="{00000000-0005-0000-0000-0000C3000000}"/>
    <cellStyle name="20% - Ênfase1 2 4 5" xfId="25078"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6"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3" xr:uid="{00000000-0005-0000-0000-000003010000}"/>
    <cellStyle name="20% - Ênfase1 3 2 2 2 2 2" xfId="26168" xr:uid="{00000000-0005-0000-0000-000004010000}"/>
    <cellStyle name="20% - Ênfase1 3 2 2 2 3" xfId="26167" xr:uid="{00000000-0005-0000-0000-000005010000}"/>
    <cellStyle name="20% - Ênfase1 3 2 2 2 4" xfId="25082" xr:uid="{00000000-0005-0000-0000-000006010000}"/>
    <cellStyle name="20% - Ênfase1 3 2 2 3" xfId="1136" xr:uid="{00000000-0005-0000-0000-000007010000}"/>
    <cellStyle name="20% - Ênfase1 3 2 2 3 2" xfId="26169" xr:uid="{00000000-0005-0000-0000-000008010000}"/>
    <cellStyle name="20% - Ênfase1 3 2 2 3 3" xfId="25084" xr:uid="{00000000-0005-0000-0000-000009010000}"/>
    <cellStyle name="20% - Ênfase1 3 2 2 4" xfId="1137" xr:uid="{00000000-0005-0000-0000-00000A010000}"/>
    <cellStyle name="20% - Ênfase1 3 2 2 4 2" xfId="26166"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6" xr:uid="{00000000-0005-0000-0000-000012010000}"/>
    <cellStyle name="20% - Ênfase1 3 2 3 2 2" xfId="26171" xr:uid="{00000000-0005-0000-0000-000013010000}"/>
    <cellStyle name="20% - Ênfase1 3 2 3 3" xfId="26170" xr:uid="{00000000-0005-0000-0000-000014010000}"/>
    <cellStyle name="20% - Ênfase1 3 2 3 4" xfId="25085" xr:uid="{00000000-0005-0000-0000-000015010000}"/>
    <cellStyle name="20% - Ênfase1 3 2 4" xfId="1144" xr:uid="{00000000-0005-0000-0000-000016010000}"/>
    <cellStyle name="20% - Ênfase1 3 2 4 2" xfId="26172" xr:uid="{00000000-0005-0000-0000-000017010000}"/>
    <cellStyle name="20% - Ênfase1 3 2 4 3" xfId="25087"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89" xr:uid="{00000000-0005-0000-0000-000024010000}"/>
    <cellStyle name="20% - Ênfase1 3 3 2 2" xfId="25090" xr:uid="{00000000-0005-0000-0000-000025010000}"/>
    <cellStyle name="20% - Ênfase1 3 3 2 2 2" xfId="26175" xr:uid="{00000000-0005-0000-0000-000026010000}"/>
    <cellStyle name="20% - Ênfase1 3 3 2 3" xfId="26174" xr:uid="{00000000-0005-0000-0000-000027010000}"/>
    <cellStyle name="20% - Ênfase1 3 3 3" xfId="25091" xr:uid="{00000000-0005-0000-0000-000028010000}"/>
    <cellStyle name="20% - Ênfase1 3 3 3 2" xfId="26176" xr:uid="{00000000-0005-0000-0000-000029010000}"/>
    <cellStyle name="20% - Ênfase1 3 3 4" xfId="26173" xr:uid="{00000000-0005-0000-0000-00002A010000}"/>
    <cellStyle name="20% - Ênfase1 3 3 5" xfId="25088" xr:uid="{00000000-0005-0000-0000-00002B010000}"/>
    <cellStyle name="20% - Ênfase1 3 4" xfId="1156" xr:uid="{00000000-0005-0000-0000-00002C010000}"/>
    <cellStyle name="20% - Ênfase1 3 4 2" xfId="26177"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2" xr:uid="{00000000-0005-0000-0000-00004B010000}"/>
    <cellStyle name="20% - Ênfase1 3 7 2" xfId="26178" xr:uid="{00000000-0005-0000-0000-00004C010000}"/>
    <cellStyle name="20% - Ênfase1 3 8" xfId="26165"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4" xr:uid="{00000000-0005-0000-0000-00006E010000}"/>
    <cellStyle name="20% - Ênfase1 4 2 2 2 2 2" xfId="26182" xr:uid="{00000000-0005-0000-0000-00006F010000}"/>
    <cellStyle name="20% - Ênfase1 4 2 2 2 3" xfId="26181" xr:uid="{00000000-0005-0000-0000-000070010000}"/>
    <cellStyle name="20% - Ênfase1 4 2 2 2 4" xfId="25093" xr:uid="{00000000-0005-0000-0000-000071010000}"/>
    <cellStyle name="20% - Ênfase1 4 2 2 3" xfId="1218" xr:uid="{00000000-0005-0000-0000-000072010000}"/>
    <cellStyle name="20% - Ênfase1 4 2 2 3 2" xfId="26183" xr:uid="{00000000-0005-0000-0000-000073010000}"/>
    <cellStyle name="20% - Ênfase1 4 2 2 3 3" xfId="25095" xr:uid="{00000000-0005-0000-0000-000074010000}"/>
    <cellStyle name="20% - Ênfase1 4 2 2 4" xfId="1219" xr:uid="{00000000-0005-0000-0000-000075010000}"/>
    <cellStyle name="20% - Ênfase1 4 2 2 4 2" xfId="26180"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7" xr:uid="{00000000-0005-0000-0000-00007D010000}"/>
    <cellStyle name="20% - Ênfase1 4 2 3 2 2" xfId="26185" xr:uid="{00000000-0005-0000-0000-00007E010000}"/>
    <cellStyle name="20% - Ênfase1 4 2 3 3" xfId="26184" xr:uid="{00000000-0005-0000-0000-00007F010000}"/>
    <cellStyle name="20% - Ênfase1 4 2 3 4" xfId="25096" xr:uid="{00000000-0005-0000-0000-000080010000}"/>
    <cellStyle name="20% - Ênfase1 4 2 4" xfId="1226" xr:uid="{00000000-0005-0000-0000-000081010000}"/>
    <cellStyle name="20% - Ênfase1 4 2 4 2" xfId="26186" xr:uid="{00000000-0005-0000-0000-000082010000}"/>
    <cellStyle name="20% - Ênfase1 4 2 4 3" xfId="25098"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0" xr:uid="{00000000-0005-0000-0000-00008F010000}"/>
    <cellStyle name="20% - Ênfase1 4 3 2 2" xfId="25101" xr:uid="{00000000-0005-0000-0000-000090010000}"/>
    <cellStyle name="20% - Ênfase1 4 3 2 2 2" xfId="26189" xr:uid="{00000000-0005-0000-0000-000091010000}"/>
    <cellStyle name="20% - Ênfase1 4 3 2 3" xfId="26188" xr:uid="{00000000-0005-0000-0000-000092010000}"/>
    <cellStyle name="20% - Ênfase1 4 3 3" xfId="25102" xr:uid="{00000000-0005-0000-0000-000093010000}"/>
    <cellStyle name="20% - Ênfase1 4 3 3 2" xfId="26190" xr:uid="{00000000-0005-0000-0000-000094010000}"/>
    <cellStyle name="20% - Ênfase1 4 3 4" xfId="26187" xr:uid="{00000000-0005-0000-0000-000095010000}"/>
    <cellStyle name="20% - Ênfase1 4 3 5" xfId="25099" xr:uid="{00000000-0005-0000-0000-000096010000}"/>
    <cellStyle name="20% - Ênfase1 4 4" xfId="1238" xr:uid="{00000000-0005-0000-0000-000097010000}"/>
    <cellStyle name="20% - Ênfase1 4 4 2" xfId="26191"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79"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4" xr:uid="{00000000-0005-0000-0000-0000CE010000}"/>
    <cellStyle name="20% - Ênfase1 5 2 2 2 2" xfId="25105" xr:uid="{00000000-0005-0000-0000-0000CF010000}"/>
    <cellStyle name="20% - Ênfase1 5 2 2 2 2 2" xfId="26194" xr:uid="{00000000-0005-0000-0000-0000D0010000}"/>
    <cellStyle name="20% - Ênfase1 5 2 2 2 3" xfId="26193" xr:uid="{00000000-0005-0000-0000-0000D1010000}"/>
    <cellStyle name="20% - Ênfase1 5 2 2 3" xfId="25106" xr:uid="{00000000-0005-0000-0000-0000D2010000}"/>
    <cellStyle name="20% - Ênfase1 5 2 2 3 2" xfId="26195" xr:uid="{00000000-0005-0000-0000-0000D3010000}"/>
    <cellStyle name="20% - Ênfase1 5 2 2 4" xfId="26192" xr:uid="{00000000-0005-0000-0000-0000D4010000}"/>
    <cellStyle name="20% - Ênfase1 5 2 2 5" xfId="25103" xr:uid="{00000000-0005-0000-0000-0000D5010000}"/>
    <cellStyle name="20% - Ênfase1 5 2 3" xfId="1291" xr:uid="{00000000-0005-0000-0000-0000D6010000}"/>
    <cellStyle name="20% - Ênfase1 5 2 3 2" xfId="25108" xr:uid="{00000000-0005-0000-0000-0000D7010000}"/>
    <cellStyle name="20% - Ênfase1 5 2 3 2 2" xfId="26197" xr:uid="{00000000-0005-0000-0000-0000D8010000}"/>
    <cellStyle name="20% - Ênfase1 5 2 3 3" xfId="26196" xr:uid="{00000000-0005-0000-0000-0000D9010000}"/>
    <cellStyle name="20% - Ênfase1 5 2 3 4" xfId="25107" xr:uid="{00000000-0005-0000-0000-0000DA010000}"/>
    <cellStyle name="20% - Ênfase1 5 2 4" xfId="1292" xr:uid="{00000000-0005-0000-0000-0000DB010000}"/>
    <cellStyle name="20% - Ênfase1 5 2 4 2" xfId="26198" xr:uid="{00000000-0005-0000-0000-0000DC010000}"/>
    <cellStyle name="20% - Ênfase1 5 2 4 3" xfId="25109"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1" xr:uid="{00000000-0005-0000-0000-0000E8010000}"/>
    <cellStyle name="20% - Ênfase1 5 3 2 2" xfId="25112" xr:uid="{00000000-0005-0000-0000-0000E9010000}"/>
    <cellStyle name="20% - Ênfase1 5 3 2 2 2" xfId="26201" xr:uid="{00000000-0005-0000-0000-0000EA010000}"/>
    <cellStyle name="20% - Ênfase1 5 3 2 3" xfId="26200" xr:uid="{00000000-0005-0000-0000-0000EB010000}"/>
    <cellStyle name="20% - Ênfase1 5 3 3" xfId="25113" xr:uid="{00000000-0005-0000-0000-0000EC010000}"/>
    <cellStyle name="20% - Ênfase1 5 3 3 2" xfId="26202" xr:uid="{00000000-0005-0000-0000-0000ED010000}"/>
    <cellStyle name="20% - Ênfase1 5 3 4" xfId="26199" xr:uid="{00000000-0005-0000-0000-0000EE010000}"/>
    <cellStyle name="20% - Ênfase1 5 3 5" xfId="25110" xr:uid="{00000000-0005-0000-0000-0000EF010000}"/>
    <cellStyle name="20% - Ênfase1 5 4" xfId="1303" xr:uid="{00000000-0005-0000-0000-0000F0010000}"/>
    <cellStyle name="20% - Ênfase1 5 4 2" xfId="25115" xr:uid="{00000000-0005-0000-0000-0000F1010000}"/>
    <cellStyle name="20% - Ênfase1 5 4 2 2" xfId="26204" xr:uid="{00000000-0005-0000-0000-0000F2010000}"/>
    <cellStyle name="20% - Ênfase1 5 4 3" xfId="26203" xr:uid="{00000000-0005-0000-0000-0000F3010000}"/>
    <cellStyle name="20% - Ênfase1 5 4 4" xfId="25114"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6" xr:uid="{00000000-0005-0000-0000-00002D020000}"/>
    <cellStyle name="20% - Ênfase1 6 2 2 3" xfId="26205"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08" xr:uid="{00000000-0005-0000-0000-00008F020000}"/>
    <cellStyle name="20% - Ênfase1 7 2 2 3" xfId="26207"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6" xr:uid="{00000000-0005-0000-0000-0000DE020000}"/>
    <cellStyle name="20% - Ênfase1 8 2 2 2 2" xfId="26211" xr:uid="{00000000-0005-0000-0000-0000DF020000}"/>
    <cellStyle name="20% - Ênfase1 8 2 2 3" xfId="26210" xr:uid="{00000000-0005-0000-0000-0000E0020000}"/>
    <cellStyle name="20% - Ênfase1 8 2 3" xfId="25117" xr:uid="{00000000-0005-0000-0000-0000E1020000}"/>
    <cellStyle name="20% - Ênfase1 8 2 3 2" xfId="26212" xr:uid="{00000000-0005-0000-0000-0000E2020000}"/>
    <cellStyle name="20% - Ênfase1 8 2 4" xfId="26209" xr:uid="{00000000-0005-0000-0000-0000E3020000}"/>
    <cellStyle name="20% - Ênfase1 8 3" xfId="1533" xr:uid="{00000000-0005-0000-0000-0000E4020000}"/>
    <cellStyle name="20% - Ênfase1 8 3 2" xfId="1534" xr:uid="{00000000-0005-0000-0000-0000E5020000}"/>
    <cellStyle name="20% - Ênfase1 8 3 2 2" xfId="26214" xr:uid="{00000000-0005-0000-0000-0000E6020000}"/>
    <cellStyle name="20% - Ênfase1 8 3 3" xfId="26213"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6" xr:uid="{00000000-0005-0000-0000-0000FB020000}"/>
    <cellStyle name="20% - Ênfase1 9 2 3" xfId="26215"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18" xr:uid="{00000000-0005-0000-0000-00000F030000}"/>
    <cellStyle name="20% - Ênfase2 10 2 3" xfId="26217"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19"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18"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1" xr:uid="{00000000-0005-0000-0000-000027030000}"/>
    <cellStyle name="20% - Ênfase2 12 2 3" xfId="26220"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19"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1" xr:uid="{00000000-0005-0000-0000-00004B030000}"/>
    <cellStyle name="20% - Ênfase2 2 2 2 2 2 2" xfId="26226" xr:uid="{00000000-0005-0000-0000-00004C030000}"/>
    <cellStyle name="20% - Ênfase2 2 2 2 2 3" xfId="26225" xr:uid="{00000000-0005-0000-0000-00004D030000}"/>
    <cellStyle name="20% - Ênfase2 2 2 2 2 4" xfId="25120" xr:uid="{00000000-0005-0000-0000-00004E030000}"/>
    <cellStyle name="20% - Ênfase2 2 2 2 3" xfId="1624" xr:uid="{00000000-0005-0000-0000-00004F030000}"/>
    <cellStyle name="20% - Ênfase2 2 2 2 3 2" xfId="26227" xr:uid="{00000000-0005-0000-0000-000050030000}"/>
    <cellStyle name="20% - Ênfase2 2 2 2 3 3" xfId="25122" xr:uid="{00000000-0005-0000-0000-000051030000}"/>
    <cellStyle name="20% - Ênfase2 2 2 2 4" xfId="1625" xr:uid="{00000000-0005-0000-0000-000052030000}"/>
    <cellStyle name="20% - Ênfase2 2 2 2 4 2" xfId="26224"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4" xr:uid="{00000000-0005-0000-0000-00005A030000}"/>
    <cellStyle name="20% - Ênfase2 2 2 3 2 2" xfId="25125" xr:uid="{00000000-0005-0000-0000-00005B030000}"/>
    <cellStyle name="20% - Ênfase2 2 2 3 2 2 2" xfId="26230" xr:uid="{00000000-0005-0000-0000-00005C030000}"/>
    <cellStyle name="20% - Ênfase2 2 2 3 2 3" xfId="26229" xr:uid="{00000000-0005-0000-0000-00005D030000}"/>
    <cellStyle name="20% - Ênfase2 2 2 3 3" xfId="25126" xr:uid="{00000000-0005-0000-0000-00005E030000}"/>
    <cellStyle name="20% - Ênfase2 2 2 3 3 2" xfId="26231" xr:uid="{00000000-0005-0000-0000-00005F030000}"/>
    <cellStyle name="20% - Ênfase2 2 2 3 4" xfId="26228" xr:uid="{00000000-0005-0000-0000-000060030000}"/>
    <cellStyle name="20% - Ênfase2 2 2 3 5" xfId="25123" xr:uid="{00000000-0005-0000-0000-000061030000}"/>
    <cellStyle name="20% - Ênfase2 2 2 4" xfId="1632" xr:uid="{00000000-0005-0000-0000-000062030000}"/>
    <cellStyle name="20% - Ênfase2 2 2 4 2" xfId="26232" xr:uid="{00000000-0005-0000-0000-000063030000}"/>
    <cellStyle name="20% - Ênfase2 2 2 4 3" xfId="25127" xr:uid="{00000000-0005-0000-0000-000064030000}"/>
    <cellStyle name="20% - Ênfase2 2 2 5" xfId="1633" xr:uid="{00000000-0005-0000-0000-000065030000}"/>
    <cellStyle name="20% - Ênfase2 2 2 5 2" xfId="1634" xr:uid="{00000000-0005-0000-0000-000066030000}"/>
    <cellStyle name="20% - Ênfase2 2 2 5 3" xfId="26223"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29" xr:uid="{00000000-0005-0000-0000-000071030000}"/>
    <cellStyle name="20% - Ênfase2 2 3 2 2" xfId="25130" xr:uid="{00000000-0005-0000-0000-000072030000}"/>
    <cellStyle name="20% - Ênfase2 2 3 2 2 2" xfId="26235" xr:uid="{00000000-0005-0000-0000-000073030000}"/>
    <cellStyle name="20% - Ênfase2 2 3 2 3" xfId="26234" xr:uid="{00000000-0005-0000-0000-000074030000}"/>
    <cellStyle name="20% - Ênfase2 2 3 3" xfId="25131" xr:uid="{00000000-0005-0000-0000-000075030000}"/>
    <cellStyle name="20% - Ênfase2 2 3 3 2" xfId="26236" xr:uid="{00000000-0005-0000-0000-000076030000}"/>
    <cellStyle name="20% - Ênfase2 2 3 4" xfId="26233" xr:uid="{00000000-0005-0000-0000-000077030000}"/>
    <cellStyle name="20% - Ênfase2 2 3 5" xfId="25128" xr:uid="{00000000-0005-0000-0000-000078030000}"/>
    <cellStyle name="20% - Ênfase2 2 4" xfId="1644" xr:uid="{00000000-0005-0000-0000-000079030000}"/>
    <cellStyle name="20% - Ênfase2 2 4 2" xfId="25133" xr:uid="{00000000-0005-0000-0000-00007A030000}"/>
    <cellStyle name="20% - Ênfase2 2 4 2 2" xfId="25134" xr:uid="{00000000-0005-0000-0000-00007B030000}"/>
    <cellStyle name="20% - Ênfase2 2 4 2 2 2" xfId="26239" xr:uid="{00000000-0005-0000-0000-00007C030000}"/>
    <cellStyle name="20% - Ênfase2 2 4 2 3" xfId="26238" xr:uid="{00000000-0005-0000-0000-00007D030000}"/>
    <cellStyle name="20% - Ênfase2 2 4 3" xfId="25135" xr:uid="{00000000-0005-0000-0000-00007E030000}"/>
    <cellStyle name="20% - Ênfase2 2 4 3 2" xfId="26240" xr:uid="{00000000-0005-0000-0000-00007F030000}"/>
    <cellStyle name="20% - Ênfase2 2 4 4" xfId="26237" xr:uid="{00000000-0005-0000-0000-000080030000}"/>
    <cellStyle name="20% - Ênfase2 2 4 5" xfId="25132"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2"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7" xr:uid="{00000000-0005-0000-0000-0000C0030000}"/>
    <cellStyle name="20% - Ênfase2 3 2 2 2 2 2" xfId="26244" xr:uid="{00000000-0005-0000-0000-0000C1030000}"/>
    <cellStyle name="20% - Ênfase2 3 2 2 2 3" xfId="26243" xr:uid="{00000000-0005-0000-0000-0000C2030000}"/>
    <cellStyle name="20% - Ênfase2 3 2 2 2 4" xfId="25136" xr:uid="{00000000-0005-0000-0000-0000C3030000}"/>
    <cellStyle name="20% - Ênfase2 3 2 2 3" xfId="1706" xr:uid="{00000000-0005-0000-0000-0000C4030000}"/>
    <cellStyle name="20% - Ênfase2 3 2 2 3 2" xfId="26245" xr:uid="{00000000-0005-0000-0000-0000C5030000}"/>
    <cellStyle name="20% - Ênfase2 3 2 2 3 3" xfId="25138" xr:uid="{00000000-0005-0000-0000-0000C6030000}"/>
    <cellStyle name="20% - Ênfase2 3 2 2 4" xfId="1707" xr:uid="{00000000-0005-0000-0000-0000C7030000}"/>
    <cellStyle name="20% - Ênfase2 3 2 2 4 2" xfId="26242"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0" xr:uid="{00000000-0005-0000-0000-0000CF030000}"/>
    <cellStyle name="20% - Ênfase2 3 2 3 2 2" xfId="26247" xr:uid="{00000000-0005-0000-0000-0000D0030000}"/>
    <cellStyle name="20% - Ênfase2 3 2 3 3" xfId="26246" xr:uid="{00000000-0005-0000-0000-0000D1030000}"/>
    <cellStyle name="20% - Ênfase2 3 2 3 4" xfId="25139" xr:uid="{00000000-0005-0000-0000-0000D2030000}"/>
    <cellStyle name="20% - Ênfase2 3 2 4" xfId="1714" xr:uid="{00000000-0005-0000-0000-0000D3030000}"/>
    <cellStyle name="20% - Ênfase2 3 2 4 2" xfId="26248" xr:uid="{00000000-0005-0000-0000-0000D4030000}"/>
    <cellStyle name="20% - Ênfase2 3 2 4 3" xfId="25141"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3" xr:uid="{00000000-0005-0000-0000-0000E1030000}"/>
    <cellStyle name="20% - Ênfase2 3 3 2 2" xfId="25144" xr:uid="{00000000-0005-0000-0000-0000E2030000}"/>
    <cellStyle name="20% - Ênfase2 3 3 2 2 2" xfId="26251" xr:uid="{00000000-0005-0000-0000-0000E3030000}"/>
    <cellStyle name="20% - Ênfase2 3 3 2 3" xfId="26250" xr:uid="{00000000-0005-0000-0000-0000E4030000}"/>
    <cellStyle name="20% - Ênfase2 3 3 3" xfId="25145" xr:uid="{00000000-0005-0000-0000-0000E5030000}"/>
    <cellStyle name="20% - Ênfase2 3 3 3 2" xfId="26252" xr:uid="{00000000-0005-0000-0000-0000E6030000}"/>
    <cellStyle name="20% - Ênfase2 3 3 4" xfId="26249" xr:uid="{00000000-0005-0000-0000-0000E7030000}"/>
    <cellStyle name="20% - Ênfase2 3 3 5" xfId="25142" xr:uid="{00000000-0005-0000-0000-0000E8030000}"/>
    <cellStyle name="20% - Ênfase2 3 4" xfId="1726" xr:uid="{00000000-0005-0000-0000-0000E9030000}"/>
    <cellStyle name="20% - Ênfase2 3 4 2" xfId="26253"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6" xr:uid="{00000000-0005-0000-0000-000008040000}"/>
    <cellStyle name="20% - Ênfase2 3 7 2" xfId="26254" xr:uid="{00000000-0005-0000-0000-000009040000}"/>
    <cellStyle name="20% - Ênfase2 3 8" xfId="26241"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48" xr:uid="{00000000-0005-0000-0000-00002B040000}"/>
    <cellStyle name="20% - Ênfase2 4 2 2 2 2 2" xfId="26258" xr:uid="{00000000-0005-0000-0000-00002C040000}"/>
    <cellStyle name="20% - Ênfase2 4 2 2 2 3" xfId="26257" xr:uid="{00000000-0005-0000-0000-00002D040000}"/>
    <cellStyle name="20% - Ênfase2 4 2 2 2 4" xfId="25147" xr:uid="{00000000-0005-0000-0000-00002E040000}"/>
    <cellStyle name="20% - Ênfase2 4 2 2 3" xfId="1788" xr:uid="{00000000-0005-0000-0000-00002F040000}"/>
    <cellStyle name="20% - Ênfase2 4 2 2 3 2" xfId="26259" xr:uid="{00000000-0005-0000-0000-000030040000}"/>
    <cellStyle name="20% - Ênfase2 4 2 2 3 3" xfId="25149" xr:uid="{00000000-0005-0000-0000-000031040000}"/>
    <cellStyle name="20% - Ênfase2 4 2 2 4" xfId="1789" xr:uid="{00000000-0005-0000-0000-000032040000}"/>
    <cellStyle name="20% - Ênfase2 4 2 2 4 2" xfId="26256"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1" xr:uid="{00000000-0005-0000-0000-00003A040000}"/>
    <cellStyle name="20% - Ênfase2 4 2 3 2 2" xfId="26261" xr:uid="{00000000-0005-0000-0000-00003B040000}"/>
    <cellStyle name="20% - Ênfase2 4 2 3 3" xfId="26260" xr:uid="{00000000-0005-0000-0000-00003C040000}"/>
    <cellStyle name="20% - Ênfase2 4 2 3 4" xfId="25150" xr:uid="{00000000-0005-0000-0000-00003D040000}"/>
    <cellStyle name="20% - Ênfase2 4 2 4" xfId="1796" xr:uid="{00000000-0005-0000-0000-00003E040000}"/>
    <cellStyle name="20% - Ênfase2 4 2 4 2" xfId="26262" xr:uid="{00000000-0005-0000-0000-00003F040000}"/>
    <cellStyle name="20% - Ênfase2 4 2 4 3" xfId="25152"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4" xr:uid="{00000000-0005-0000-0000-00004C040000}"/>
    <cellStyle name="20% - Ênfase2 4 3 2 2" xfId="25155" xr:uid="{00000000-0005-0000-0000-00004D040000}"/>
    <cellStyle name="20% - Ênfase2 4 3 2 2 2" xfId="26265" xr:uid="{00000000-0005-0000-0000-00004E040000}"/>
    <cellStyle name="20% - Ênfase2 4 3 2 3" xfId="26264" xr:uid="{00000000-0005-0000-0000-00004F040000}"/>
    <cellStyle name="20% - Ênfase2 4 3 3" xfId="25156" xr:uid="{00000000-0005-0000-0000-000050040000}"/>
    <cellStyle name="20% - Ênfase2 4 3 3 2" xfId="26266" xr:uid="{00000000-0005-0000-0000-000051040000}"/>
    <cellStyle name="20% - Ênfase2 4 3 4" xfId="26263" xr:uid="{00000000-0005-0000-0000-000052040000}"/>
    <cellStyle name="20% - Ênfase2 4 3 5" xfId="25153" xr:uid="{00000000-0005-0000-0000-000053040000}"/>
    <cellStyle name="20% - Ênfase2 4 4" xfId="1808" xr:uid="{00000000-0005-0000-0000-000054040000}"/>
    <cellStyle name="20% - Ênfase2 4 4 2" xfId="26267"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5"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58" xr:uid="{00000000-0005-0000-0000-00008B040000}"/>
    <cellStyle name="20% - Ênfase2 5 2 2 2 2" xfId="25159" xr:uid="{00000000-0005-0000-0000-00008C040000}"/>
    <cellStyle name="20% - Ênfase2 5 2 2 2 2 2" xfId="26270" xr:uid="{00000000-0005-0000-0000-00008D040000}"/>
    <cellStyle name="20% - Ênfase2 5 2 2 2 3" xfId="26269" xr:uid="{00000000-0005-0000-0000-00008E040000}"/>
    <cellStyle name="20% - Ênfase2 5 2 2 3" xfId="25160" xr:uid="{00000000-0005-0000-0000-00008F040000}"/>
    <cellStyle name="20% - Ênfase2 5 2 2 3 2" xfId="26271" xr:uid="{00000000-0005-0000-0000-000090040000}"/>
    <cellStyle name="20% - Ênfase2 5 2 2 4" xfId="26268" xr:uid="{00000000-0005-0000-0000-000091040000}"/>
    <cellStyle name="20% - Ênfase2 5 2 2 5" xfId="25157" xr:uid="{00000000-0005-0000-0000-000092040000}"/>
    <cellStyle name="20% - Ênfase2 5 2 3" xfId="1861" xr:uid="{00000000-0005-0000-0000-000093040000}"/>
    <cellStyle name="20% - Ênfase2 5 2 3 2" xfId="25162" xr:uid="{00000000-0005-0000-0000-000094040000}"/>
    <cellStyle name="20% - Ênfase2 5 2 3 2 2" xfId="26273" xr:uid="{00000000-0005-0000-0000-000095040000}"/>
    <cellStyle name="20% - Ênfase2 5 2 3 3" xfId="26272" xr:uid="{00000000-0005-0000-0000-000096040000}"/>
    <cellStyle name="20% - Ênfase2 5 2 3 4" xfId="25161" xr:uid="{00000000-0005-0000-0000-000097040000}"/>
    <cellStyle name="20% - Ênfase2 5 2 4" xfId="1862" xr:uid="{00000000-0005-0000-0000-000098040000}"/>
    <cellStyle name="20% - Ênfase2 5 2 4 2" xfId="26274" xr:uid="{00000000-0005-0000-0000-000099040000}"/>
    <cellStyle name="20% - Ênfase2 5 2 4 3" xfId="25163"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5" xr:uid="{00000000-0005-0000-0000-0000A5040000}"/>
    <cellStyle name="20% - Ênfase2 5 3 2 2" xfId="25166" xr:uid="{00000000-0005-0000-0000-0000A6040000}"/>
    <cellStyle name="20% - Ênfase2 5 3 2 2 2" xfId="26277" xr:uid="{00000000-0005-0000-0000-0000A7040000}"/>
    <cellStyle name="20% - Ênfase2 5 3 2 3" xfId="26276" xr:uid="{00000000-0005-0000-0000-0000A8040000}"/>
    <cellStyle name="20% - Ênfase2 5 3 3" xfId="25167" xr:uid="{00000000-0005-0000-0000-0000A9040000}"/>
    <cellStyle name="20% - Ênfase2 5 3 3 2" xfId="26278" xr:uid="{00000000-0005-0000-0000-0000AA040000}"/>
    <cellStyle name="20% - Ênfase2 5 3 4" xfId="26275" xr:uid="{00000000-0005-0000-0000-0000AB040000}"/>
    <cellStyle name="20% - Ênfase2 5 3 5" xfId="25164" xr:uid="{00000000-0005-0000-0000-0000AC040000}"/>
    <cellStyle name="20% - Ênfase2 5 4" xfId="1873" xr:uid="{00000000-0005-0000-0000-0000AD040000}"/>
    <cellStyle name="20% - Ênfase2 5 4 2" xfId="25169" xr:uid="{00000000-0005-0000-0000-0000AE040000}"/>
    <cellStyle name="20% - Ênfase2 5 4 2 2" xfId="26280" xr:uid="{00000000-0005-0000-0000-0000AF040000}"/>
    <cellStyle name="20% - Ênfase2 5 4 3" xfId="26279" xr:uid="{00000000-0005-0000-0000-0000B0040000}"/>
    <cellStyle name="20% - Ênfase2 5 4 4" xfId="25168"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2" xr:uid="{00000000-0005-0000-0000-0000EA040000}"/>
    <cellStyle name="20% - Ênfase2 6 2 2 3" xfId="26281"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4" xr:uid="{00000000-0005-0000-0000-00004C050000}"/>
    <cellStyle name="20% - Ênfase2 7 2 2 3" xfId="26283"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0" xr:uid="{00000000-0005-0000-0000-00009B050000}"/>
    <cellStyle name="20% - Ênfase2 8 2 2 2 2" xfId="26287" xr:uid="{00000000-0005-0000-0000-00009C050000}"/>
    <cellStyle name="20% - Ênfase2 8 2 2 3" xfId="26286" xr:uid="{00000000-0005-0000-0000-00009D050000}"/>
    <cellStyle name="20% - Ênfase2 8 2 3" xfId="25171" xr:uid="{00000000-0005-0000-0000-00009E050000}"/>
    <cellStyle name="20% - Ênfase2 8 2 3 2" xfId="26288" xr:uid="{00000000-0005-0000-0000-00009F050000}"/>
    <cellStyle name="20% - Ênfase2 8 2 4" xfId="26285" xr:uid="{00000000-0005-0000-0000-0000A0050000}"/>
    <cellStyle name="20% - Ênfase2 8 3" xfId="2103" xr:uid="{00000000-0005-0000-0000-0000A1050000}"/>
    <cellStyle name="20% - Ênfase2 8 3 2" xfId="2104" xr:uid="{00000000-0005-0000-0000-0000A2050000}"/>
    <cellStyle name="20% - Ênfase2 8 3 2 2" xfId="26290" xr:uid="{00000000-0005-0000-0000-0000A3050000}"/>
    <cellStyle name="20% - Ênfase2 8 3 3" xfId="26289"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2" xr:uid="{00000000-0005-0000-0000-0000B8050000}"/>
    <cellStyle name="20% - Ênfase2 9 2 3" xfId="26291"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4" xr:uid="{00000000-0005-0000-0000-0000CC050000}"/>
    <cellStyle name="20% - Ênfase3 10 2 3" xfId="26293"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5"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2"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7" xr:uid="{00000000-0005-0000-0000-0000E4050000}"/>
    <cellStyle name="20% - Ênfase3 12 2 3" xfId="26296"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4" xr:uid="{00000000-0005-0000-0000-000007060000}"/>
    <cellStyle name="20% - Ênfase3 2 2 2 2 2 2" xfId="26302" xr:uid="{00000000-0005-0000-0000-000008060000}"/>
    <cellStyle name="20% - Ênfase3 2 2 2 2 3" xfId="26301" xr:uid="{00000000-0005-0000-0000-000009060000}"/>
    <cellStyle name="20% - Ênfase3 2 2 2 2 4" xfId="25173" xr:uid="{00000000-0005-0000-0000-00000A060000}"/>
    <cellStyle name="20% - Ênfase3 2 2 2 3" xfId="2194" xr:uid="{00000000-0005-0000-0000-00000B060000}"/>
    <cellStyle name="20% - Ênfase3 2 2 2 3 2" xfId="26303" xr:uid="{00000000-0005-0000-0000-00000C060000}"/>
    <cellStyle name="20% - Ênfase3 2 2 2 3 3" xfId="25175" xr:uid="{00000000-0005-0000-0000-00000D060000}"/>
    <cellStyle name="20% - Ênfase3 2 2 2 4" xfId="2195" xr:uid="{00000000-0005-0000-0000-00000E060000}"/>
    <cellStyle name="20% - Ênfase3 2 2 2 4 2" xfId="26300"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7" xr:uid="{00000000-0005-0000-0000-000016060000}"/>
    <cellStyle name="20% - Ênfase3 2 2 3 2 2" xfId="25178" xr:uid="{00000000-0005-0000-0000-000017060000}"/>
    <cellStyle name="20% - Ênfase3 2 2 3 2 2 2" xfId="26306" xr:uid="{00000000-0005-0000-0000-000018060000}"/>
    <cellStyle name="20% - Ênfase3 2 2 3 2 3" xfId="26305" xr:uid="{00000000-0005-0000-0000-000019060000}"/>
    <cellStyle name="20% - Ênfase3 2 2 3 3" xfId="25179" xr:uid="{00000000-0005-0000-0000-00001A060000}"/>
    <cellStyle name="20% - Ênfase3 2 2 3 3 2" xfId="26307" xr:uid="{00000000-0005-0000-0000-00001B060000}"/>
    <cellStyle name="20% - Ênfase3 2 2 3 4" xfId="26304" xr:uid="{00000000-0005-0000-0000-00001C060000}"/>
    <cellStyle name="20% - Ênfase3 2 2 3 5" xfId="25176" xr:uid="{00000000-0005-0000-0000-00001D060000}"/>
    <cellStyle name="20% - Ênfase3 2 2 4" xfId="2202" xr:uid="{00000000-0005-0000-0000-00001E060000}"/>
    <cellStyle name="20% - Ênfase3 2 2 4 2" xfId="26308" xr:uid="{00000000-0005-0000-0000-00001F060000}"/>
    <cellStyle name="20% - Ênfase3 2 2 4 3" xfId="25180" xr:uid="{00000000-0005-0000-0000-000020060000}"/>
    <cellStyle name="20% - Ênfase3 2 2 5" xfId="2203" xr:uid="{00000000-0005-0000-0000-000021060000}"/>
    <cellStyle name="20% - Ênfase3 2 2 5 2" xfId="2204" xr:uid="{00000000-0005-0000-0000-000022060000}"/>
    <cellStyle name="20% - Ênfase3 2 2 5 3" xfId="26299"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2" xr:uid="{00000000-0005-0000-0000-00002D060000}"/>
    <cellStyle name="20% - Ênfase3 2 3 2 2" xfId="25183" xr:uid="{00000000-0005-0000-0000-00002E060000}"/>
    <cellStyle name="20% - Ênfase3 2 3 2 2 2" xfId="26311" xr:uid="{00000000-0005-0000-0000-00002F060000}"/>
    <cellStyle name="20% - Ênfase3 2 3 2 3" xfId="26310" xr:uid="{00000000-0005-0000-0000-000030060000}"/>
    <cellStyle name="20% - Ênfase3 2 3 3" xfId="25184" xr:uid="{00000000-0005-0000-0000-000031060000}"/>
    <cellStyle name="20% - Ênfase3 2 3 3 2" xfId="26312" xr:uid="{00000000-0005-0000-0000-000032060000}"/>
    <cellStyle name="20% - Ênfase3 2 3 4" xfId="26309" xr:uid="{00000000-0005-0000-0000-000033060000}"/>
    <cellStyle name="20% - Ênfase3 2 3 5" xfId="25181" xr:uid="{00000000-0005-0000-0000-000034060000}"/>
    <cellStyle name="20% - Ênfase3 2 4" xfId="2214" xr:uid="{00000000-0005-0000-0000-000035060000}"/>
    <cellStyle name="20% - Ênfase3 2 4 2" xfId="25186" xr:uid="{00000000-0005-0000-0000-000036060000}"/>
    <cellStyle name="20% - Ênfase3 2 4 2 2" xfId="25187" xr:uid="{00000000-0005-0000-0000-000037060000}"/>
    <cellStyle name="20% - Ênfase3 2 4 2 2 2" xfId="26315" xr:uid="{00000000-0005-0000-0000-000038060000}"/>
    <cellStyle name="20% - Ênfase3 2 4 2 3" xfId="26314" xr:uid="{00000000-0005-0000-0000-000039060000}"/>
    <cellStyle name="20% - Ênfase3 2 4 3" xfId="25188" xr:uid="{00000000-0005-0000-0000-00003A060000}"/>
    <cellStyle name="20% - Ênfase3 2 4 3 2" xfId="26316" xr:uid="{00000000-0005-0000-0000-00003B060000}"/>
    <cellStyle name="20% - Ênfase3 2 4 4" xfId="26313" xr:uid="{00000000-0005-0000-0000-00003C060000}"/>
    <cellStyle name="20% - Ênfase3 2 4 5" xfId="25185"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298"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0" xr:uid="{00000000-0005-0000-0000-00007C060000}"/>
    <cellStyle name="20% - Ênfase3 3 2 2 2 2 2" xfId="26320" xr:uid="{00000000-0005-0000-0000-00007D060000}"/>
    <cellStyle name="20% - Ênfase3 3 2 2 2 3" xfId="26319" xr:uid="{00000000-0005-0000-0000-00007E060000}"/>
    <cellStyle name="20% - Ênfase3 3 2 2 2 4" xfId="25189" xr:uid="{00000000-0005-0000-0000-00007F060000}"/>
    <cellStyle name="20% - Ênfase3 3 2 2 3" xfId="2276" xr:uid="{00000000-0005-0000-0000-000080060000}"/>
    <cellStyle name="20% - Ênfase3 3 2 2 3 2" xfId="26321" xr:uid="{00000000-0005-0000-0000-000081060000}"/>
    <cellStyle name="20% - Ênfase3 3 2 2 3 3" xfId="25191" xr:uid="{00000000-0005-0000-0000-000082060000}"/>
    <cellStyle name="20% - Ênfase3 3 2 2 4" xfId="2277" xr:uid="{00000000-0005-0000-0000-000083060000}"/>
    <cellStyle name="20% - Ênfase3 3 2 2 4 2" xfId="26318"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3" xr:uid="{00000000-0005-0000-0000-00008B060000}"/>
    <cellStyle name="20% - Ênfase3 3 2 3 2 2" xfId="26323" xr:uid="{00000000-0005-0000-0000-00008C060000}"/>
    <cellStyle name="20% - Ênfase3 3 2 3 3" xfId="26322" xr:uid="{00000000-0005-0000-0000-00008D060000}"/>
    <cellStyle name="20% - Ênfase3 3 2 3 4" xfId="25192" xr:uid="{00000000-0005-0000-0000-00008E060000}"/>
    <cellStyle name="20% - Ênfase3 3 2 4" xfId="2284" xr:uid="{00000000-0005-0000-0000-00008F060000}"/>
    <cellStyle name="20% - Ênfase3 3 2 4 2" xfId="26324" xr:uid="{00000000-0005-0000-0000-000090060000}"/>
    <cellStyle name="20% - Ênfase3 3 2 4 3" xfId="25194"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6" xr:uid="{00000000-0005-0000-0000-00009D060000}"/>
    <cellStyle name="20% - Ênfase3 3 3 2 2" xfId="25197" xr:uid="{00000000-0005-0000-0000-00009E060000}"/>
    <cellStyle name="20% - Ênfase3 3 3 2 2 2" xfId="26327" xr:uid="{00000000-0005-0000-0000-00009F060000}"/>
    <cellStyle name="20% - Ênfase3 3 3 2 3" xfId="26326" xr:uid="{00000000-0005-0000-0000-0000A0060000}"/>
    <cellStyle name="20% - Ênfase3 3 3 3" xfId="25198" xr:uid="{00000000-0005-0000-0000-0000A1060000}"/>
    <cellStyle name="20% - Ênfase3 3 3 3 2" xfId="26328" xr:uid="{00000000-0005-0000-0000-0000A2060000}"/>
    <cellStyle name="20% - Ênfase3 3 3 4" xfId="26325" xr:uid="{00000000-0005-0000-0000-0000A3060000}"/>
    <cellStyle name="20% - Ênfase3 3 3 5" xfId="25195" xr:uid="{00000000-0005-0000-0000-0000A4060000}"/>
    <cellStyle name="20% - Ênfase3 3 4" xfId="2296" xr:uid="{00000000-0005-0000-0000-0000A5060000}"/>
    <cellStyle name="20% - Ênfase3 3 4 2" xfId="26329"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199" xr:uid="{00000000-0005-0000-0000-0000C4060000}"/>
    <cellStyle name="20% - Ênfase3 3 7 2" xfId="26330" xr:uid="{00000000-0005-0000-0000-0000C5060000}"/>
    <cellStyle name="20% - Ênfase3 3 8" xfId="26317"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1" xr:uid="{00000000-0005-0000-0000-0000E7060000}"/>
    <cellStyle name="20% - Ênfase3 4 2 2 2 2 2" xfId="26334" xr:uid="{00000000-0005-0000-0000-0000E8060000}"/>
    <cellStyle name="20% - Ênfase3 4 2 2 2 3" xfId="26333" xr:uid="{00000000-0005-0000-0000-0000E9060000}"/>
    <cellStyle name="20% - Ênfase3 4 2 2 2 4" xfId="25200" xr:uid="{00000000-0005-0000-0000-0000EA060000}"/>
    <cellStyle name="20% - Ênfase3 4 2 2 3" xfId="2358" xr:uid="{00000000-0005-0000-0000-0000EB060000}"/>
    <cellStyle name="20% - Ênfase3 4 2 2 3 2" xfId="26335" xr:uid="{00000000-0005-0000-0000-0000EC060000}"/>
    <cellStyle name="20% - Ênfase3 4 2 2 3 3" xfId="25202" xr:uid="{00000000-0005-0000-0000-0000ED060000}"/>
    <cellStyle name="20% - Ênfase3 4 2 2 4" xfId="2359" xr:uid="{00000000-0005-0000-0000-0000EE060000}"/>
    <cellStyle name="20% - Ênfase3 4 2 2 4 2" xfId="26332"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4" xr:uid="{00000000-0005-0000-0000-0000F6060000}"/>
    <cellStyle name="20% - Ênfase3 4 2 3 2 2" xfId="26337" xr:uid="{00000000-0005-0000-0000-0000F7060000}"/>
    <cellStyle name="20% - Ênfase3 4 2 3 3" xfId="26336" xr:uid="{00000000-0005-0000-0000-0000F8060000}"/>
    <cellStyle name="20% - Ênfase3 4 2 3 4" xfId="25203" xr:uid="{00000000-0005-0000-0000-0000F9060000}"/>
    <cellStyle name="20% - Ênfase3 4 2 4" xfId="2366" xr:uid="{00000000-0005-0000-0000-0000FA060000}"/>
    <cellStyle name="20% - Ênfase3 4 2 4 2" xfId="26338" xr:uid="{00000000-0005-0000-0000-0000FB060000}"/>
    <cellStyle name="20% - Ênfase3 4 2 4 3" xfId="25205"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7" xr:uid="{00000000-0005-0000-0000-000008070000}"/>
    <cellStyle name="20% - Ênfase3 4 3 2 2" xfId="25208" xr:uid="{00000000-0005-0000-0000-000009070000}"/>
    <cellStyle name="20% - Ênfase3 4 3 2 2 2" xfId="26341" xr:uid="{00000000-0005-0000-0000-00000A070000}"/>
    <cellStyle name="20% - Ênfase3 4 3 2 3" xfId="26340" xr:uid="{00000000-0005-0000-0000-00000B070000}"/>
    <cellStyle name="20% - Ênfase3 4 3 3" xfId="25209" xr:uid="{00000000-0005-0000-0000-00000C070000}"/>
    <cellStyle name="20% - Ênfase3 4 3 3 2" xfId="26342" xr:uid="{00000000-0005-0000-0000-00000D070000}"/>
    <cellStyle name="20% - Ênfase3 4 3 4" xfId="26339" xr:uid="{00000000-0005-0000-0000-00000E070000}"/>
    <cellStyle name="20% - Ênfase3 4 3 5" xfId="25206" xr:uid="{00000000-0005-0000-0000-00000F070000}"/>
    <cellStyle name="20% - Ênfase3 4 4" xfId="2378" xr:uid="{00000000-0005-0000-0000-000010070000}"/>
    <cellStyle name="20% - Ênfase3 4 4 2" xfId="26343"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1"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1" xr:uid="{00000000-0005-0000-0000-000047070000}"/>
    <cellStyle name="20% - Ênfase3 5 2 2 2 2" xfId="25212" xr:uid="{00000000-0005-0000-0000-000048070000}"/>
    <cellStyle name="20% - Ênfase3 5 2 2 2 2 2" xfId="26346" xr:uid="{00000000-0005-0000-0000-000049070000}"/>
    <cellStyle name="20% - Ênfase3 5 2 2 2 3" xfId="26345" xr:uid="{00000000-0005-0000-0000-00004A070000}"/>
    <cellStyle name="20% - Ênfase3 5 2 2 3" xfId="25213" xr:uid="{00000000-0005-0000-0000-00004B070000}"/>
    <cellStyle name="20% - Ênfase3 5 2 2 3 2" xfId="26347" xr:uid="{00000000-0005-0000-0000-00004C070000}"/>
    <cellStyle name="20% - Ênfase3 5 2 2 4" xfId="26344" xr:uid="{00000000-0005-0000-0000-00004D070000}"/>
    <cellStyle name="20% - Ênfase3 5 2 2 5" xfId="25210" xr:uid="{00000000-0005-0000-0000-00004E070000}"/>
    <cellStyle name="20% - Ênfase3 5 2 3" xfId="2431" xr:uid="{00000000-0005-0000-0000-00004F070000}"/>
    <cellStyle name="20% - Ênfase3 5 2 3 2" xfId="25215" xr:uid="{00000000-0005-0000-0000-000050070000}"/>
    <cellStyle name="20% - Ênfase3 5 2 3 2 2" xfId="26349" xr:uid="{00000000-0005-0000-0000-000051070000}"/>
    <cellStyle name="20% - Ênfase3 5 2 3 3" xfId="26348" xr:uid="{00000000-0005-0000-0000-000052070000}"/>
    <cellStyle name="20% - Ênfase3 5 2 3 4" xfId="25214" xr:uid="{00000000-0005-0000-0000-000053070000}"/>
    <cellStyle name="20% - Ênfase3 5 2 4" xfId="2432" xr:uid="{00000000-0005-0000-0000-000054070000}"/>
    <cellStyle name="20% - Ênfase3 5 2 4 2" xfId="26350" xr:uid="{00000000-0005-0000-0000-000055070000}"/>
    <cellStyle name="20% - Ênfase3 5 2 4 3" xfId="25216"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18" xr:uid="{00000000-0005-0000-0000-000061070000}"/>
    <cellStyle name="20% - Ênfase3 5 3 2 2" xfId="25219" xr:uid="{00000000-0005-0000-0000-000062070000}"/>
    <cellStyle name="20% - Ênfase3 5 3 2 2 2" xfId="26353" xr:uid="{00000000-0005-0000-0000-000063070000}"/>
    <cellStyle name="20% - Ênfase3 5 3 2 3" xfId="26352" xr:uid="{00000000-0005-0000-0000-000064070000}"/>
    <cellStyle name="20% - Ênfase3 5 3 3" xfId="25220" xr:uid="{00000000-0005-0000-0000-000065070000}"/>
    <cellStyle name="20% - Ênfase3 5 3 3 2" xfId="26354" xr:uid="{00000000-0005-0000-0000-000066070000}"/>
    <cellStyle name="20% - Ênfase3 5 3 4" xfId="26351" xr:uid="{00000000-0005-0000-0000-000067070000}"/>
    <cellStyle name="20% - Ênfase3 5 3 5" xfId="25217" xr:uid="{00000000-0005-0000-0000-000068070000}"/>
    <cellStyle name="20% - Ênfase3 5 4" xfId="2443" xr:uid="{00000000-0005-0000-0000-000069070000}"/>
    <cellStyle name="20% - Ênfase3 5 4 2" xfId="25222" xr:uid="{00000000-0005-0000-0000-00006A070000}"/>
    <cellStyle name="20% - Ênfase3 5 4 2 2" xfId="26356" xr:uid="{00000000-0005-0000-0000-00006B070000}"/>
    <cellStyle name="20% - Ênfase3 5 4 3" xfId="26355" xr:uid="{00000000-0005-0000-0000-00006C070000}"/>
    <cellStyle name="20% - Ênfase3 5 4 4" xfId="25221"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58" xr:uid="{00000000-0005-0000-0000-0000A6070000}"/>
    <cellStyle name="20% - Ênfase3 6 2 2 3" xfId="26357"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0" xr:uid="{00000000-0005-0000-0000-000008080000}"/>
    <cellStyle name="20% - Ênfase3 7 2 2 3" xfId="26359"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3" xr:uid="{00000000-0005-0000-0000-000057080000}"/>
    <cellStyle name="20% - Ênfase3 8 2 2 2 2" xfId="26363" xr:uid="{00000000-0005-0000-0000-000058080000}"/>
    <cellStyle name="20% - Ênfase3 8 2 2 3" xfId="26362" xr:uid="{00000000-0005-0000-0000-000059080000}"/>
    <cellStyle name="20% - Ênfase3 8 2 3" xfId="25224" xr:uid="{00000000-0005-0000-0000-00005A080000}"/>
    <cellStyle name="20% - Ênfase3 8 2 3 2" xfId="26364" xr:uid="{00000000-0005-0000-0000-00005B080000}"/>
    <cellStyle name="20% - Ênfase3 8 2 4" xfId="26361" xr:uid="{00000000-0005-0000-0000-00005C080000}"/>
    <cellStyle name="20% - Ênfase3 8 3" xfId="2673" xr:uid="{00000000-0005-0000-0000-00005D080000}"/>
    <cellStyle name="20% - Ênfase3 8 3 2" xfId="2674" xr:uid="{00000000-0005-0000-0000-00005E080000}"/>
    <cellStyle name="20% - Ênfase3 8 3 2 2" xfId="26366" xr:uid="{00000000-0005-0000-0000-00005F080000}"/>
    <cellStyle name="20% - Ênfase3 8 3 3" xfId="26365"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68" xr:uid="{00000000-0005-0000-0000-000074080000}"/>
    <cellStyle name="20% - Ênfase3 9 2 3" xfId="26367"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0" xr:uid="{00000000-0005-0000-0000-000088080000}"/>
    <cellStyle name="20% - Ênfase4 10 2 3" xfId="26369"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1"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5"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3" xr:uid="{00000000-0005-0000-0000-0000A0080000}"/>
    <cellStyle name="20% - Ênfase4 12 2 3" xfId="26372"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6"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28" xr:uid="{00000000-0005-0000-0000-0000C4080000}"/>
    <cellStyle name="20% - Ênfase4 2 2 2 2 2 2" xfId="26378" xr:uid="{00000000-0005-0000-0000-0000C5080000}"/>
    <cellStyle name="20% - Ênfase4 2 2 2 2 3" xfId="26377" xr:uid="{00000000-0005-0000-0000-0000C6080000}"/>
    <cellStyle name="20% - Ênfase4 2 2 2 2 4" xfId="25227" xr:uid="{00000000-0005-0000-0000-0000C7080000}"/>
    <cellStyle name="20% - Ênfase4 2 2 2 3" xfId="2764" xr:uid="{00000000-0005-0000-0000-0000C8080000}"/>
    <cellStyle name="20% - Ênfase4 2 2 2 3 2" xfId="26379" xr:uid="{00000000-0005-0000-0000-0000C9080000}"/>
    <cellStyle name="20% - Ênfase4 2 2 2 3 3" xfId="25229" xr:uid="{00000000-0005-0000-0000-0000CA080000}"/>
    <cellStyle name="20% - Ênfase4 2 2 2 4" xfId="2765" xr:uid="{00000000-0005-0000-0000-0000CB080000}"/>
    <cellStyle name="20% - Ênfase4 2 2 2 4 2" xfId="26376"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1" xr:uid="{00000000-0005-0000-0000-0000D3080000}"/>
    <cellStyle name="20% - Ênfase4 2 2 3 2 2" xfId="25232" xr:uid="{00000000-0005-0000-0000-0000D4080000}"/>
    <cellStyle name="20% - Ênfase4 2 2 3 2 2 2" xfId="26382" xr:uid="{00000000-0005-0000-0000-0000D5080000}"/>
    <cellStyle name="20% - Ênfase4 2 2 3 2 3" xfId="26381" xr:uid="{00000000-0005-0000-0000-0000D6080000}"/>
    <cellStyle name="20% - Ênfase4 2 2 3 3" xfId="25233" xr:uid="{00000000-0005-0000-0000-0000D7080000}"/>
    <cellStyle name="20% - Ênfase4 2 2 3 3 2" xfId="26383" xr:uid="{00000000-0005-0000-0000-0000D8080000}"/>
    <cellStyle name="20% - Ênfase4 2 2 3 4" xfId="26380" xr:uid="{00000000-0005-0000-0000-0000D9080000}"/>
    <cellStyle name="20% - Ênfase4 2 2 3 5" xfId="25230" xr:uid="{00000000-0005-0000-0000-0000DA080000}"/>
    <cellStyle name="20% - Ênfase4 2 2 4" xfId="2772" xr:uid="{00000000-0005-0000-0000-0000DB080000}"/>
    <cellStyle name="20% - Ênfase4 2 2 4 2" xfId="26384" xr:uid="{00000000-0005-0000-0000-0000DC080000}"/>
    <cellStyle name="20% - Ênfase4 2 2 4 3" xfId="25234" xr:uid="{00000000-0005-0000-0000-0000DD080000}"/>
    <cellStyle name="20% - Ênfase4 2 2 5" xfId="2773" xr:uid="{00000000-0005-0000-0000-0000DE080000}"/>
    <cellStyle name="20% - Ênfase4 2 2 5 2" xfId="2774" xr:uid="{00000000-0005-0000-0000-0000DF080000}"/>
    <cellStyle name="20% - Ênfase4 2 2 5 3" xfId="26375"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6" xr:uid="{00000000-0005-0000-0000-0000EA080000}"/>
    <cellStyle name="20% - Ênfase4 2 3 2 2" xfId="25237" xr:uid="{00000000-0005-0000-0000-0000EB080000}"/>
    <cellStyle name="20% - Ênfase4 2 3 2 2 2" xfId="26387" xr:uid="{00000000-0005-0000-0000-0000EC080000}"/>
    <cellStyle name="20% - Ênfase4 2 3 2 3" xfId="26386" xr:uid="{00000000-0005-0000-0000-0000ED080000}"/>
    <cellStyle name="20% - Ênfase4 2 3 3" xfId="25238" xr:uid="{00000000-0005-0000-0000-0000EE080000}"/>
    <cellStyle name="20% - Ênfase4 2 3 3 2" xfId="26388" xr:uid="{00000000-0005-0000-0000-0000EF080000}"/>
    <cellStyle name="20% - Ênfase4 2 3 4" xfId="26385" xr:uid="{00000000-0005-0000-0000-0000F0080000}"/>
    <cellStyle name="20% - Ênfase4 2 3 5" xfId="25235" xr:uid="{00000000-0005-0000-0000-0000F1080000}"/>
    <cellStyle name="20% - Ênfase4 2 4" xfId="2784" xr:uid="{00000000-0005-0000-0000-0000F2080000}"/>
    <cellStyle name="20% - Ênfase4 2 4 2" xfId="25240" xr:uid="{00000000-0005-0000-0000-0000F3080000}"/>
    <cellStyle name="20% - Ênfase4 2 4 2 2" xfId="25241" xr:uid="{00000000-0005-0000-0000-0000F4080000}"/>
    <cellStyle name="20% - Ênfase4 2 4 2 2 2" xfId="26391" xr:uid="{00000000-0005-0000-0000-0000F5080000}"/>
    <cellStyle name="20% - Ênfase4 2 4 2 3" xfId="26390" xr:uid="{00000000-0005-0000-0000-0000F6080000}"/>
    <cellStyle name="20% - Ênfase4 2 4 3" xfId="25242" xr:uid="{00000000-0005-0000-0000-0000F7080000}"/>
    <cellStyle name="20% - Ênfase4 2 4 3 2" xfId="26392" xr:uid="{00000000-0005-0000-0000-0000F8080000}"/>
    <cellStyle name="20% - Ênfase4 2 4 4" xfId="26389" xr:uid="{00000000-0005-0000-0000-0000F9080000}"/>
    <cellStyle name="20% - Ênfase4 2 4 5" xfId="25239"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4"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4" xr:uid="{00000000-0005-0000-0000-000039090000}"/>
    <cellStyle name="20% - Ênfase4 3 2 2 2 2 2" xfId="26396" xr:uid="{00000000-0005-0000-0000-00003A090000}"/>
    <cellStyle name="20% - Ênfase4 3 2 2 2 3" xfId="26395" xr:uid="{00000000-0005-0000-0000-00003B090000}"/>
    <cellStyle name="20% - Ênfase4 3 2 2 2 4" xfId="25243" xr:uid="{00000000-0005-0000-0000-00003C090000}"/>
    <cellStyle name="20% - Ênfase4 3 2 2 3" xfId="2846" xr:uid="{00000000-0005-0000-0000-00003D090000}"/>
    <cellStyle name="20% - Ênfase4 3 2 2 3 2" xfId="26397" xr:uid="{00000000-0005-0000-0000-00003E090000}"/>
    <cellStyle name="20% - Ênfase4 3 2 2 3 3" xfId="25245" xr:uid="{00000000-0005-0000-0000-00003F090000}"/>
    <cellStyle name="20% - Ênfase4 3 2 2 4" xfId="2847" xr:uid="{00000000-0005-0000-0000-000040090000}"/>
    <cellStyle name="20% - Ênfase4 3 2 2 4 2" xfId="26394"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7" xr:uid="{00000000-0005-0000-0000-000048090000}"/>
    <cellStyle name="20% - Ênfase4 3 2 3 2 2" xfId="26399" xr:uid="{00000000-0005-0000-0000-000049090000}"/>
    <cellStyle name="20% - Ênfase4 3 2 3 3" xfId="26398" xr:uid="{00000000-0005-0000-0000-00004A090000}"/>
    <cellStyle name="20% - Ênfase4 3 2 3 4" xfId="25246" xr:uid="{00000000-0005-0000-0000-00004B090000}"/>
    <cellStyle name="20% - Ênfase4 3 2 4" xfId="2854" xr:uid="{00000000-0005-0000-0000-00004C090000}"/>
    <cellStyle name="20% - Ênfase4 3 2 4 2" xfId="26400" xr:uid="{00000000-0005-0000-0000-00004D090000}"/>
    <cellStyle name="20% - Ênfase4 3 2 4 3" xfId="25248"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0" xr:uid="{00000000-0005-0000-0000-00005A090000}"/>
    <cellStyle name="20% - Ênfase4 3 3 2 2" xfId="25251" xr:uid="{00000000-0005-0000-0000-00005B090000}"/>
    <cellStyle name="20% - Ênfase4 3 3 2 2 2" xfId="26403" xr:uid="{00000000-0005-0000-0000-00005C090000}"/>
    <cellStyle name="20% - Ênfase4 3 3 2 3" xfId="26402" xr:uid="{00000000-0005-0000-0000-00005D090000}"/>
    <cellStyle name="20% - Ênfase4 3 3 3" xfId="25252" xr:uid="{00000000-0005-0000-0000-00005E090000}"/>
    <cellStyle name="20% - Ênfase4 3 3 3 2" xfId="26404" xr:uid="{00000000-0005-0000-0000-00005F090000}"/>
    <cellStyle name="20% - Ênfase4 3 3 4" xfId="26401" xr:uid="{00000000-0005-0000-0000-000060090000}"/>
    <cellStyle name="20% - Ênfase4 3 3 5" xfId="25249" xr:uid="{00000000-0005-0000-0000-000061090000}"/>
    <cellStyle name="20% - Ênfase4 3 4" xfId="2866" xr:uid="{00000000-0005-0000-0000-000062090000}"/>
    <cellStyle name="20% - Ênfase4 3 4 2" xfId="26405"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3" xr:uid="{00000000-0005-0000-0000-000081090000}"/>
    <cellStyle name="20% - Ênfase4 3 7 2" xfId="26406" xr:uid="{00000000-0005-0000-0000-000082090000}"/>
    <cellStyle name="20% - Ênfase4 3 8" xfId="26393"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5" xr:uid="{00000000-0005-0000-0000-0000A4090000}"/>
    <cellStyle name="20% - Ênfase4 4 2 2 2 2 2" xfId="26410" xr:uid="{00000000-0005-0000-0000-0000A5090000}"/>
    <cellStyle name="20% - Ênfase4 4 2 2 2 3" xfId="26409" xr:uid="{00000000-0005-0000-0000-0000A6090000}"/>
    <cellStyle name="20% - Ênfase4 4 2 2 2 4" xfId="25254" xr:uid="{00000000-0005-0000-0000-0000A7090000}"/>
    <cellStyle name="20% - Ênfase4 4 2 2 3" xfId="2928" xr:uid="{00000000-0005-0000-0000-0000A8090000}"/>
    <cellStyle name="20% - Ênfase4 4 2 2 3 2" xfId="26411" xr:uid="{00000000-0005-0000-0000-0000A9090000}"/>
    <cellStyle name="20% - Ênfase4 4 2 2 3 3" xfId="25256" xr:uid="{00000000-0005-0000-0000-0000AA090000}"/>
    <cellStyle name="20% - Ênfase4 4 2 2 4" xfId="2929" xr:uid="{00000000-0005-0000-0000-0000AB090000}"/>
    <cellStyle name="20% - Ênfase4 4 2 2 4 2" xfId="26408"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58" xr:uid="{00000000-0005-0000-0000-0000B3090000}"/>
    <cellStyle name="20% - Ênfase4 4 2 3 2 2" xfId="26413" xr:uid="{00000000-0005-0000-0000-0000B4090000}"/>
    <cellStyle name="20% - Ênfase4 4 2 3 3" xfId="26412" xr:uid="{00000000-0005-0000-0000-0000B5090000}"/>
    <cellStyle name="20% - Ênfase4 4 2 3 4" xfId="25257" xr:uid="{00000000-0005-0000-0000-0000B6090000}"/>
    <cellStyle name="20% - Ênfase4 4 2 4" xfId="2936" xr:uid="{00000000-0005-0000-0000-0000B7090000}"/>
    <cellStyle name="20% - Ênfase4 4 2 4 2" xfId="26414" xr:uid="{00000000-0005-0000-0000-0000B8090000}"/>
    <cellStyle name="20% - Ênfase4 4 2 4 3" xfId="25259"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1" xr:uid="{00000000-0005-0000-0000-0000C5090000}"/>
    <cellStyle name="20% - Ênfase4 4 3 2 2" xfId="25262" xr:uid="{00000000-0005-0000-0000-0000C6090000}"/>
    <cellStyle name="20% - Ênfase4 4 3 2 2 2" xfId="26417" xr:uid="{00000000-0005-0000-0000-0000C7090000}"/>
    <cellStyle name="20% - Ênfase4 4 3 2 3" xfId="26416" xr:uid="{00000000-0005-0000-0000-0000C8090000}"/>
    <cellStyle name="20% - Ênfase4 4 3 3" xfId="25263" xr:uid="{00000000-0005-0000-0000-0000C9090000}"/>
    <cellStyle name="20% - Ênfase4 4 3 3 2" xfId="26418" xr:uid="{00000000-0005-0000-0000-0000CA090000}"/>
    <cellStyle name="20% - Ênfase4 4 3 4" xfId="26415" xr:uid="{00000000-0005-0000-0000-0000CB090000}"/>
    <cellStyle name="20% - Ênfase4 4 3 5" xfId="25260" xr:uid="{00000000-0005-0000-0000-0000CC090000}"/>
    <cellStyle name="20% - Ênfase4 4 4" xfId="2948" xr:uid="{00000000-0005-0000-0000-0000CD090000}"/>
    <cellStyle name="20% - Ênfase4 4 4 2" xfId="26419"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7"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5" xr:uid="{00000000-0005-0000-0000-0000040A0000}"/>
    <cellStyle name="20% - Ênfase4 5 2 2 2 2" xfId="25266" xr:uid="{00000000-0005-0000-0000-0000050A0000}"/>
    <cellStyle name="20% - Ênfase4 5 2 2 2 2 2" xfId="26422" xr:uid="{00000000-0005-0000-0000-0000060A0000}"/>
    <cellStyle name="20% - Ênfase4 5 2 2 2 3" xfId="26421" xr:uid="{00000000-0005-0000-0000-0000070A0000}"/>
    <cellStyle name="20% - Ênfase4 5 2 2 3" xfId="25267" xr:uid="{00000000-0005-0000-0000-0000080A0000}"/>
    <cellStyle name="20% - Ênfase4 5 2 2 3 2" xfId="26423" xr:uid="{00000000-0005-0000-0000-0000090A0000}"/>
    <cellStyle name="20% - Ênfase4 5 2 2 4" xfId="26420" xr:uid="{00000000-0005-0000-0000-00000A0A0000}"/>
    <cellStyle name="20% - Ênfase4 5 2 2 5" xfId="25264" xr:uid="{00000000-0005-0000-0000-00000B0A0000}"/>
    <cellStyle name="20% - Ênfase4 5 2 3" xfId="3001" xr:uid="{00000000-0005-0000-0000-00000C0A0000}"/>
    <cellStyle name="20% - Ênfase4 5 2 3 2" xfId="25269" xr:uid="{00000000-0005-0000-0000-00000D0A0000}"/>
    <cellStyle name="20% - Ênfase4 5 2 3 2 2" xfId="26425" xr:uid="{00000000-0005-0000-0000-00000E0A0000}"/>
    <cellStyle name="20% - Ênfase4 5 2 3 3" xfId="26424" xr:uid="{00000000-0005-0000-0000-00000F0A0000}"/>
    <cellStyle name="20% - Ênfase4 5 2 3 4" xfId="25268" xr:uid="{00000000-0005-0000-0000-0000100A0000}"/>
    <cellStyle name="20% - Ênfase4 5 2 4" xfId="3002" xr:uid="{00000000-0005-0000-0000-0000110A0000}"/>
    <cellStyle name="20% - Ênfase4 5 2 4 2" xfId="26426" xr:uid="{00000000-0005-0000-0000-0000120A0000}"/>
    <cellStyle name="20% - Ênfase4 5 2 4 3" xfId="25270"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2" xr:uid="{00000000-0005-0000-0000-00001E0A0000}"/>
    <cellStyle name="20% - Ênfase4 5 3 2 2" xfId="25273" xr:uid="{00000000-0005-0000-0000-00001F0A0000}"/>
    <cellStyle name="20% - Ênfase4 5 3 2 2 2" xfId="26429" xr:uid="{00000000-0005-0000-0000-0000200A0000}"/>
    <cellStyle name="20% - Ênfase4 5 3 2 3" xfId="26428" xr:uid="{00000000-0005-0000-0000-0000210A0000}"/>
    <cellStyle name="20% - Ênfase4 5 3 3" xfId="25274" xr:uid="{00000000-0005-0000-0000-0000220A0000}"/>
    <cellStyle name="20% - Ênfase4 5 3 3 2" xfId="26430" xr:uid="{00000000-0005-0000-0000-0000230A0000}"/>
    <cellStyle name="20% - Ênfase4 5 3 4" xfId="26427" xr:uid="{00000000-0005-0000-0000-0000240A0000}"/>
    <cellStyle name="20% - Ênfase4 5 3 5" xfId="25271" xr:uid="{00000000-0005-0000-0000-0000250A0000}"/>
    <cellStyle name="20% - Ênfase4 5 4" xfId="3013" xr:uid="{00000000-0005-0000-0000-0000260A0000}"/>
    <cellStyle name="20% - Ênfase4 5 4 2" xfId="25276" xr:uid="{00000000-0005-0000-0000-0000270A0000}"/>
    <cellStyle name="20% - Ênfase4 5 4 2 2" xfId="26432" xr:uid="{00000000-0005-0000-0000-0000280A0000}"/>
    <cellStyle name="20% - Ênfase4 5 4 3" xfId="26431" xr:uid="{00000000-0005-0000-0000-0000290A0000}"/>
    <cellStyle name="20% - Ênfase4 5 4 4" xfId="25275"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4" xr:uid="{00000000-0005-0000-0000-0000630A0000}"/>
    <cellStyle name="20% - Ênfase4 6 2 2 3" xfId="26433"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6" xr:uid="{00000000-0005-0000-0000-0000C50A0000}"/>
    <cellStyle name="20% - Ênfase4 7 2 2 3" xfId="26435"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7" xr:uid="{00000000-0005-0000-0000-0000140B0000}"/>
    <cellStyle name="20% - Ênfase4 8 2 2 2 2" xfId="26439" xr:uid="{00000000-0005-0000-0000-0000150B0000}"/>
    <cellStyle name="20% - Ênfase4 8 2 2 3" xfId="26438" xr:uid="{00000000-0005-0000-0000-0000160B0000}"/>
    <cellStyle name="20% - Ênfase4 8 2 3" xfId="25278" xr:uid="{00000000-0005-0000-0000-0000170B0000}"/>
    <cellStyle name="20% - Ênfase4 8 2 3 2" xfId="26440" xr:uid="{00000000-0005-0000-0000-0000180B0000}"/>
    <cellStyle name="20% - Ênfase4 8 2 4" xfId="26437" xr:uid="{00000000-0005-0000-0000-0000190B0000}"/>
    <cellStyle name="20% - Ênfase4 8 3" xfId="3243" xr:uid="{00000000-0005-0000-0000-00001A0B0000}"/>
    <cellStyle name="20% - Ênfase4 8 3 2" xfId="3244" xr:uid="{00000000-0005-0000-0000-00001B0B0000}"/>
    <cellStyle name="20% - Ênfase4 8 3 2 2" xfId="26442" xr:uid="{00000000-0005-0000-0000-00001C0B0000}"/>
    <cellStyle name="20% - Ênfase4 8 3 3" xfId="26441"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4" xr:uid="{00000000-0005-0000-0000-0000310B0000}"/>
    <cellStyle name="20% - Ênfase4 9 2 3" xfId="26443"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6" xr:uid="{00000000-0005-0000-0000-0000450B0000}"/>
    <cellStyle name="20% - Ênfase5 10 2 3" xfId="26445"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7"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79"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49" xr:uid="{00000000-0005-0000-0000-00005D0B0000}"/>
    <cellStyle name="20% - Ênfase5 12 2 3" xfId="26448"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1" xr:uid="{00000000-0005-0000-0000-0000800B0000}"/>
    <cellStyle name="20% - Ênfase5 2 2 2 2 2 2" xfId="26454" xr:uid="{00000000-0005-0000-0000-0000810B0000}"/>
    <cellStyle name="20% - Ênfase5 2 2 2 2 3" xfId="26453" xr:uid="{00000000-0005-0000-0000-0000820B0000}"/>
    <cellStyle name="20% - Ênfase5 2 2 2 2 4" xfId="25280" xr:uid="{00000000-0005-0000-0000-0000830B0000}"/>
    <cellStyle name="20% - Ênfase5 2 2 2 3" xfId="3334" xr:uid="{00000000-0005-0000-0000-0000840B0000}"/>
    <cellStyle name="20% - Ênfase5 2 2 2 3 2" xfId="26455" xr:uid="{00000000-0005-0000-0000-0000850B0000}"/>
    <cellStyle name="20% - Ênfase5 2 2 2 3 3" xfId="25282" xr:uid="{00000000-0005-0000-0000-0000860B0000}"/>
    <cellStyle name="20% - Ênfase5 2 2 2 4" xfId="3335" xr:uid="{00000000-0005-0000-0000-0000870B0000}"/>
    <cellStyle name="20% - Ênfase5 2 2 2 4 2" xfId="26452"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4" xr:uid="{00000000-0005-0000-0000-00008F0B0000}"/>
    <cellStyle name="20% - Ênfase5 2 2 3 2 2" xfId="25285" xr:uid="{00000000-0005-0000-0000-0000900B0000}"/>
    <cellStyle name="20% - Ênfase5 2 2 3 2 2 2" xfId="26458" xr:uid="{00000000-0005-0000-0000-0000910B0000}"/>
    <cellStyle name="20% - Ênfase5 2 2 3 2 3" xfId="26457" xr:uid="{00000000-0005-0000-0000-0000920B0000}"/>
    <cellStyle name="20% - Ênfase5 2 2 3 3" xfId="25286" xr:uid="{00000000-0005-0000-0000-0000930B0000}"/>
    <cellStyle name="20% - Ênfase5 2 2 3 3 2" xfId="26459" xr:uid="{00000000-0005-0000-0000-0000940B0000}"/>
    <cellStyle name="20% - Ênfase5 2 2 3 4" xfId="26456" xr:uid="{00000000-0005-0000-0000-0000950B0000}"/>
    <cellStyle name="20% - Ênfase5 2 2 3 5" xfId="25283" xr:uid="{00000000-0005-0000-0000-0000960B0000}"/>
    <cellStyle name="20% - Ênfase5 2 2 4" xfId="3342" xr:uid="{00000000-0005-0000-0000-0000970B0000}"/>
    <cellStyle name="20% - Ênfase5 2 2 4 2" xfId="26460" xr:uid="{00000000-0005-0000-0000-0000980B0000}"/>
    <cellStyle name="20% - Ênfase5 2 2 5" xfId="3343" xr:uid="{00000000-0005-0000-0000-0000990B0000}"/>
    <cellStyle name="20% - Ênfase5 2 2 5 2" xfId="3344" xr:uid="{00000000-0005-0000-0000-00009A0B0000}"/>
    <cellStyle name="20% - Ênfase5 2 2 5 3" xfId="26451"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88" xr:uid="{00000000-0005-0000-0000-0000A50B0000}"/>
    <cellStyle name="20% - Ênfase5 2 3 2 2" xfId="25289" xr:uid="{00000000-0005-0000-0000-0000A60B0000}"/>
    <cellStyle name="20% - Ênfase5 2 3 2 2 2" xfId="26463" xr:uid="{00000000-0005-0000-0000-0000A70B0000}"/>
    <cellStyle name="20% - Ênfase5 2 3 2 3" xfId="26462" xr:uid="{00000000-0005-0000-0000-0000A80B0000}"/>
    <cellStyle name="20% - Ênfase5 2 3 3" xfId="25290" xr:uid="{00000000-0005-0000-0000-0000A90B0000}"/>
    <cellStyle name="20% - Ênfase5 2 3 3 2" xfId="26464" xr:uid="{00000000-0005-0000-0000-0000AA0B0000}"/>
    <cellStyle name="20% - Ênfase5 2 3 4" xfId="26461" xr:uid="{00000000-0005-0000-0000-0000AB0B0000}"/>
    <cellStyle name="20% - Ênfase5 2 3 5" xfId="25287" xr:uid="{00000000-0005-0000-0000-0000AC0B0000}"/>
    <cellStyle name="20% - Ênfase5 2 4" xfId="3354" xr:uid="{00000000-0005-0000-0000-0000AD0B0000}"/>
    <cellStyle name="20% - Ênfase5 2 4 2" xfId="25292" xr:uid="{00000000-0005-0000-0000-0000AE0B0000}"/>
    <cellStyle name="20% - Ênfase5 2 4 2 2" xfId="25293" xr:uid="{00000000-0005-0000-0000-0000AF0B0000}"/>
    <cellStyle name="20% - Ênfase5 2 4 2 2 2" xfId="26467" xr:uid="{00000000-0005-0000-0000-0000B00B0000}"/>
    <cellStyle name="20% - Ênfase5 2 4 2 3" xfId="26466" xr:uid="{00000000-0005-0000-0000-0000B10B0000}"/>
    <cellStyle name="20% - Ênfase5 2 4 3" xfId="25294" xr:uid="{00000000-0005-0000-0000-0000B20B0000}"/>
    <cellStyle name="20% - Ênfase5 2 4 3 2" xfId="26468" xr:uid="{00000000-0005-0000-0000-0000B30B0000}"/>
    <cellStyle name="20% - Ênfase5 2 4 4" xfId="26465" xr:uid="{00000000-0005-0000-0000-0000B40B0000}"/>
    <cellStyle name="20% - Ênfase5 2 4 5" xfId="25291"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0"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6" xr:uid="{00000000-0005-0000-0000-0000F40B0000}"/>
    <cellStyle name="20% - Ênfase5 3 2 2 2 2 2" xfId="26472" xr:uid="{00000000-0005-0000-0000-0000F50B0000}"/>
    <cellStyle name="20% - Ênfase5 3 2 2 2 3" xfId="26471" xr:uid="{00000000-0005-0000-0000-0000F60B0000}"/>
    <cellStyle name="20% - Ênfase5 3 2 2 2 4" xfId="25295" xr:uid="{00000000-0005-0000-0000-0000F70B0000}"/>
    <cellStyle name="20% - Ênfase5 3 2 2 3" xfId="3416" xr:uid="{00000000-0005-0000-0000-0000F80B0000}"/>
    <cellStyle name="20% - Ênfase5 3 2 2 3 2" xfId="26473" xr:uid="{00000000-0005-0000-0000-0000F90B0000}"/>
    <cellStyle name="20% - Ênfase5 3 2 2 3 3" xfId="25297" xr:uid="{00000000-0005-0000-0000-0000FA0B0000}"/>
    <cellStyle name="20% - Ênfase5 3 2 2 4" xfId="3417" xr:uid="{00000000-0005-0000-0000-0000FB0B0000}"/>
    <cellStyle name="20% - Ênfase5 3 2 2 4 2" xfId="26470"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299" xr:uid="{00000000-0005-0000-0000-0000030C0000}"/>
    <cellStyle name="20% - Ênfase5 3 2 3 2 2" xfId="26475" xr:uid="{00000000-0005-0000-0000-0000040C0000}"/>
    <cellStyle name="20% - Ênfase5 3 2 3 3" xfId="26474" xr:uid="{00000000-0005-0000-0000-0000050C0000}"/>
    <cellStyle name="20% - Ênfase5 3 2 3 4" xfId="25298" xr:uid="{00000000-0005-0000-0000-0000060C0000}"/>
    <cellStyle name="20% - Ênfase5 3 2 4" xfId="3424" xr:uid="{00000000-0005-0000-0000-0000070C0000}"/>
    <cellStyle name="20% - Ênfase5 3 2 4 2" xfId="26476" xr:uid="{00000000-0005-0000-0000-0000080C0000}"/>
    <cellStyle name="20% - Ênfase5 3 2 4 3" xfId="25300"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2" xr:uid="{00000000-0005-0000-0000-0000150C0000}"/>
    <cellStyle name="20% - Ênfase5 3 3 2 2" xfId="25303" xr:uid="{00000000-0005-0000-0000-0000160C0000}"/>
    <cellStyle name="20% - Ênfase5 3 3 2 2 2" xfId="26479" xr:uid="{00000000-0005-0000-0000-0000170C0000}"/>
    <cellStyle name="20% - Ênfase5 3 3 2 3" xfId="26478" xr:uid="{00000000-0005-0000-0000-0000180C0000}"/>
    <cellStyle name="20% - Ênfase5 3 3 3" xfId="25304" xr:uid="{00000000-0005-0000-0000-0000190C0000}"/>
    <cellStyle name="20% - Ênfase5 3 3 3 2" xfId="26480" xr:uid="{00000000-0005-0000-0000-00001A0C0000}"/>
    <cellStyle name="20% - Ênfase5 3 3 4" xfId="26477" xr:uid="{00000000-0005-0000-0000-00001B0C0000}"/>
    <cellStyle name="20% - Ênfase5 3 3 5" xfId="25301" xr:uid="{00000000-0005-0000-0000-00001C0C0000}"/>
    <cellStyle name="20% - Ênfase5 3 4" xfId="3436" xr:uid="{00000000-0005-0000-0000-00001D0C0000}"/>
    <cellStyle name="20% - Ênfase5 3 4 2" xfId="26481"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5" xr:uid="{00000000-0005-0000-0000-00003C0C0000}"/>
    <cellStyle name="20% - Ênfase5 3 7 2" xfId="26482" xr:uid="{00000000-0005-0000-0000-00003D0C0000}"/>
    <cellStyle name="20% - Ênfase5 3 8" xfId="26469"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7" xr:uid="{00000000-0005-0000-0000-00005F0C0000}"/>
    <cellStyle name="20% - Ênfase5 4 2 2 2 2 2" xfId="26486" xr:uid="{00000000-0005-0000-0000-0000600C0000}"/>
    <cellStyle name="20% - Ênfase5 4 2 2 2 3" xfId="26485" xr:uid="{00000000-0005-0000-0000-0000610C0000}"/>
    <cellStyle name="20% - Ênfase5 4 2 2 2 4" xfId="25306" xr:uid="{00000000-0005-0000-0000-0000620C0000}"/>
    <cellStyle name="20% - Ênfase5 4 2 2 3" xfId="3498" xr:uid="{00000000-0005-0000-0000-0000630C0000}"/>
    <cellStyle name="20% - Ênfase5 4 2 2 3 2" xfId="26487" xr:uid="{00000000-0005-0000-0000-0000640C0000}"/>
    <cellStyle name="20% - Ênfase5 4 2 2 3 3" xfId="25308" xr:uid="{00000000-0005-0000-0000-0000650C0000}"/>
    <cellStyle name="20% - Ênfase5 4 2 2 4" xfId="3499" xr:uid="{00000000-0005-0000-0000-0000660C0000}"/>
    <cellStyle name="20% - Ênfase5 4 2 2 4 2" xfId="26484"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0" xr:uid="{00000000-0005-0000-0000-00006E0C0000}"/>
    <cellStyle name="20% - Ênfase5 4 2 3 2 2" xfId="26489" xr:uid="{00000000-0005-0000-0000-00006F0C0000}"/>
    <cellStyle name="20% - Ênfase5 4 2 3 3" xfId="26488" xr:uid="{00000000-0005-0000-0000-0000700C0000}"/>
    <cellStyle name="20% - Ênfase5 4 2 3 4" xfId="25309" xr:uid="{00000000-0005-0000-0000-0000710C0000}"/>
    <cellStyle name="20% - Ênfase5 4 2 4" xfId="3506" xr:uid="{00000000-0005-0000-0000-0000720C0000}"/>
    <cellStyle name="20% - Ênfase5 4 2 4 2" xfId="26490" xr:uid="{00000000-0005-0000-0000-0000730C0000}"/>
    <cellStyle name="20% - Ênfase5 4 2 4 3" xfId="25311"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3" xr:uid="{00000000-0005-0000-0000-0000800C0000}"/>
    <cellStyle name="20% - Ênfase5 4 3 2 2" xfId="25314" xr:uid="{00000000-0005-0000-0000-0000810C0000}"/>
    <cellStyle name="20% - Ênfase5 4 3 2 2 2" xfId="26493" xr:uid="{00000000-0005-0000-0000-0000820C0000}"/>
    <cellStyle name="20% - Ênfase5 4 3 2 3" xfId="26492" xr:uid="{00000000-0005-0000-0000-0000830C0000}"/>
    <cellStyle name="20% - Ênfase5 4 3 3" xfId="25315" xr:uid="{00000000-0005-0000-0000-0000840C0000}"/>
    <cellStyle name="20% - Ênfase5 4 3 3 2" xfId="26494" xr:uid="{00000000-0005-0000-0000-0000850C0000}"/>
    <cellStyle name="20% - Ênfase5 4 3 4" xfId="26491" xr:uid="{00000000-0005-0000-0000-0000860C0000}"/>
    <cellStyle name="20% - Ênfase5 4 3 5" xfId="25312" xr:uid="{00000000-0005-0000-0000-0000870C0000}"/>
    <cellStyle name="20% - Ênfase5 4 4" xfId="3518" xr:uid="{00000000-0005-0000-0000-0000880C0000}"/>
    <cellStyle name="20% - Ênfase5 4 4 2" xfId="26495"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3"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7" xr:uid="{00000000-0005-0000-0000-0000BF0C0000}"/>
    <cellStyle name="20% - Ênfase5 5 2 2 2 2" xfId="25318" xr:uid="{00000000-0005-0000-0000-0000C00C0000}"/>
    <cellStyle name="20% - Ênfase5 5 2 2 2 2 2" xfId="26498" xr:uid="{00000000-0005-0000-0000-0000C10C0000}"/>
    <cellStyle name="20% - Ênfase5 5 2 2 2 3" xfId="26497" xr:uid="{00000000-0005-0000-0000-0000C20C0000}"/>
    <cellStyle name="20% - Ênfase5 5 2 2 3" xfId="25319" xr:uid="{00000000-0005-0000-0000-0000C30C0000}"/>
    <cellStyle name="20% - Ênfase5 5 2 2 3 2" xfId="26499" xr:uid="{00000000-0005-0000-0000-0000C40C0000}"/>
    <cellStyle name="20% - Ênfase5 5 2 2 4" xfId="26496" xr:uid="{00000000-0005-0000-0000-0000C50C0000}"/>
    <cellStyle name="20% - Ênfase5 5 2 2 5" xfId="25316" xr:uid="{00000000-0005-0000-0000-0000C60C0000}"/>
    <cellStyle name="20% - Ênfase5 5 2 3" xfId="3571" xr:uid="{00000000-0005-0000-0000-0000C70C0000}"/>
    <cellStyle name="20% - Ênfase5 5 2 3 2" xfId="25321" xr:uid="{00000000-0005-0000-0000-0000C80C0000}"/>
    <cellStyle name="20% - Ênfase5 5 2 3 2 2" xfId="26501" xr:uid="{00000000-0005-0000-0000-0000C90C0000}"/>
    <cellStyle name="20% - Ênfase5 5 2 3 3" xfId="26500" xr:uid="{00000000-0005-0000-0000-0000CA0C0000}"/>
    <cellStyle name="20% - Ênfase5 5 2 3 4" xfId="25320" xr:uid="{00000000-0005-0000-0000-0000CB0C0000}"/>
    <cellStyle name="20% - Ênfase5 5 2 4" xfId="3572" xr:uid="{00000000-0005-0000-0000-0000CC0C0000}"/>
    <cellStyle name="20% - Ênfase5 5 2 4 2" xfId="26502" xr:uid="{00000000-0005-0000-0000-0000CD0C0000}"/>
    <cellStyle name="20% - Ênfase5 5 2 4 3" xfId="25322"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4" xr:uid="{00000000-0005-0000-0000-0000D90C0000}"/>
    <cellStyle name="20% - Ênfase5 5 3 2 2" xfId="25325" xr:uid="{00000000-0005-0000-0000-0000DA0C0000}"/>
    <cellStyle name="20% - Ênfase5 5 3 2 2 2" xfId="26505" xr:uid="{00000000-0005-0000-0000-0000DB0C0000}"/>
    <cellStyle name="20% - Ênfase5 5 3 2 3" xfId="26504" xr:uid="{00000000-0005-0000-0000-0000DC0C0000}"/>
    <cellStyle name="20% - Ênfase5 5 3 3" xfId="25326" xr:uid="{00000000-0005-0000-0000-0000DD0C0000}"/>
    <cellStyle name="20% - Ênfase5 5 3 3 2" xfId="26506" xr:uid="{00000000-0005-0000-0000-0000DE0C0000}"/>
    <cellStyle name="20% - Ênfase5 5 3 4" xfId="26503" xr:uid="{00000000-0005-0000-0000-0000DF0C0000}"/>
    <cellStyle name="20% - Ênfase5 5 3 5" xfId="25323" xr:uid="{00000000-0005-0000-0000-0000E00C0000}"/>
    <cellStyle name="20% - Ênfase5 5 4" xfId="3583" xr:uid="{00000000-0005-0000-0000-0000E10C0000}"/>
    <cellStyle name="20% - Ênfase5 5 4 2" xfId="25328" xr:uid="{00000000-0005-0000-0000-0000E20C0000}"/>
    <cellStyle name="20% - Ênfase5 5 4 2 2" xfId="26508" xr:uid="{00000000-0005-0000-0000-0000E30C0000}"/>
    <cellStyle name="20% - Ênfase5 5 4 3" xfId="26507" xr:uid="{00000000-0005-0000-0000-0000E40C0000}"/>
    <cellStyle name="20% - Ênfase5 5 4 4" xfId="25327"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0" xr:uid="{00000000-0005-0000-0000-00001E0D0000}"/>
    <cellStyle name="20% - Ênfase5 6 2 2 3" xfId="26509"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2" xr:uid="{00000000-0005-0000-0000-0000800D0000}"/>
    <cellStyle name="20% - Ênfase5 7 2 2 3" xfId="26511"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29" xr:uid="{00000000-0005-0000-0000-0000CF0D0000}"/>
    <cellStyle name="20% - Ênfase5 8 2 2 2 2" xfId="26515" xr:uid="{00000000-0005-0000-0000-0000D00D0000}"/>
    <cellStyle name="20% - Ênfase5 8 2 2 3" xfId="26514" xr:uid="{00000000-0005-0000-0000-0000D10D0000}"/>
    <cellStyle name="20% - Ênfase5 8 2 3" xfId="25330" xr:uid="{00000000-0005-0000-0000-0000D20D0000}"/>
    <cellStyle name="20% - Ênfase5 8 2 3 2" xfId="26516" xr:uid="{00000000-0005-0000-0000-0000D30D0000}"/>
    <cellStyle name="20% - Ênfase5 8 2 4" xfId="26513" xr:uid="{00000000-0005-0000-0000-0000D40D0000}"/>
    <cellStyle name="20% - Ênfase5 8 3" xfId="3813" xr:uid="{00000000-0005-0000-0000-0000D50D0000}"/>
    <cellStyle name="20% - Ênfase5 8 3 2" xfId="3814" xr:uid="{00000000-0005-0000-0000-0000D60D0000}"/>
    <cellStyle name="20% - Ênfase5 8 3 2 2" xfId="26518" xr:uid="{00000000-0005-0000-0000-0000D70D0000}"/>
    <cellStyle name="20% - Ênfase5 8 3 3" xfId="26517"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0" xr:uid="{00000000-0005-0000-0000-0000EC0D0000}"/>
    <cellStyle name="20% - Ênfase5 9 2 3" xfId="26519"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2" xr:uid="{00000000-0005-0000-0000-0000000E0000}"/>
    <cellStyle name="20% - Ênfase6 10 2 3" xfId="26521"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3"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1"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5" xr:uid="{00000000-0005-0000-0000-0000180E0000}"/>
    <cellStyle name="20% - Ênfase6 12 2 3" xfId="26524"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3" xr:uid="{00000000-0005-0000-0000-00003B0E0000}"/>
    <cellStyle name="20% - Ênfase6 2 2 2 2 2 2" xfId="26530" xr:uid="{00000000-0005-0000-0000-00003C0E0000}"/>
    <cellStyle name="20% - Ênfase6 2 2 2 2 3" xfId="26529" xr:uid="{00000000-0005-0000-0000-00003D0E0000}"/>
    <cellStyle name="20% - Ênfase6 2 2 2 2 4" xfId="25332" xr:uid="{00000000-0005-0000-0000-00003E0E0000}"/>
    <cellStyle name="20% - Ênfase6 2 2 2 3" xfId="3904" xr:uid="{00000000-0005-0000-0000-00003F0E0000}"/>
    <cellStyle name="20% - Ênfase6 2 2 2 3 2" xfId="26531" xr:uid="{00000000-0005-0000-0000-0000400E0000}"/>
    <cellStyle name="20% - Ênfase6 2 2 2 3 3" xfId="25334" xr:uid="{00000000-0005-0000-0000-0000410E0000}"/>
    <cellStyle name="20% - Ênfase6 2 2 2 4" xfId="3905" xr:uid="{00000000-0005-0000-0000-0000420E0000}"/>
    <cellStyle name="20% - Ênfase6 2 2 2 4 2" xfId="26528"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6" xr:uid="{00000000-0005-0000-0000-00004A0E0000}"/>
    <cellStyle name="20% - Ênfase6 2 2 3 2 2" xfId="25337" xr:uid="{00000000-0005-0000-0000-00004B0E0000}"/>
    <cellStyle name="20% - Ênfase6 2 2 3 2 2 2" xfId="26534" xr:uid="{00000000-0005-0000-0000-00004C0E0000}"/>
    <cellStyle name="20% - Ênfase6 2 2 3 2 3" xfId="26533" xr:uid="{00000000-0005-0000-0000-00004D0E0000}"/>
    <cellStyle name="20% - Ênfase6 2 2 3 3" xfId="25338" xr:uid="{00000000-0005-0000-0000-00004E0E0000}"/>
    <cellStyle name="20% - Ênfase6 2 2 3 3 2" xfId="26535" xr:uid="{00000000-0005-0000-0000-00004F0E0000}"/>
    <cellStyle name="20% - Ênfase6 2 2 3 4" xfId="26532" xr:uid="{00000000-0005-0000-0000-0000500E0000}"/>
    <cellStyle name="20% - Ênfase6 2 2 3 5" xfId="25335" xr:uid="{00000000-0005-0000-0000-0000510E0000}"/>
    <cellStyle name="20% - Ênfase6 2 2 4" xfId="3912" xr:uid="{00000000-0005-0000-0000-0000520E0000}"/>
    <cellStyle name="20% - Ênfase6 2 2 4 2" xfId="26536" xr:uid="{00000000-0005-0000-0000-0000530E0000}"/>
    <cellStyle name="20% - Ênfase6 2 2 5" xfId="3913" xr:uid="{00000000-0005-0000-0000-0000540E0000}"/>
    <cellStyle name="20% - Ênfase6 2 2 5 2" xfId="3914" xr:uid="{00000000-0005-0000-0000-0000550E0000}"/>
    <cellStyle name="20% - Ênfase6 2 2 5 3" xfId="26527"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0" xr:uid="{00000000-0005-0000-0000-0000600E0000}"/>
    <cellStyle name="20% - Ênfase6 2 3 2 2" xfId="25341" xr:uid="{00000000-0005-0000-0000-0000610E0000}"/>
    <cellStyle name="20% - Ênfase6 2 3 2 2 2" xfId="26539" xr:uid="{00000000-0005-0000-0000-0000620E0000}"/>
    <cellStyle name="20% - Ênfase6 2 3 2 3" xfId="26538" xr:uid="{00000000-0005-0000-0000-0000630E0000}"/>
    <cellStyle name="20% - Ênfase6 2 3 3" xfId="25342" xr:uid="{00000000-0005-0000-0000-0000640E0000}"/>
    <cellStyle name="20% - Ênfase6 2 3 3 2" xfId="26540" xr:uid="{00000000-0005-0000-0000-0000650E0000}"/>
    <cellStyle name="20% - Ênfase6 2 3 4" xfId="26537" xr:uid="{00000000-0005-0000-0000-0000660E0000}"/>
    <cellStyle name="20% - Ênfase6 2 3 5" xfId="25339" xr:uid="{00000000-0005-0000-0000-0000670E0000}"/>
    <cellStyle name="20% - Ênfase6 2 4" xfId="3924" xr:uid="{00000000-0005-0000-0000-0000680E0000}"/>
    <cellStyle name="20% - Ênfase6 2 4 2" xfId="25344" xr:uid="{00000000-0005-0000-0000-0000690E0000}"/>
    <cellStyle name="20% - Ênfase6 2 4 2 2" xfId="25345" xr:uid="{00000000-0005-0000-0000-00006A0E0000}"/>
    <cellStyle name="20% - Ênfase6 2 4 2 2 2" xfId="26543" xr:uid="{00000000-0005-0000-0000-00006B0E0000}"/>
    <cellStyle name="20% - Ênfase6 2 4 2 3" xfId="26542" xr:uid="{00000000-0005-0000-0000-00006C0E0000}"/>
    <cellStyle name="20% - Ênfase6 2 4 3" xfId="25346" xr:uid="{00000000-0005-0000-0000-00006D0E0000}"/>
    <cellStyle name="20% - Ênfase6 2 4 3 2" xfId="26544" xr:uid="{00000000-0005-0000-0000-00006E0E0000}"/>
    <cellStyle name="20% - Ênfase6 2 4 4" xfId="26541" xr:uid="{00000000-0005-0000-0000-00006F0E0000}"/>
    <cellStyle name="20% - Ênfase6 2 4 5" xfId="25343"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6"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48" xr:uid="{00000000-0005-0000-0000-0000AF0E0000}"/>
    <cellStyle name="20% - Ênfase6 3 2 2 2 2 2" xfId="26548" xr:uid="{00000000-0005-0000-0000-0000B00E0000}"/>
    <cellStyle name="20% - Ênfase6 3 2 2 2 3" xfId="26547" xr:uid="{00000000-0005-0000-0000-0000B10E0000}"/>
    <cellStyle name="20% - Ênfase6 3 2 2 2 4" xfId="25347" xr:uid="{00000000-0005-0000-0000-0000B20E0000}"/>
    <cellStyle name="20% - Ênfase6 3 2 2 3" xfId="3986" xr:uid="{00000000-0005-0000-0000-0000B30E0000}"/>
    <cellStyle name="20% - Ênfase6 3 2 2 3 2" xfId="26549" xr:uid="{00000000-0005-0000-0000-0000B40E0000}"/>
    <cellStyle name="20% - Ênfase6 3 2 2 3 3" xfId="25349" xr:uid="{00000000-0005-0000-0000-0000B50E0000}"/>
    <cellStyle name="20% - Ênfase6 3 2 2 4" xfId="3987" xr:uid="{00000000-0005-0000-0000-0000B60E0000}"/>
    <cellStyle name="20% - Ênfase6 3 2 2 4 2" xfId="26546"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1" xr:uid="{00000000-0005-0000-0000-0000BE0E0000}"/>
    <cellStyle name="20% - Ênfase6 3 2 3 2 2" xfId="26551" xr:uid="{00000000-0005-0000-0000-0000BF0E0000}"/>
    <cellStyle name="20% - Ênfase6 3 2 3 3" xfId="26550" xr:uid="{00000000-0005-0000-0000-0000C00E0000}"/>
    <cellStyle name="20% - Ênfase6 3 2 3 4" xfId="25350" xr:uid="{00000000-0005-0000-0000-0000C10E0000}"/>
    <cellStyle name="20% - Ênfase6 3 2 4" xfId="3994" xr:uid="{00000000-0005-0000-0000-0000C20E0000}"/>
    <cellStyle name="20% - Ênfase6 3 2 4 2" xfId="26552" xr:uid="{00000000-0005-0000-0000-0000C30E0000}"/>
    <cellStyle name="20% - Ênfase6 3 2 4 3" xfId="25352"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4" xr:uid="{00000000-0005-0000-0000-0000D00E0000}"/>
    <cellStyle name="20% - Ênfase6 3 3 2 2" xfId="25355" xr:uid="{00000000-0005-0000-0000-0000D10E0000}"/>
    <cellStyle name="20% - Ênfase6 3 3 2 2 2" xfId="26555" xr:uid="{00000000-0005-0000-0000-0000D20E0000}"/>
    <cellStyle name="20% - Ênfase6 3 3 2 3" xfId="26554" xr:uid="{00000000-0005-0000-0000-0000D30E0000}"/>
    <cellStyle name="20% - Ênfase6 3 3 3" xfId="25356" xr:uid="{00000000-0005-0000-0000-0000D40E0000}"/>
    <cellStyle name="20% - Ênfase6 3 3 3 2" xfId="26556" xr:uid="{00000000-0005-0000-0000-0000D50E0000}"/>
    <cellStyle name="20% - Ênfase6 3 3 4" xfId="26553" xr:uid="{00000000-0005-0000-0000-0000D60E0000}"/>
    <cellStyle name="20% - Ênfase6 3 3 5" xfId="25353" xr:uid="{00000000-0005-0000-0000-0000D70E0000}"/>
    <cellStyle name="20% - Ênfase6 3 4" xfId="4006" xr:uid="{00000000-0005-0000-0000-0000D80E0000}"/>
    <cellStyle name="20% - Ênfase6 3 4 2" xfId="26557"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7" xr:uid="{00000000-0005-0000-0000-0000F70E0000}"/>
    <cellStyle name="20% - Ênfase6 3 7 2" xfId="26558" xr:uid="{00000000-0005-0000-0000-0000F80E0000}"/>
    <cellStyle name="20% - Ênfase6 3 8" xfId="26545"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59" xr:uid="{00000000-0005-0000-0000-00001A0F0000}"/>
    <cellStyle name="20% - Ênfase6 4 2 2 2 2 2" xfId="26562" xr:uid="{00000000-0005-0000-0000-00001B0F0000}"/>
    <cellStyle name="20% - Ênfase6 4 2 2 2 3" xfId="26561" xr:uid="{00000000-0005-0000-0000-00001C0F0000}"/>
    <cellStyle name="20% - Ênfase6 4 2 2 2 4" xfId="25358" xr:uid="{00000000-0005-0000-0000-00001D0F0000}"/>
    <cellStyle name="20% - Ênfase6 4 2 2 3" xfId="4068" xr:uid="{00000000-0005-0000-0000-00001E0F0000}"/>
    <cellStyle name="20% - Ênfase6 4 2 2 3 2" xfId="26563" xr:uid="{00000000-0005-0000-0000-00001F0F0000}"/>
    <cellStyle name="20% - Ênfase6 4 2 2 3 3" xfId="25360" xr:uid="{00000000-0005-0000-0000-0000200F0000}"/>
    <cellStyle name="20% - Ênfase6 4 2 2 4" xfId="4069" xr:uid="{00000000-0005-0000-0000-0000210F0000}"/>
    <cellStyle name="20% - Ênfase6 4 2 2 4 2" xfId="26560"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2" xr:uid="{00000000-0005-0000-0000-0000290F0000}"/>
    <cellStyle name="20% - Ênfase6 4 2 3 2 2" xfId="26565" xr:uid="{00000000-0005-0000-0000-00002A0F0000}"/>
    <cellStyle name="20% - Ênfase6 4 2 3 3" xfId="26564" xr:uid="{00000000-0005-0000-0000-00002B0F0000}"/>
    <cellStyle name="20% - Ênfase6 4 2 3 4" xfId="25361" xr:uid="{00000000-0005-0000-0000-00002C0F0000}"/>
    <cellStyle name="20% - Ênfase6 4 2 4" xfId="4076" xr:uid="{00000000-0005-0000-0000-00002D0F0000}"/>
    <cellStyle name="20% - Ênfase6 4 2 4 2" xfId="26566" xr:uid="{00000000-0005-0000-0000-00002E0F0000}"/>
    <cellStyle name="20% - Ênfase6 4 2 4 3" xfId="25363"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5" xr:uid="{00000000-0005-0000-0000-00003B0F0000}"/>
    <cellStyle name="20% - Ênfase6 4 3 2 2" xfId="25366" xr:uid="{00000000-0005-0000-0000-00003C0F0000}"/>
    <cellStyle name="20% - Ênfase6 4 3 2 2 2" xfId="26569" xr:uid="{00000000-0005-0000-0000-00003D0F0000}"/>
    <cellStyle name="20% - Ênfase6 4 3 2 3" xfId="26568" xr:uid="{00000000-0005-0000-0000-00003E0F0000}"/>
    <cellStyle name="20% - Ênfase6 4 3 3" xfId="25367" xr:uid="{00000000-0005-0000-0000-00003F0F0000}"/>
    <cellStyle name="20% - Ênfase6 4 3 3 2" xfId="26570" xr:uid="{00000000-0005-0000-0000-0000400F0000}"/>
    <cellStyle name="20% - Ênfase6 4 3 4" xfId="26567" xr:uid="{00000000-0005-0000-0000-0000410F0000}"/>
    <cellStyle name="20% - Ênfase6 4 3 5" xfId="25364" xr:uid="{00000000-0005-0000-0000-0000420F0000}"/>
    <cellStyle name="20% - Ênfase6 4 4" xfId="4088" xr:uid="{00000000-0005-0000-0000-0000430F0000}"/>
    <cellStyle name="20% - Ênfase6 4 4 2" xfId="26571"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59"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69" xr:uid="{00000000-0005-0000-0000-00007A0F0000}"/>
    <cellStyle name="20% - Ênfase6 5 2 2 2 2" xfId="25370" xr:uid="{00000000-0005-0000-0000-00007B0F0000}"/>
    <cellStyle name="20% - Ênfase6 5 2 2 2 2 2" xfId="26574" xr:uid="{00000000-0005-0000-0000-00007C0F0000}"/>
    <cellStyle name="20% - Ênfase6 5 2 2 2 3" xfId="26573" xr:uid="{00000000-0005-0000-0000-00007D0F0000}"/>
    <cellStyle name="20% - Ênfase6 5 2 2 3" xfId="25371" xr:uid="{00000000-0005-0000-0000-00007E0F0000}"/>
    <cellStyle name="20% - Ênfase6 5 2 2 3 2" xfId="26575" xr:uid="{00000000-0005-0000-0000-00007F0F0000}"/>
    <cellStyle name="20% - Ênfase6 5 2 2 4" xfId="26572" xr:uid="{00000000-0005-0000-0000-0000800F0000}"/>
    <cellStyle name="20% - Ênfase6 5 2 2 5" xfId="25368" xr:uid="{00000000-0005-0000-0000-0000810F0000}"/>
    <cellStyle name="20% - Ênfase6 5 2 3" xfId="4141" xr:uid="{00000000-0005-0000-0000-0000820F0000}"/>
    <cellStyle name="20% - Ênfase6 5 2 3 2" xfId="25373" xr:uid="{00000000-0005-0000-0000-0000830F0000}"/>
    <cellStyle name="20% - Ênfase6 5 2 3 2 2" xfId="26577" xr:uid="{00000000-0005-0000-0000-0000840F0000}"/>
    <cellStyle name="20% - Ênfase6 5 2 3 3" xfId="26576" xr:uid="{00000000-0005-0000-0000-0000850F0000}"/>
    <cellStyle name="20% - Ênfase6 5 2 3 4" xfId="25372" xr:uid="{00000000-0005-0000-0000-0000860F0000}"/>
    <cellStyle name="20% - Ênfase6 5 2 4" xfId="4142" xr:uid="{00000000-0005-0000-0000-0000870F0000}"/>
    <cellStyle name="20% - Ênfase6 5 2 4 2" xfId="26578" xr:uid="{00000000-0005-0000-0000-0000880F0000}"/>
    <cellStyle name="20% - Ênfase6 5 2 4 3" xfId="25374"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6" xr:uid="{00000000-0005-0000-0000-0000940F0000}"/>
    <cellStyle name="20% - Ênfase6 5 3 2 2" xfId="25377" xr:uid="{00000000-0005-0000-0000-0000950F0000}"/>
    <cellStyle name="20% - Ênfase6 5 3 2 2 2" xfId="26581" xr:uid="{00000000-0005-0000-0000-0000960F0000}"/>
    <cellStyle name="20% - Ênfase6 5 3 2 3" xfId="26580" xr:uid="{00000000-0005-0000-0000-0000970F0000}"/>
    <cellStyle name="20% - Ênfase6 5 3 3" xfId="25378" xr:uid="{00000000-0005-0000-0000-0000980F0000}"/>
    <cellStyle name="20% - Ênfase6 5 3 3 2" xfId="26582" xr:uid="{00000000-0005-0000-0000-0000990F0000}"/>
    <cellStyle name="20% - Ênfase6 5 3 4" xfId="26579" xr:uid="{00000000-0005-0000-0000-00009A0F0000}"/>
    <cellStyle name="20% - Ênfase6 5 3 5" xfId="25375" xr:uid="{00000000-0005-0000-0000-00009B0F0000}"/>
    <cellStyle name="20% - Ênfase6 5 4" xfId="4153" xr:uid="{00000000-0005-0000-0000-00009C0F0000}"/>
    <cellStyle name="20% - Ênfase6 5 4 2" xfId="25380" xr:uid="{00000000-0005-0000-0000-00009D0F0000}"/>
    <cellStyle name="20% - Ênfase6 5 4 2 2" xfId="26584" xr:uid="{00000000-0005-0000-0000-00009E0F0000}"/>
    <cellStyle name="20% - Ênfase6 5 4 3" xfId="26583" xr:uid="{00000000-0005-0000-0000-00009F0F0000}"/>
    <cellStyle name="20% - Ênfase6 5 4 4" xfId="25379"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6" xr:uid="{00000000-0005-0000-0000-0000D90F0000}"/>
    <cellStyle name="20% - Ênfase6 6 2 2 3" xfId="26585"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88" xr:uid="{00000000-0005-0000-0000-00003B100000}"/>
    <cellStyle name="20% - Ênfase6 7 2 2 3" xfId="26587"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1" xr:uid="{00000000-0005-0000-0000-00008A100000}"/>
    <cellStyle name="20% - Ênfase6 8 2 2 2 2" xfId="26591" xr:uid="{00000000-0005-0000-0000-00008B100000}"/>
    <cellStyle name="20% - Ênfase6 8 2 2 3" xfId="26590" xr:uid="{00000000-0005-0000-0000-00008C100000}"/>
    <cellStyle name="20% - Ênfase6 8 2 3" xfId="25382" xr:uid="{00000000-0005-0000-0000-00008D100000}"/>
    <cellStyle name="20% - Ênfase6 8 2 3 2" xfId="26592" xr:uid="{00000000-0005-0000-0000-00008E100000}"/>
    <cellStyle name="20% - Ênfase6 8 2 4" xfId="26589" xr:uid="{00000000-0005-0000-0000-00008F100000}"/>
    <cellStyle name="20% - Ênfase6 8 3" xfId="4383" xr:uid="{00000000-0005-0000-0000-000090100000}"/>
    <cellStyle name="20% - Ênfase6 8 3 2" xfId="4384" xr:uid="{00000000-0005-0000-0000-000091100000}"/>
    <cellStyle name="20% - Ênfase6 8 3 2 2" xfId="26594" xr:uid="{00000000-0005-0000-0000-000092100000}"/>
    <cellStyle name="20% - Ênfase6 8 3 3" xfId="26593"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6" xr:uid="{00000000-0005-0000-0000-0000A7100000}"/>
    <cellStyle name="20% - Ênfase6 9 2 3" xfId="26595"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4" xr:uid="{00000000-0005-0000-0000-0000C0100000}"/>
    <cellStyle name="40% - Accent1 2 2 2" xfId="26599" xr:uid="{00000000-0005-0000-0000-0000C1100000}"/>
    <cellStyle name="40% - Accent1 2 3" xfId="26598" xr:uid="{00000000-0005-0000-0000-0000C2100000}"/>
    <cellStyle name="40% - Accent1 2 4" xfId="25383" xr:uid="{00000000-0005-0000-0000-0000C3100000}"/>
    <cellStyle name="40% - Accent1 3" xfId="4427" xr:uid="{00000000-0005-0000-0000-0000C4100000}"/>
    <cellStyle name="40% - Accent1 3 2" xfId="26600" xr:uid="{00000000-0005-0000-0000-0000C5100000}"/>
    <cellStyle name="40% - Accent1 4" xfId="4425" xr:uid="{00000000-0005-0000-0000-0000C6100000}"/>
    <cellStyle name="40% - Accent1 4 2" xfId="26597" xr:uid="{00000000-0005-0000-0000-0000C7100000}"/>
    <cellStyle name="40% - Accent2" xfId="22" xr:uid="{00000000-0005-0000-0000-0000C8100000}"/>
    <cellStyle name="40% - Accent2 2" xfId="4429" xr:uid="{00000000-0005-0000-0000-0000C9100000}"/>
    <cellStyle name="40% - Accent2 2 2" xfId="25386" xr:uid="{00000000-0005-0000-0000-0000CA100000}"/>
    <cellStyle name="40% - Accent2 2 2 2" xfId="26603" xr:uid="{00000000-0005-0000-0000-0000CB100000}"/>
    <cellStyle name="40% - Accent2 2 3" xfId="26602" xr:uid="{00000000-0005-0000-0000-0000CC100000}"/>
    <cellStyle name="40% - Accent2 2 4" xfId="25385" xr:uid="{00000000-0005-0000-0000-0000CD100000}"/>
    <cellStyle name="40% - Accent2 3" xfId="4430" xr:uid="{00000000-0005-0000-0000-0000CE100000}"/>
    <cellStyle name="40% - Accent2 3 2" xfId="26604" xr:uid="{00000000-0005-0000-0000-0000CF100000}"/>
    <cellStyle name="40% - Accent2 4" xfId="4428" xr:uid="{00000000-0005-0000-0000-0000D0100000}"/>
    <cellStyle name="40% - Accent2 4 2" xfId="26601" xr:uid="{00000000-0005-0000-0000-0000D1100000}"/>
    <cellStyle name="40% - Accent3" xfId="23" xr:uid="{00000000-0005-0000-0000-0000D2100000}"/>
    <cellStyle name="40% - Accent3 2" xfId="4432" xr:uid="{00000000-0005-0000-0000-0000D3100000}"/>
    <cellStyle name="40% - Accent3 2 2" xfId="25388" xr:uid="{00000000-0005-0000-0000-0000D4100000}"/>
    <cellStyle name="40% - Accent3 2 2 2" xfId="26607" xr:uid="{00000000-0005-0000-0000-0000D5100000}"/>
    <cellStyle name="40% - Accent3 2 3" xfId="26606" xr:uid="{00000000-0005-0000-0000-0000D6100000}"/>
    <cellStyle name="40% - Accent3 2 4" xfId="25387" xr:uid="{00000000-0005-0000-0000-0000D7100000}"/>
    <cellStyle name="40% - Accent3 3" xfId="4433" xr:uid="{00000000-0005-0000-0000-0000D8100000}"/>
    <cellStyle name="40% - Accent3 3 2" xfId="26608" xr:uid="{00000000-0005-0000-0000-0000D9100000}"/>
    <cellStyle name="40% - Accent3 4" xfId="4431" xr:uid="{00000000-0005-0000-0000-0000DA100000}"/>
    <cellStyle name="40% - Accent3 4 2" xfId="26605" xr:uid="{00000000-0005-0000-0000-0000DB100000}"/>
    <cellStyle name="40% - Accent4" xfId="24" xr:uid="{00000000-0005-0000-0000-0000DC100000}"/>
    <cellStyle name="40% - Accent4 2" xfId="4435" xr:uid="{00000000-0005-0000-0000-0000DD100000}"/>
    <cellStyle name="40% - Accent4 2 2" xfId="25390" xr:uid="{00000000-0005-0000-0000-0000DE100000}"/>
    <cellStyle name="40% - Accent4 2 2 2" xfId="26611" xr:uid="{00000000-0005-0000-0000-0000DF100000}"/>
    <cellStyle name="40% - Accent4 2 3" xfId="26610" xr:uid="{00000000-0005-0000-0000-0000E0100000}"/>
    <cellStyle name="40% - Accent4 2 4" xfId="25389" xr:uid="{00000000-0005-0000-0000-0000E1100000}"/>
    <cellStyle name="40% - Accent4 3" xfId="4436" xr:uid="{00000000-0005-0000-0000-0000E2100000}"/>
    <cellStyle name="40% - Accent4 3 2" xfId="26612" xr:uid="{00000000-0005-0000-0000-0000E3100000}"/>
    <cellStyle name="40% - Accent4 4" xfId="4434" xr:uid="{00000000-0005-0000-0000-0000E4100000}"/>
    <cellStyle name="40% - Accent4 4 2" xfId="26609" xr:uid="{00000000-0005-0000-0000-0000E5100000}"/>
    <cellStyle name="40% - Accent5" xfId="25" xr:uid="{00000000-0005-0000-0000-0000E6100000}"/>
    <cellStyle name="40% - Accent5 2" xfId="4438" xr:uid="{00000000-0005-0000-0000-0000E7100000}"/>
    <cellStyle name="40% - Accent5 2 2" xfId="25392" xr:uid="{00000000-0005-0000-0000-0000E8100000}"/>
    <cellStyle name="40% - Accent5 2 2 2" xfId="26615" xr:uid="{00000000-0005-0000-0000-0000E9100000}"/>
    <cellStyle name="40% - Accent5 2 3" xfId="26614" xr:uid="{00000000-0005-0000-0000-0000EA100000}"/>
    <cellStyle name="40% - Accent5 2 4" xfId="25391" xr:uid="{00000000-0005-0000-0000-0000EB100000}"/>
    <cellStyle name="40% - Accent5 3" xfId="4439" xr:uid="{00000000-0005-0000-0000-0000EC100000}"/>
    <cellStyle name="40% - Accent5 3 2" xfId="26616" xr:uid="{00000000-0005-0000-0000-0000ED100000}"/>
    <cellStyle name="40% - Accent5 4" xfId="4437" xr:uid="{00000000-0005-0000-0000-0000EE100000}"/>
    <cellStyle name="40% - Accent5 4 2" xfId="26613" xr:uid="{00000000-0005-0000-0000-0000EF100000}"/>
    <cellStyle name="40% - Accent6" xfId="26" xr:uid="{00000000-0005-0000-0000-0000F0100000}"/>
    <cellStyle name="40% - Accent6 2" xfId="4441" xr:uid="{00000000-0005-0000-0000-0000F1100000}"/>
    <cellStyle name="40% - Accent6 2 2" xfId="25394" xr:uid="{00000000-0005-0000-0000-0000F2100000}"/>
    <cellStyle name="40% - Accent6 2 2 2" xfId="26619" xr:uid="{00000000-0005-0000-0000-0000F3100000}"/>
    <cellStyle name="40% - Accent6 2 3" xfId="26618" xr:uid="{00000000-0005-0000-0000-0000F4100000}"/>
    <cellStyle name="40% - Accent6 2 4" xfId="25393" xr:uid="{00000000-0005-0000-0000-0000F5100000}"/>
    <cellStyle name="40% - Accent6 3" xfId="4442" xr:uid="{00000000-0005-0000-0000-0000F6100000}"/>
    <cellStyle name="40% - Accent6 3 2" xfId="26620" xr:uid="{00000000-0005-0000-0000-0000F7100000}"/>
    <cellStyle name="40% - Accent6 4" xfId="4440" xr:uid="{00000000-0005-0000-0000-0000F8100000}"/>
    <cellStyle name="40% - Accent6 4 2" xfId="26617" xr:uid="{00000000-0005-0000-0000-0000F9100000}"/>
    <cellStyle name="40% - Cor1" xfId="27" xr:uid="{00000000-0005-0000-0000-0000FA100000}"/>
    <cellStyle name="40% - Cor1 2" xfId="26621" xr:uid="{00000000-0005-0000-0000-0000FB100000}"/>
    <cellStyle name="40% - Cor2" xfId="28" xr:uid="{00000000-0005-0000-0000-0000FC100000}"/>
    <cellStyle name="40% - Cor2 2" xfId="26622" xr:uid="{00000000-0005-0000-0000-0000FD100000}"/>
    <cellStyle name="40% - Cor3" xfId="29" xr:uid="{00000000-0005-0000-0000-0000FE100000}"/>
    <cellStyle name="40% - Cor3 2" xfId="26623" xr:uid="{00000000-0005-0000-0000-0000FF100000}"/>
    <cellStyle name="40% - Cor4" xfId="30" xr:uid="{00000000-0005-0000-0000-000000110000}"/>
    <cellStyle name="40% - Cor4 2" xfId="26624" xr:uid="{00000000-0005-0000-0000-000001110000}"/>
    <cellStyle name="40% - Cor5" xfId="31" xr:uid="{00000000-0005-0000-0000-000002110000}"/>
    <cellStyle name="40% - Cor5 2" xfId="26625" xr:uid="{00000000-0005-0000-0000-000003110000}"/>
    <cellStyle name="40% - Cor6" xfId="32" xr:uid="{00000000-0005-0000-0000-000004110000}"/>
    <cellStyle name="40% - Cor6 2" xfId="26626"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28" xr:uid="{00000000-0005-0000-0000-00000A110000}"/>
    <cellStyle name="40% - Ênfase1 10 2 3" xfId="26627"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29"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5"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1" xr:uid="{00000000-0005-0000-0000-000022110000}"/>
    <cellStyle name="40% - Ênfase1 12 2 3" xfId="26630"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6"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398" xr:uid="{00000000-0005-0000-0000-000046110000}"/>
    <cellStyle name="40% - Ênfase1 2 2 2 2 2 2" xfId="26636" xr:uid="{00000000-0005-0000-0000-000047110000}"/>
    <cellStyle name="40% - Ênfase1 2 2 2 2 3" xfId="26635" xr:uid="{00000000-0005-0000-0000-000048110000}"/>
    <cellStyle name="40% - Ênfase1 2 2 2 2 4" xfId="25397" xr:uid="{00000000-0005-0000-0000-000049110000}"/>
    <cellStyle name="40% - Ênfase1 2 2 2 3" xfId="4499" xr:uid="{00000000-0005-0000-0000-00004A110000}"/>
    <cellStyle name="40% - Ênfase1 2 2 2 3 2" xfId="26637" xr:uid="{00000000-0005-0000-0000-00004B110000}"/>
    <cellStyle name="40% - Ênfase1 2 2 2 3 3" xfId="25399" xr:uid="{00000000-0005-0000-0000-00004C110000}"/>
    <cellStyle name="40% - Ênfase1 2 2 2 4" xfId="4500" xr:uid="{00000000-0005-0000-0000-00004D110000}"/>
    <cellStyle name="40% - Ênfase1 2 2 2 4 2" xfId="26634"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1" xr:uid="{00000000-0005-0000-0000-000055110000}"/>
    <cellStyle name="40% - Ênfase1 2 2 3 2 2" xfId="25402" xr:uid="{00000000-0005-0000-0000-000056110000}"/>
    <cellStyle name="40% - Ênfase1 2 2 3 2 2 2" xfId="26640" xr:uid="{00000000-0005-0000-0000-000057110000}"/>
    <cellStyle name="40% - Ênfase1 2 2 3 2 3" xfId="26639" xr:uid="{00000000-0005-0000-0000-000058110000}"/>
    <cellStyle name="40% - Ênfase1 2 2 3 3" xfId="25403" xr:uid="{00000000-0005-0000-0000-000059110000}"/>
    <cellStyle name="40% - Ênfase1 2 2 3 3 2" xfId="26641" xr:uid="{00000000-0005-0000-0000-00005A110000}"/>
    <cellStyle name="40% - Ênfase1 2 2 3 4" xfId="26638" xr:uid="{00000000-0005-0000-0000-00005B110000}"/>
    <cellStyle name="40% - Ênfase1 2 2 3 5" xfId="25400" xr:uid="{00000000-0005-0000-0000-00005C110000}"/>
    <cellStyle name="40% - Ênfase1 2 2 4" xfId="4507" xr:uid="{00000000-0005-0000-0000-00005D110000}"/>
    <cellStyle name="40% - Ênfase1 2 2 4 2" xfId="26642" xr:uid="{00000000-0005-0000-0000-00005E110000}"/>
    <cellStyle name="40% - Ênfase1 2 2 4 3" xfId="25404" xr:uid="{00000000-0005-0000-0000-00005F110000}"/>
    <cellStyle name="40% - Ênfase1 2 2 5" xfId="4508" xr:uid="{00000000-0005-0000-0000-000060110000}"/>
    <cellStyle name="40% - Ênfase1 2 2 5 2" xfId="4509" xr:uid="{00000000-0005-0000-0000-000061110000}"/>
    <cellStyle name="40% - Ênfase1 2 2 5 3" xfId="26633"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6" xr:uid="{00000000-0005-0000-0000-00006C110000}"/>
    <cellStyle name="40% - Ênfase1 2 3 2 2" xfId="25407" xr:uid="{00000000-0005-0000-0000-00006D110000}"/>
    <cellStyle name="40% - Ênfase1 2 3 2 2 2" xfId="26645" xr:uid="{00000000-0005-0000-0000-00006E110000}"/>
    <cellStyle name="40% - Ênfase1 2 3 2 3" xfId="26644" xr:uid="{00000000-0005-0000-0000-00006F110000}"/>
    <cellStyle name="40% - Ênfase1 2 3 3" xfId="25408" xr:uid="{00000000-0005-0000-0000-000070110000}"/>
    <cellStyle name="40% - Ênfase1 2 3 3 2" xfId="26646" xr:uid="{00000000-0005-0000-0000-000071110000}"/>
    <cellStyle name="40% - Ênfase1 2 3 4" xfId="26643" xr:uid="{00000000-0005-0000-0000-000072110000}"/>
    <cellStyle name="40% - Ênfase1 2 3 5" xfId="25405" xr:uid="{00000000-0005-0000-0000-000073110000}"/>
    <cellStyle name="40% - Ênfase1 2 4" xfId="4519" xr:uid="{00000000-0005-0000-0000-000074110000}"/>
    <cellStyle name="40% - Ênfase1 2 4 2" xfId="25410" xr:uid="{00000000-0005-0000-0000-000075110000}"/>
    <cellStyle name="40% - Ênfase1 2 4 2 2" xfId="25411" xr:uid="{00000000-0005-0000-0000-000076110000}"/>
    <cellStyle name="40% - Ênfase1 2 4 2 2 2" xfId="26649" xr:uid="{00000000-0005-0000-0000-000077110000}"/>
    <cellStyle name="40% - Ênfase1 2 4 2 3" xfId="26648" xr:uid="{00000000-0005-0000-0000-000078110000}"/>
    <cellStyle name="40% - Ênfase1 2 4 3" xfId="25412" xr:uid="{00000000-0005-0000-0000-000079110000}"/>
    <cellStyle name="40% - Ênfase1 2 4 3 2" xfId="26650" xr:uid="{00000000-0005-0000-0000-00007A110000}"/>
    <cellStyle name="40% - Ênfase1 2 4 4" xfId="26647" xr:uid="{00000000-0005-0000-0000-00007B110000}"/>
    <cellStyle name="40% - Ênfase1 2 4 5" xfId="25409"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2"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4" xr:uid="{00000000-0005-0000-0000-0000BB110000}"/>
    <cellStyle name="40% - Ênfase1 3 2 2 2 2 2" xfId="26654" xr:uid="{00000000-0005-0000-0000-0000BC110000}"/>
    <cellStyle name="40% - Ênfase1 3 2 2 2 3" xfId="26653" xr:uid="{00000000-0005-0000-0000-0000BD110000}"/>
    <cellStyle name="40% - Ênfase1 3 2 2 2 4" xfId="25413" xr:uid="{00000000-0005-0000-0000-0000BE110000}"/>
    <cellStyle name="40% - Ênfase1 3 2 2 3" xfId="4581" xr:uid="{00000000-0005-0000-0000-0000BF110000}"/>
    <cellStyle name="40% - Ênfase1 3 2 2 3 2" xfId="26655" xr:uid="{00000000-0005-0000-0000-0000C0110000}"/>
    <cellStyle name="40% - Ênfase1 3 2 2 3 3" xfId="25415" xr:uid="{00000000-0005-0000-0000-0000C1110000}"/>
    <cellStyle name="40% - Ênfase1 3 2 2 4" xfId="4582" xr:uid="{00000000-0005-0000-0000-0000C2110000}"/>
    <cellStyle name="40% - Ênfase1 3 2 2 4 2" xfId="26652"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7" xr:uid="{00000000-0005-0000-0000-0000CA110000}"/>
    <cellStyle name="40% - Ênfase1 3 2 3 2 2" xfId="26657" xr:uid="{00000000-0005-0000-0000-0000CB110000}"/>
    <cellStyle name="40% - Ênfase1 3 2 3 3" xfId="26656" xr:uid="{00000000-0005-0000-0000-0000CC110000}"/>
    <cellStyle name="40% - Ênfase1 3 2 3 4" xfId="25416" xr:uid="{00000000-0005-0000-0000-0000CD110000}"/>
    <cellStyle name="40% - Ênfase1 3 2 4" xfId="4589" xr:uid="{00000000-0005-0000-0000-0000CE110000}"/>
    <cellStyle name="40% - Ênfase1 3 2 4 2" xfId="26658" xr:uid="{00000000-0005-0000-0000-0000CF110000}"/>
    <cellStyle name="40% - Ênfase1 3 2 4 3" xfId="25418"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0" xr:uid="{00000000-0005-0000-0000-0000DC110000}"/>
    <cellStyle name="40% - Ênfase1 3 3 2 2" xfId="25421" xr:uid="{00000000-0005-0000-0000-0000DD110000}"/>
    <cellStyle name="40% - Ênfase1 3 3 2 2 2" xfId="26661" xr:uid="{00000000-0005-0000-0000-0000DE110000}"/>
    <cellStyle name="40% - Ênfase1 3 3 2 3" xfId="26660" xr:uid="{00000000-0005-0000-0000-0000DF110000}"/>
    <cellStyle name="40% - Ênfase1 3 3 3" xfId="25422" xr:uid="{00000000-0005-0000-0000-0000E0110000}"/>
    <cellStyle name="40% - Ênfase1 3 3 3 2" xfId="26662" xr:uid="{00000000-0005-0000-0000-0000E1110000}"/>
    <cellStyle name="40% - Ênfase1 3 3 4" xfId="26659" xr:uid="{00000000-0005-0000-0000-0000E2110000}"/>
    <cellStyle name="40% - Ênfase1 3 3 5" xfId="25419" xr:uid="{00000000-0005-0000-0000-0000E3110000}"/>
    <cellStyle name="40% - Ênfase1 3 4" xfId="4601" xr:uid="{00000000-0005-0000-0000-0000E4110000}"/>
    <cellStyle name="40% - Ênfase1 3 4 2" xfId="26663"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3" xr:uid="{00000000-0005-0000-0000-000003120000}"/>
    <cellStyle name="40% - Ênfase1 3 7 2" xfId="26664" xr:uid="{00000000-0005-0000-0000-000004120000}"/>
    <cellStyle name="40% - Ênfase1 3 8" xfId="26651"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5" xr:uid="{00000000-0005-0000-0000-000026120000}"/>
    <cellStyle name="40% - Ênfase1 4 2 2 2 2 2" xfId="26668" xr:uid="{00000000-0005-0000-0000-000027120000}"/>
    <cellStyle name="40% - Ênfase1 4 2 2 2 3" xfId="26667" xr:uid="{00000000-0005-0000-0000-000028120000}"/>
    <cellStyle name="40% - Ênfase1 4 2 2 2 4" xfId="25424" xr:uid="{00000000-0005-0000-0000-000029120000}"/>
    <cellStyle name="40% - Ênfase1 4 2 2 3" xfId="4663" xr:uid="{00000000-0005-0000-0000-00002A120000}"/>
    <cellStyle name="40% - Ênfase1 4 2 2 3 2" xfId="26669" xr:uid="{00000000-0005-0000-0000-00002B120000}"/>
    <cellStyle name="40% - Ênfase1 4 2 2 3 3" xfId="25426" xr:uid="{00000000-0005-0000-0000-00002C120000}"/>
    <cellStyle name="40% - Ênfase1 4 2 2 4" xfId="4664" xr:uid="{00000000-0005-0000-0000-00002D120000}"/>
    <cellStyle name="40% - Ênfase1 4 2 2 4 2" xfId="26666"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28" xr:uid="{00000000-0005-0000-0000-000035120000}"/>
    <cellStyle name="40% - Ênfase1 4 2 3 2 2" xfId="26671" xr:uid="{00000000-0005-0000-0000-000036120000}"/>
    <cellStyle name="40% - Ênfase1 4 2 3 3" xfId="26670" xr:uid="{00000000-0005-0000-0000-000037120000}"/>
    <cellStyle name="40% - Ênfase1 4 2 3 4" xfId="25427" xr:uid="{00000000-0005-0000-0000-000038120000}"/>
    <cellStyle name="40% - Ênfase1 4 2 4" xfId="4671" xr:uid="{00000000-0005-0000-0000-000039120000}"/>
    <cellStyle name="40% - Ênfase1 4 2 4 2" xfId="26672" xr:uid="{00000000-0005-0000-0000-00003A120000}"/>
    <cellStyle name="40% - Ênfase1 4 2 4 3" xfId="25429"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1" xr:uid="{00000000-0005-0000-0000-000047120000}"/>
    <cellStyle name="40% - Ênfase1 4 3 2 2" xfId="25432" xr:uid="{00000000-0005-0000-0000-000048120000}"/>
    <cellStyle name="40% - Ênfase1 4 3 2 2 2" xfId="26675" xr:uid="{00000000-0005-0000-0000-000049120000}"/>
    <cellStyle name="40% - Ênfase1 4 3 2 3" xfId="26674" xr:uid="{00000000-0005-0000-0000-00004A120000}"/>
    <cellStyle name="40% - Ênfase1 4 3 3" xfId="25433" xr:uid="{00000000-0005-0000-0000-00004B120000}"/>
    <cellStyle name="40% - Ênfase1 4 3 3 2" xfId="26676" xr:uid="{00000000-0005-0000-0000-00004C120000}"/>
    <cellStyle name="40% - Ênfase1 4 3 4" xfId="26673" xr:uid="{00000000-0005-0000-0000-00004D120000}"/>
    <cellStyle name="40% - Ênfase1 4 3 5" xfId="25430" xr:uid="{00000000-0005-0000-0000-00004E120000}"/>
    <cellStyle name="40% - Ênfase1 4 4" xfId="4683" xr:uid="{00000000-0005-0000-0000-00004F120000}"/>
    <cellStyle name="40% - Ênfase1 4 4 2" xfId="26677"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5"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5" xr:uid="{00000000-0005-0000-0000-000086120000}"/>
    <cellStyle name="40% - Ênfase1 5 2 2 2 2" xfId="25436" xr:uid="{00000000-0005-0000-0000-000087120000}"/>
    <cellStyle name="40% - Ênfase1 5 2 2 2 2 2" xfId="26680" xr:uid="{00000000-0005-0000-0000-000088120000}"/>
    <cellStyle name="40% - Ênfase1 5 2 2 2 3" xfId="26679" xr:uid="{00000000-0005-0000-0000-000089120000}"/>
    <cellStyle name="40% - Ênfase1 5 2 2 3" xfId="25437" xr:uid="{00000000-0005-0000-0000-00008A120000}"/>
    <cellStyle name="40% - Ênfase1 5 2 2 3 2" xfId="26681" xr:uid="{00000000-0005-0000-0000-00008B120000}"/>
    <cellStyle name="40% - Ênfase1 5 2 2 4" xfId="26678" xr:uid="{00000000-0005-0000-0000-00008C120000}"/>
    <cellStyle name="40% - Ênfase1 5 2 2 5" xfId="25434" xr:uid="{00000000-0005-0000-0000-00008D120000}"/>
    <cellStyle name="40% - Ênfase1 5 2 3" xfId="4736" xr:uid="{00000000-0005-0000-0000-00008E120000}"/>
    <cellStyle name="40% - Ênfase1 5 2 3 2" xfId="25439" xr:uid="{00000000-0005-0000-0000-00008F120000}"/>
    <cellStyle name="40% - Ênfase1 5 2 3 2 2" xfId="26683" xr:uid="{00000000-0005-0000-0000-000090120000}"/>
    <cellStyle name="40% - Ênfase1 5 2 3 3" xfId="26682" xr:uid="{00000000-0005-0000-0000-000091120000}"/>
    <cellStyle name="40% - Ênfase1 5 2 3 4" xfId="25438" xr:uid="{00000000-0005-0000-0000-000092120000}"/>
    <cellStyle name="40% - Ênfase1 5 2 4" xfId="4737" xr:uid="{00000000-0005-0000-0000-000093120000}"/>
    <cellStyle name="40% - Ênfase1 5 2 4 2" xfId="26684" xr:uid="{00000000-0005-0000-0000-000094120000}"/>
    <cellStyle name="40% - Ênfase1 5 2 4 3" xfId="25440"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2" xr:uid="{00000000-0005-0000-0000-0000A0120000}"/>
    <cellStyle name="40% - Ênfase1 5 3 2 2" xfId="25443" xr:uid="{00000000-0005-0000-0000-0000A1120000}"/>
    <cellStyle name="40% - Ênfase1 5 3 2 2 2" xfId="26687" xr:uid="{00000000-0005-0000-0000-0000A2120000}"/>
    <cellStyle name="40% - Ênfase1 5 3 2 3" xfId="26686" xr:uid="{00000000-0005-0000-0000-0000A3120000}"/>
    <cellStyle name="40% - Ênfase1 5 3 3" xfId="25444" xr:uid="{00000000-0005-0000-0000-0000A4120000}"/>
    <cellStyle name="40% - Ênfase1 5 3 3 2" xfId="26688" xr:uid="{00000000-0005-0000-0000-0000A5120000}"/>
    <cellStyle name="40% - Ênfase1 5 3 4" xfId="26685" xr:uid="{00000000-0005-0000-0000-0000A6120000}"/>
    <cellStyle name="40% - Ênfase1 5 3 5" xfId="25441" xr:uid="{00000000-0005-0000-0000-0000A7120000}"/>
    <cellStyle name="40% - Ênfase1 5 4" xfId="4748" xr:uid="{00000000-0005-0000-0000-0000A8120000}"/>
    <cellStyle name="40% - Ênfase1 5 4 2" xfId="25446" xr:uid="{00000000-0005-0000-0000-0000A9120000}"/>
    <cellStyle name="40% - Ênfase1 5 4 2 2" xfId="26690" xr:uid="{00000000-0005-0000-0000-0000AA120000}"/>
    <cellStyle name="40% - Ênfase1 5 4 3" xfId="26689" xr:uid="{00000000-0005-0000-0000-0000AB120000}"/>
    <cellStyle name="40% - Ênfase1 5 4 4" xfId="25445"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2" xr:uid="{00000000-0005-0000-0000-0000E5120000}"/>
    <cellStyle name="40% - Ênfase1 6 2 2 3" xfId="26691"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4" xr:uid="{00000000-0005-0000-0000-000047130000}"/>
    <cellStyle name="40% - Ênfase1 7 2 2 3" xfId="26693"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7" xr:uid="{00000000-0005-0000-0000-000096130000}"/>
    <cellStyle name="40% - Ênfase1 8 2 2 2 2" xfId="26697" xr:uid="{00000000-0005-0000-0000-000097130000}"/>
    <cellStyle name="40% - Ênfase1 8 2 2 3" xfId="26696" xr:uid="{00000000-0005-0000-0000-000098130000}"/>
    <cellStyle name="40% - Ênfase1 8 2 3" xfId="25448" xr:uid="{00000000-0005-0000-0000-000099130000}"/>
    <cellStyle name="40% - Ênfase1 8 2 3 2" xfId="26698" xr:uid="{00000000-0005-0000-0000-00009A130000}"/>
    <cellStyle name="40% - Ênfase1 8 2 4" xfId="26695" xr:uid="{00000000-0005-0000-0000-00009B130000}"/>
    <cellStyle name="40% - Ênfase1 8 3" xfId="4978" xr:uid="{00000000-0005-0000-0000-00009C130000}"/>
    <cellStyle name="40% - Ênfase1 8 3 2" xfId="4979" xr:uid="{00000000-0005-0000-0000-00009D130000}"/>
    <cellStyle name="40% - Ênfase1 8 3 2 2" xfId="26700" xr:uid="{00000000-0005-0000-0000-00009E130000}"/>
    <cellStyle name="40% - Ênfase1 8 3 3" xfId="26699"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2" xr:uid="{00000000-0005-0000-0000-0000B3130000}"/>
    <cellStyle name="40% - Ênfase1 9 2 3" xfId="26701"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4" xr:uid="{00000000-0005-0000-0000-0000C7130000}"/>
    <cellStyle name="40% - Ênfase2 10 2 3" xfId="26703"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5"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49"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7" xr:uid="{00000000-0005-0000-0000-0000DF130000}"/>
    <cellStyle name="40% - Ênfase2 12 2 3" xfId="26706"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1" xr:uid="{00000000-0005-0000-0000-000002140000}"/>
    <cellStyle name="40% - Ênfase2 2 2 2 2 2 2" xfId="26712" xr:uid="{00000000-0005-0000-0000-000003140000}"/>
    <cellStyle name="40% - Ênfase2 2 2 2 2 3" xfId="26711" xr:uid="{00000000-0005-0000-0000-000004140000}"/>
    <cellStyle name="40% - Ênfase2 2 2 2 2 4" xfId="25450" xr:uid="{00000000-0005-0000-0000-000005140000}"/>
    <cellStyle name="40% - Ênfase2 2 2 2 3" xfId="5069" xr:uid="{00000000-0005-0000-0000-000006140000}"/>
    <cellStyle name="40% - Ênfase2 2 2 2 3 2" xfId="26713" xr:uid="{00000000-0005-0000-0000-000007140000}"/>
    <cellStyle name="40% - Ênfase2 2 2 2 3 3" xfId="25452" xr:uid="{00000000-0005-0000-0000-000008140000}"/>
    <cellStyle name="40% - Ênfase2 2 2 2 4" xfId="5070" xr:uid="{00000000-0005-0000-0000-000009140000}"/>
    <cellStyle name="40% - Ênfase2 2 2 2 4 2" xfId="26710"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4" xr:uid="{00000000-0005-0000-0000-000011140000}"/>
    <cellStyle name="40% - Ênfase2 2 2 3 2 2" xfId="25455" xr:uid="{00000000-0005-0000-0000-000012140000}"/>
    <cellStyle name="40% - Ênfase2 2 2 3 2 2 2" xfId="26716" xr:uid="{00000000-0005-0000-0000-000013140000}"/>
    <cellStyle name="40% - Ênfase2 2 2 3 2 3" xfId="26715" xr:uid="{00000000-0005-0000-0000-000014140000}"/>
    <cellStyle name="40% - Ênfase2 2 2 3 3" xfId="25456" xr:uid="{00000000-0005-0000-0000-000015140000}"/>
    <cellStyle name="40% - Ênfase2 2 2 3 3 2" xfId="26717" xr:uid="{00000000-0005-0000-0000-000016140000}"/>
    <cellStyle name="40% - Ênfase2 2 2 3 4" xfId="26714" xr:uid="{00000000-0005-0000-0000-000017140000}"/>
    <cellStyle name="40% - Ênfase2 2 2 3 5" xfId="25453" xr:uid="{00000000-0005-0000-0000-000018140000}"/>
    <cellStyle name="40% - Ênfase2 2 2 4" xfId="5077" xr:uid="{00000000-0005-0000-0000-000019140000}"/>
    <cellStyle name="40% - Ênfase2 2 2 4 2" xfId="26718" xr:uid="{00000000-0005-0000-0000-00001A140000}"/>
    <cellStyle name="40% - Ênfase2 2 2 5" xfId="5078" xr:uid="{00000000-0005-0000-0000-00001B140000}"/>
    <cellStyle name="40% - Ênfase2 2 2 5 2" xfId="5079" xr:uid="{00000000-0005-0000-0000-00001C140000}"/>
    <cellStyle name="40% - Ênfase2 2 2 5 3" xfId="26709"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58" xr:uid="{00000000-0005-0000-0000-000027140000}"/>
    <cellStyle name="40% - Ênfase2 2 3 2 2" xfId="25459" xr:uid="{00000000-0005-0000-0000-000028140000}"/>
    <cellStyle name="40% - Ênfase2 2 3 2 2 2" xfId="26721" xr:uid="{00000000-0005-0000-0000-000029140000}"/>
    <cellStyle name="40% - Ênfase2 2 3 2 3" xfId="26720" xr:uid="{00000000-0005-0000-0000-00002A140000}"/>
    <cellStyle name="40% - Ênfase2 2 3 3" xfId="25460" xr:uid="{00000000-0005-0000-0000-00002B140000}"/>
    <cellStyle name="40% - Ênfase2 2 3 3 2" xfId="26722" xr:uid="{00000000-0005-0000-0000-00002C140000}"/>
    <cellStyle name="40% - Ênfase2 2 3 4" xfId="26719" xr:uid="{00000000-0005-0000-0000-00002D140000}"/>
    <cellStyle name="40% - Ênfase2 2 3 5" xfId="25457" xr:uid="{00000000-0005-0000-0000-00002E140000}"/>
    <cellStyle name="40% - Ênfase2 2 4" xfId="5089" xr:uid="{00000000-0005-0000-0000-00002F140000}"/>
    <cellStyle name="40% - Ênfase2 2 4 2" xfId="25462" xr:uid="{00000000-0005-0000-0000-000030140000}"/>
    <cellStyle name="40% - Ênfase2 2 4 2 2" xfId="25463" xr:uid="{00000000-0005-0000-0000-000031140000}"/>
    <cellStyle name="40% - Ênfase2 2 4 2 2 2" xfId="26725" xr:uid="{00000000-0005-0000-0000-000032140000}"/>
    <cellStyle name="40% - Ênfase2 2 4 2 3" xfId="26724" xr:uid="{00000000-0005-0000-0000-000033140000}"/>
    <cellStyle name="40% - Ênfase2 2 4 3" xfId="25464" xr:uid="{00000000-0005-0000-0000-000034140000}"/>
    <cellStyle name="40% - Ênfase2 2 4 3 2" xfId="26726" xr:uid="{00000000-0005-0000-0000-000035140000}"/>
    <cellStyle name="40% - Ênfase2 2 4 4" xfId="26723" xr:uid="{00000000-0005-0000-0000-000036140000}"/>
    <cellStyle name="40% - Ênfase2 2 4 5" xfId="25461"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08"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6" xr:uid="{00000000-0005-0000-0000-000076140000}"/>
    <cellStyle name="40% - Ênfase2 3 2 2 2 2 2" xfId="26730" xr:uid="{00000000-0005-0000-0000-000077140000}"/>
    <cellStyle name="40% - Ênfase2 3 2 2 2 3" xfId="26729" xr:uid="{00000000-0005-0000-0000-000078140000}"/>
    <cellStyle name="40% - Ênfase2 3 2 2 2 4" xfId="25465" xr:uid="{00000000-0005-0000-0000-000079140000}"/>
    <cellStyle name="40% - Ênfase2 3 2 2 3" xfId="5151" xr:uid="{00000000-0005-0000-0000-00007A140000}"/>
    <cellStyle name="40% - Ênfase2 3 2 2 3 2" xfId="26731" xr:uid="{00000000-0005-0000-0000-00007B140000}"/>
    <cellStyle name="40% - Ênfase2 3 2 2 3 3" xfId="25467" xr:uid="{00000000-0005-0000-0000-00007C140000}"/>
    <cellStyle name="40% - Ênfase2 3 2 2 4" xfId="5152" xr:uid="{00000000-0005-0000-0000-00007D140000}"/>
    <cellStyle name="40% - Ênfase2 3 2 2 4 2" xfId="26728"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69" xr:uid="{00000000-0005-0000-0000-000085140000}"/>
    <cellStyle name="40% - Ênfase2 3 2 3 2 2" xfId="26733" xr:uid="{00000000-0005-0000-0000-000086140000}"/>
    <cellStyle name="40% - Ênfase2 3 2 3 3" xfId="26732" xr:uid="{00000000-0005-0000-0000-000087140000}"/>
    <cellStyle name="40% - Ênfase2 3 2 3 4" xfId="25468" xr:uid="{00000000-0005-0000-0000-000088140000}"/>
    <cellStyle name="40% - Ênfase2 3 2 4" xfId="5159" xr:uid="{00000000-0005-0000-0000-000089140000}"/>
    <cellStyle name="40% - Ênfase2 3 2 4 2" xfId="26734" xr:uid="{00000000-0005-0000-0000-00008A140000}"/>
    <cellStyle name="40% - Ênfase2 3 2 4 3" xfId="25470"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2" xr:uid="{00000000-0005-0000-0000-000097140000}"/>
    <cellStyle name="40% - Ênfase2 3 3 2 2" xfId="25473" xr:uid="{00000000-0005-0000-0000-000098140000}"/>
    <cellStyle name="40% - Ênfase2 3 3 2 2 2" xfId="26737" xr:uid="{00000000-0005-0000-0000-000099140000}"/>
    <cellStyle name="40% - Ênfase2 3 3 2 3" xfId="26736" xr:uid="{00000000-0005-0000-0000-00009A140000}"/>
    <cellStyle name="40% - Ênfase2 3 3 3" xfId="25474" xr:uid="{00000000-0005-0000-0000-00009B140000}"/>
    <cellStyle name="40% - Ênfase2 3 3 3 2" xfId="26738" xr:uid="{00000000-0005-0000-0000-00009C140000}"/>
    <cellStyle name="40% - Ênfase2 3 3 4" xfId="26735" xr:uid="{00000000-0005-0000-0000-00009D140000}"/>
    <cellStyle name="40% - Ênfase2 3 3 5" xfId="25471" xr:uid="{00000000-0005-0000-0000-00009E140000}"/>
    <cellStyle name="40% - Ênfase2 3 4" xfId="5171" xr:uid="{00000000-0005-0000-0000-00009F140000}"/>
    <cellStyle name="40% - Ênfase2 3 4 2" xfId="26739"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5" xr:uid="{00000000-0005-0000-0000-0000BE140000}"/>
    <cellStyle name="40% - Ênfase2 3 7 2" xfId="26740" xr:uid="{00000000-0005-0000-0000-0000BF140000}"/>
    <cellStyle name="40% - Ênfase2 3 8" xfId="26727"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7" xr:uid="{00000000-0005-0000-0000-0000E1140000}"/>
    <cellStyle name="40% - Ênfase2 4 2 2 2 2 2" xfId="26744" xr:uid="{00000000-0005-0000-0000-0000E2140000}"/>
    <cellStyle name="40% - Ênfase2 4 2 2 2 3" xfId="26743" xr:uid="{00000000-0005-0000-0000-0000E3140000}"/>
    <cellStyle name="40% - Ênfase2 4 2 2 2 4" xfId="25476" xr:uid="{00000000-0005-0000-0000-0000E4140000}"/>
    <cellStyle name="40% - Ênfase2 4 2 2 3" xfId="5233" xr:uid="{00000000-0005-0000-0000-0000E5140000}"/>
    <cellStyle name="40% - Ênfase2 4 2 2 3 2" xfId="26745" xr:uid="{00000000-0005-0000-0000-0000E6140000}"/>
    <cellStyle name="40% - Ênfase2 4 2 2 3 3" xfId="25478" xr:uid="{00000000-0005-0000-0000-0000E7140000}"/>
    <cellStyle name="40% - Ênfase2 4 2 2 4" xfId="5234" xr:uid="{00000000-0005-0000-0000-0000E8140000}"/>
    <cellStyle name="40% - Ênfase2 4 2 2 4 2" xfId="26742"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0" xr:uid="{00000000-0005-0000-0000-0000F0140000}"/>
    <cellStyle name="40% - Ênfase2 4 2 3 2 2" xfId="26747" xr:uid="{00000000-0005-0000-0000-0000F1140000}"/>
    <cellStyle name="40% - Ênfase2 4 2 3 3" xfId="26746" xr:uid="{00000000-0005-0000-0000-0000F2140000}"/>
    <cellStyle name="40% - Ênfase2 4 2 3 4" xfId="25479" xr:uid="{00000000-0005-0000-0000-0000F3140000}"/>
    <cellStyle name="40% - Ênfase2 4 2 4" xfId="5241" xr:uid="{00000000-0005-0000-0000-0000F4140000}"/>
    <cellStyle name="40% - Ênfase2 4 2 4 2" xfId="26748" xr:uid="{00000000-0005-0000-0000-0000F5140000}"/>
    <cellStyle name="40% - Ênfase2 4 2 4 3" xfId="25481"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3" xr:uid="{00000000-0005-0000-0000-000002150000}"/>
    <cellStyle name="40% - Ênfase2 4 3 2 2" xfId="25484" xr:uid="{00000000-0005-0000-0000-000003150000}"/>
    <cellStyle name="40% - Ênfase2 4 3 2 2 2" xfId="26751" xr:uid="{00000000-0005-0000-0000-000004150000}"/>
    <cellStyle name="40% - Ênfase2 4 3 2 3" xfId="26750" xr:uid="{00000000-0005-0000-0000-000005150000}"/>
    <cellStyle name="40% - Ênfase2 4 3 3" xfId="25485" xr:uid="{00000000-0005-0000-0000-000006150000}"/>
    <cellStyle name="40% - Ênfase2 4 3 3 2" xfId="26752" xr:uid="{00000000-0005-0000-0000-000007150000}"/>
    <cellStyle name="40% - Ênfase2 4 3 4" xfId="26749" xr:uid="{00000000-0005-0000-0000-000008150000}"/>
    <cellStyle name="40% - Ênfase2 4 3 5" xfId="25482" xr:uid="{00000000-0005-0000-0000-000009150000}"/>
    <cellStyle name="40% - Ênfase2 4 4" xfId="5253" xr:uid="{00000000-0005-0000-0000-00000A150000}"/>
    <cellStyle name="40% - Ênfase2 4 4 2" xfId="26753"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1"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7" xr:uid="{00000000-0005-0000-0000-000041150000}"/>
    <cellStyle name="40% - Ênfase2 5 2 2 2 2" xfId="25488" xr:uid="{00000000-0005-0000-0000-000042150000}"/>
    <cellStyle name="40% - Ênfase2 5 2 2 2 2 2" xfId="26756" xr:uid="{00000000-0005-0000-0000-000043150000}"/>
    <cellStyle name="40% - Ênfase2 5 2 2 2 3" xfId="26755" xr:uid="{00000000-0005-0000-0000-000044150000}"/>
    <cellStyle name="40% - Ênfase2 5 2 2 3" xfId="25489" xr:uid="{00000000-0005-0000-0000-000045150000}"/>
    <cellStyle name="40% - Ênfase2 5 2 2 3 2" xfId="26757" xr:uid="{00000000-0005-0000-0000-000046150000}"/>
    <cellStyle name="40% - Ênfase2 5 2 2 4" xfId="26754" xr:uid="{00000000-0005-0000-0000-000047150000}"/>
    <cellStyle name="40% - Ênfase2 5 2 2 5" xfId="25486" xr:uid="{00000000-0005-0000-0000-000048150000}"/>
    <cellStyle name="40% - Ênfase2 5 2 3" xfId="5306" xr:uid="{00000000-0005-0000-0000-000049150000}"/>
    <cellStyle name="40% - Ênfase2 5 2 3 2" xfId="25491" xr:uid="{00000000-0005-0000-0000-00004A150000}"/>
    <cellStyle name="40% - Ênfase2 5 2 3 2 2" xfId="26759" xr:uid="{00000000-0005-0000-0000-00004B150000}"/>
    <cellStyle name="40% - Ênfase2 5 2 3 3" xfId="26758" xr:uid="{00000000-0005-0000-0000-00004C150000}"/>
    <cellStyle name="40% - Ênfase2 5 2 3 4" xfId="25490" xr:uid="{00000000-0005-0000-0000-00004D150000}"/>
    <cellStyle name="40% - Ênfase2 5 2 4" xfId="5307" xr:uid="{00000000-0005-0000-0000-00004E150000}"/>
    <cellStyle name="40% - Ênfase2 5 2 4 2" xfId="26760" xr:uid="{00000000-0005-0000-0000-00004F150000}"/>
    <cellStyle name="40% - Ênfase2 5 2 4 3" xfId="25492"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4" xr:uid="{00000000-0005-0000-0000-00005B150000}"/>
    <cellStyle name="40% - Ênfase2 5 3 2 2" xfId="25495" xr:uid="{00000000-0005-0000-0000-00005C150000}"/>
    <cellStyle name="40% - Ênfase2 5 3 2 2 2" xfId="26763" xr:uid="{00000000-0005-0000-0000-00005D150000}"/>
    <cellStyle name="40% - Ênfase2 5 3 2 3" xfId="26762" xr:uid="{00000000-0005-0000-0000-00005E150000}"/>
    <cellStyle name="40% - Ênfase2 5 3 3" xfId="25496" xr:uid="{00000000-0005-0000-0000-00005F150000}"/>
    <cellStyle name="40% - Ênfase2 5 3 3 2" xfId="26764" xr:uid="{00000000-0005-0000-0000-000060150000}"/>
    <cellStyle name="40% - Ênfase2 5 3 4" xfId="26761" xr:uid="{00000000-0005-0000-0000-000061150000}"/>
    <cellStyle name="40% - Ênfase2 5 3 5" xfId="25493" xr:uid="{00000000-0005-0000-0000-000062150000}"/>
    <cellStyle name="40% - Ênfase2 5 4" xfId="5318" xr:uid="{00000000-0005-0000-0000-000063150000}"/>
    <cellStyle name="40% - Ênfase2 5 4 2" xfId="25498" xr:uid="{00000000-0005-0000-0000-000064150000}"/>
    <cellStyle name="40% - Ênfase2 5 4 2 2" xfId="26766" xr:uid="{00000000-0005-0000-0000-000065150000}"/>
    <cellStyle name="40% - Ênfase2 5 4 3" xfId="26765" xr:uid="{00000000-0005-0000-0000-000066150000}"/>
    <cellStyle name="40% - Ênfase2 5 4 4" xfId="25497"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68" xr:uid="{00000000-0005-0000-0000-0000A0150000}"/>
    <cellStyle name="40% - Ênfase2 6 2 2 3" xfId="26767"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0" xr:uid="{00000000-0005-0000-0000-000002160000}"/>
    <cellStyle name="40% - Ênfase2 7 2 2 3" xfId="26769"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499" xr:uid="{00000000-0005-0000-0000-000051160000}"/>
    <cellStyle name="40% - Ênfase2 8 2 2 2 2" xfId="26773" xr:uid="{00000000-0005-0000-0000-000052160000}"/>
    <cellStyle name="40% - Ênfase2 8 2 2 3" xfId="26772" xr:uid="{00000000-0005-0000-0000-000053160000}"/>
    <cellStyle name="40% - Ênfase2 8 2 3" xfId="25500" xr:uid="{00000000-0005-0000-0000-000054160000}"/>
    <cellStyle name="40% - Ênfase2 8 2 3 2" xfId="26774" xr:uid="{00000000-0005-0000-0000-000055160000}"/>
    <cellStyle name="40% - Ênfase2 8 2 4" xfId="26771" xr:uid="{00000000-0005-0000-0000-000056160000}"/>
    <cellStyle name="40% - Ênfase2 8 3" xfId="5548" xr:uid="{00000000-0005-0000-0000-000057160000}"/>
    <cellStyle name="40% - Ênfase2 8 3 2" xfId="5549" xr:uid="{00000000-0005-0000-0000-000058160000}"/>
    <cellStyle name="40% - Ênfase2 8 3 2 2" xfId="26776" xr:uid="{00000000-0005-0000-0000-000059160000}"/>
    <cellStyle name="40% - Ênfase2 8 3 3" xfId="26775"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78" xr:uid="{00000000-0005-0000-0000-00006E160000}"/>
    <cellStyle name="40% - Ênfase2 9 2 3" xfId="26777"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0" xr:uid="{00000000-0005-0000-0000-000082160000}"/>
    <cellStyle name="40% - Ênfase3 10 2 3" xfId="26779"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1"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1"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3" xr:uid="{00000000-0005-0000-0000-00009A160000}"/>
    <cellStyle name="40% - Ênfase3 12 2 3" xfId="26782"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3" xr:uid="{00000000-0005-0000-0000-0000BD160000}"/>
    <cellStyle name="40% - Ênfase3 2 2 2 2 2 2" xfId="26788" xr:uid="{00000000-0005-0000-0000-0000BE160000}"/>
    <cellStyle name="40% - Ênfase3 2 2 2 2 3" xfId="26787" xr:uid="{00000000-0005-0000-0000-0000BF160000}"/>
    <cellStyle name="40% - Ênfase3 2 2 2 2 4" xfId="25502" xr:uid="{00000000-0005-0000-0000-0000C0160000}"/>
    <cellStyle name="40% - Ênfase3 2 2 2 3" xfId="5639" xr:uid="{00000000-0005-0000-0000-0000C1160000}"/>
    <cellStyle name="40% - Ênfase3 2 2 2 3 2" xfId="26789" xr:uid="{00000000-0005-0000-0000-0000C2160000}"/>
    <cellStyle name="40% - Ênfase3 2 2 2 3 3" xfId="25504" xr:uid="{00000000-0005-0000-0000-0000C3160000}"/>
    <cellStyle name="40% - Ênfase3 2 2 2 4" xfId="5640" xr:uid="{00000000-0005-0000-0000-0000C4160000}"/>
    <cellStyle name="40% - Ênfase3 2 2 2 4 2" xfId="26786"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6" xr:uid="{00000000-0005-0000-0000-0000CC160000}"/>
    <cellStyle name="40% - Ênfase3 2 2 3 2 2" xfId="25507" xr:uid="{00000000-0005-0000-0000-0000CD160000}"/>
    <cellStyle name="40% - Ênfase3 2 2 3 2 2 2" xfId="26792" xr:uid="{00000000-0005-0000-0000-0000CE160000}"/>
    <cellStyle name="40% - Ênfase3 2 2 3 2 3" xfId="26791" xr:uid="{00000000-0005-0000-0000-0000CF160000}"/>
    <cellStyle name="40% - Ênfase3 2 2 3 3" xfId="25508" xr:uid="{00000000-0005-0000-0000-0000D0160000}"/>
    <cellStyle name="40% - Ênfase3 2 2 3 3 2" xfId="26793" xr:uid="{00000000-0005-0000-0000-0000D1160000}"/>
    <cellStyle name="40% - Ênfase3 2 2 3 4" xfId="26790" xr:uid="{00000000-0005-0000-0000-0000D2160000}"/>
    <cellStyle name="40% - Ênfase3 2 2 3 5" xfId="25505" xr:uid="{00000000-0005-0000-0000-0000D3160000}"/>
    <cellStyle name="40% - Ênfase3 2 2 4" xfId="5647" xr:uid="{00000000-0005-0000-0000-0000D4160000}"/>
    <cellStyle name="40% - Ênfase3 2 2 4 2" xfId="26794" xr:uid="{00000000-0005-0000-0000-0000D5160000}"/>
    <cellStyle name="40% - Ênfase3 2 2 4 3" xfId="25509" xr:uid="{00000000-0005-0000-0000-0000D6160000}"/>
    <cellStyle name="40% - Ênfase3 2 2 5" xfId="5648" xr:uid="{00000000-0005-0000-0000-0000D7160000}"/>
    <cellStyle name="40% - Ênfase3 2 2 5 2" xfId="5649" xr:uid="{00000000-0005-0000-0000-0000D8160000}"/>
    <cellStyle name="40% - Ênfase3 2 2 5 3" xfId="26785"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1" xr:uid="{00000000-0005-0000-0000-0000E3160000}"/>
    <cellStyle name="40% - Ênfase3 2 3 2 2" xfId="25512" xr:uid="{00000000-0005-0000-0000-0000E4160000}"/>
    <cellStyle name="40% - Ênfase3 2 3 2 2 2" xfId="26797" xr:uid="{00000000-0005-0000-0000-0000E5160000}"/>
    <cellStyle name="40% - Ênfase3 2 3 2 3" xfId="26796" xr:uid="{00000000-0005-0000-0000-0000E6160000}"/>
    <cellStyle name="40% - Ênfase3 2 3 3" xfId="25513" xr:uid="{00000000-0005-0000-0000-0000E7160000}"/>
    <cellStyle name="40% - Ênfase3 2 3 3 2" xfId="26798" xr:uid="{00000000-0005-0000-0000-0000E8160000}"/>
    <cellStyle name="40% - Ênfase3 2 3 4" xfId="26795" xr:uid="{00000000-0005-0000-0000-0000E9160000}"/>
    <cellStyle name="40% - Ênfase3 2 3 5" xfId="25510" xr:uid="{00000000-0005-0000-0000-0000EA160000}"/>
    <cellStyle name="40% - Ênfase3 2 4" xfId="5659" xr:uid="{00000000-0005-0000-0000-0000EB160000}"/>
    <cellStyle name="40% - Ênfase3 2 4 2" xfId="25515" xr:uid="{00000000-0005-0000-0000-0000EC160000}"/>
    <cellStyle name="40% - Ênfase3 2 4 2 2" xfId="25516" xr:uid="{00000000-0005-0000-0000-0000ED160000}"/>
    <cellStyle name="40% - Ênfase3 2 4 2 2 2" xfId="26801" xr:uid="{00000000-0005-0000-0000-0000EE160000}"/>
    <cellStyle name="40% - Ênfase3 2 4 2 3" xfId="26800" xr:uid="{00000000-0005-0000-0000-0000EF160000}"/>
    <cellStyle name="40% - Ênfase3 2 4 3" xfId="25517" xr:uid="{00000000-0005-0000-0000-0000F0160000}"/>
    <cellStyle name="40% - Ênfase3 2 4 3 2" xfId="26802" xr:uid="{00000000-0005-0000-0000-0000F1160000}"/>
    <cellStyle name="40% - Ênfase3 2 4 4" xfId="26799" xr:uid="{00000000-0005-0000-0000-0000F2160000}"/>
    <cellStyle name="40% - Ênfase3 2 4 5" xfId="25514"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4"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19" xr:uid="{00000000-0005-0000-0000-000032170000}"/>
    <cellStyle name="40% - Ênfase3 3 2 2 2 2 2" xfId="26806" xr:uid="{00000000-0005-0000-0000-000033170000}"/>
    <cellStyle name="40% - Ênfase3 3 2 2 2 3" xfId="26805" xr:uid="{00000000-0005-0000-0000-000034170000}"/>
    <cellStyle name="40% - Ênfase3 3 2 2 2 4" xfId="25518" xr:uid="{00000000-0005-0000-0000-000035170000}"/>
    <cellStyle name="40% - Ênfase3 3 2 2 3" xfId="5721" xr:uid="{00000000-0005-0000-0000-000036170000}"/>
    <cellStyle name="40% - Ênfase3 3 2 2 3 2" xfId="26807" xr:uid="{00000000-0005-0000-0000-000037170000}"/>
    <cellStyle name="40% - Ênfase3 3 2 2 3 3" xfId="25520" xr:uid="{00000000-0005-0000-0000-000038170000}"/>
    <cellStyle name="40% - Ênfase3 3 2 2 4" xfId="5722" xr:uid="{00000000-0005-0000-0000-000039170000}"/>
    <cellStyle name="40% - Ênfase3 3 2 2 4 2" xfId="26804"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2" xr:uid="{00000000-0005-0000-0000-000041170000}"/>
    <cellStyle name="40% - Ênfase3 3 2 3 2 2" xfId="26809" xr:uid="{00000000-0005-0000-0000-000042170000}"/>
    <cellStyle name="40% - Ênfase3 3 2 3 3" xfId="26808" xr:uid="{00000000-0005-0000-0000-000043170000}"/>
    <cellStyle name="40% - Ênfase3 3 2 3 4" xfId="25521" xr:uid="{00000000-0005-0000-0000-000044170000}"/>
    <cellStyle name="40% - Ênfase3 3 2 4" xfId="5729" xr:uid="{00000000-0005-0000-0000-000045170000}"/>
    <cellStyle name="40% - Ênfase3 3 2 4 2" xfId="26810" xr:uid="{00000000-0005-0000-0000-000046170000}"/>
    <cellStyle name="40% - Ênfase3 3 2 4 3" xfId="25523"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5" xr:uid="{00000000-0005-0000-0000-000053170000}"/>
    <cellStyle name="40% - Ênfase3 3 3 2 2" xfId="25526" xr:uid="{00000000-0005-0000-0000-000054170000}"/>
    <cellStyle name="40% - Ênfase3 3 3 2 2 2" xfId="26813" xr:uid="{00000000-0005-0000-0000-000055170000}"/>
    <cellStyle name="40% - Ênfase3 3 3 2 3" xfId="26812" xr:uid="{00000000-0005-0000-0000-000056170000}"/>
    <cellStyle name="40% - Ênfase3 3 3 3" xfId="25527" xr:uid="{00000000-0005-0000-0000-000057170000}"/>
    <cellStyle name="40% - Ênfase3 3 3 3 2" xfId="26814" xr:uid="{00000000-0005-0000-0000-000058170000}"/>
    <cellStyle name="40% - Ênfase3 3 3 4" xfId="26811" xr:uid="{00000000-0005-0000-0000-000059170000}"/>
    <cellStyle name="40% - Ênfase3 3 3 5" xfId="25524" xr:uid="{00000000-0005-0000-0000-00005A170000}"/>
    <cellStyle name="40% - Ênfase3 3 4" xfId="5741" xr:uid="{00000000-0005-0000-0000-00005B170000}"/>
    <cellStyle name="40% - Ênfase3 3 4 2" xfId="26815"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28" xr:uid="{00000000-0005-0000-0000-00007A170000}"/>
    <cellStyle name="40% - Ênfase3 3 7 2" xfId="26816" xr:uid="{00000000-0005-0000-0000-00007B170000}"/>
    <cellStyle name="40% - Ênfase3 3 8" xfId="26803"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0" xr:uid="{00000000-0005-0000-0000-00009D170000}"/>
    <cellStyle name="40% - Ênfase3 4 2 2 2 2 2" xfId="26820" xr:uid="{00000000-0005-0000-0000-00009E170000}"/>
    <cellStyle name="40% - Ênfase3 4 2 2 2 3" xfId="26819" xr:uid="{00000000-0005-0000-0000-00009F170000}"/>
    <cellStyle name="40% - Ênfase3 4 2 2 2 4" xfId="25529" xr:uid="{00000000-0005-0000-0000-0000A0170000}"/>
    <cellStyle name="40% - Ênfase3 4 2 2 3" xfId="5803" xr:uid="{00000000-0005-0000-0000-0000A1170000}"/>
    <cellStyle name="40% - Ênfase3 4 2 2 3 2" xfId="26821" xr:uid="{00000000-0005-0000-0000-0000A2170000}"/>
    <cellStyle name="40% - Ênfase3 4 2 2 3 3" xfId="25531" xr:uid="{00000000-0005-0000-0000-0000A3170000}"/>
    <cellStyle name="40% - Ênfase3 4 2 2 4" xfId="5804" xr:uid="{00000000-0005-0000-0000-0000A4170000}"/>
    <cellStyle name="40% - Ênfase3 4 2 2 4 2" xfId="26818"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3" xr:uid="{00000000-0005-0000-0000-0000AC170000}"/>
    <cellStyle name="40% - Ênfase3 4 2 3 2 2" xfId="26823" xr:uid="{00000000-0005-0000-0000-0000AD170000}"/>
    <cellStyle name="40% - Ênfase3 4 2 3 3" xfId="26822" xr:uid="{00000000-0005-0000-0000-0000AE170000}"/>
    <cellStyle name="40% - Ênfase3 4 2 3 4" xfId="25532" xr:uid="{00000000-0005-0000-0000-0000AF170000}"/>
    <cellStyle name="40% - Ênfase3 4 2 4" xfId="5811" xr:uid="{00000000-0005-0000-0000-0000B0170000}"/>
    <cellStyle name="40% - Ênfase3 4 2 4 2" xfId="26824" xr:uid="{00000000-0005-0000-0000-0000B1170000}"/>
    <cellStyle name="40% - Ênfase3 4 2 4 3" xfId="25534"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6" xr:uid="{00000000-0005-0000-0000-0000BE170000}"/>
    <cellStyle name="40% - Ênfase3 4 3 2 2" xfId="25537" xr:uid="{00000000-0005-0000-0000-0000BF170000}"/>
    <cellStyle name="40% - Ênfase3 4 3 2 2 2" xfId="26827" xr:uid="{00000000-0005-0000-0000-0000C0170000}"/>
    <cellStyle name="40% - Ênfase3 4 3 2 3" xfId="26826" xr:uid="{00000000-0005-0000-0000-0000C1170000}"/>
    <cellStyle name="40% - Ênfase3 4 3 3" xfId="25538" xr:uid="{00000000-0005-0000-0000-0000C2170000}"/>
    <cellStyle name="40% - Ênfase3 4 3 3 2" xfId="26828" xr:uid="{00000000-0005-0000-0000-0000C3170000}"/>
    <cellStyle name="40% - Ênfase3 4 3 4" xfId="26825" xr:uid="{00000000-0005-0000-0000-0000C4170000}"/>
    <cellStyle name="40% - Ênfase3 4 3 5" xfId="25535" xr:uid="{00000000-0005-0000-0000-0000C5170000}"/>
    <cellStyle name="40% - Ênfase3 4 4" xfId="5823" xr:uid="{00000000-0005-0000-0000-0000C6170000}"/>
    <cellStyle name="40% - Ênfase3 4 4 2" xfId="26829"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7"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0" xr:uid="{00000000-0005-0000-0000-0000FD170000}"/>
    <cellStyle name="40% - Ênfase3 5 2 2 2 2" xfId="25541" xr:uid="{00000000-0005-0000-0000-0000FE170000}"/>
    <cellStyle name="40% - Ênfase3 5 2 2 2 2 2" xfId="26832" xr:uid="{00000000-0005-0000-0000-0000FF170000}"/>
    <cellStyle name="40% - Ênfase3 5 2 2 2 3" xfId="26831" xr:uid="{00000000-0005-0000-0000-000000180000}"/>
    <cellStyle name="40% - Ênfase3 5 2 2 3" xfId="25542" xr:uid="{00000000-0005-0000-0000-000001180000}"/>
    <cellStyle name="40% - Ênfase3 5 2 2 3 2" xfId="26833" xr:uid="{00000000-0005-0000-0000-000002180000}"/>
    <cellStyle name="40% - Ênfase3 5 2 2 4" xfId="26830" xr:uid="{00000000-0005-0000-0000-000003180000}"/>
    <cellStyle name="40% - Ênfase3 5 2 2 5" xfId="25539" xr:uid="{00000000-0005-0000-0000-000004180000}"/>
    <cellStyle name="40% - Ênfase3 5 2 3" xfId="5876" xr:uid="{00000000-0005-0000-0000-000005180000}"/>
    <cellStyle name="40% - Ênfase3 5 2 3 2" xfId="25544" xr:uid="{00000000-0005-0000-0000-000006180000}"/>
    <cellStyle name="40% - Ênfase3 5 2 3 2 2" xfId="26835" xr:uid="{00000000-0005-0000-0000-000007180000}"/>
    <cellStyle name="40% - Ênfase3 5 2 3 3" xfId="26834" xr:uid="{00000000-0005-0000-0000-000008180000}"/>
    <cellStyle name="40% - Ênfase3 5 2 3 4" xfId="25543" xr:uid="{00000000-0005-0000-0000-000009180000}"/>
    <cellStyle name="40% - Ênfase3 5 2 4" xfId="5877" xr:uid="{00000000-0005-0000-0000-00000A180000}"/>
    <cellStyle name="40% - Ênfase3 5 2 4 2" xfId="26836" xr:uid="{00000000-0005-0000-0000-00000B180000}"/>
    <cellStyle name="40% - Ênfase3 5 2 4 3" xfId="25545"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7" xr:uid="{00000000-0005-0000-0000-000017180000}"/>
    <cellStyle name="40% - Ênfase3 5 3 2 2" xfId="25548" xr:uid="{00000000-0005-0000-0000-000018180000}"/>
    <cellStyle name="40% - Ênfase3 5 3 2 2 2" xfId="26839" xr:uid="{00000000-0005-0000-0000-000019180000}"/>
    <cellStyle name="40% - Ênfase3 5 3 2 3" xfId="26838" xr:uid="{00000000-0005-0000-0000-00001A180000}"/>
    <cellStyle name="40% - Ênfase3 5 3 3" xfId="25549" xr:uid="{00000000-0005-0000-0000-00001B180000}"/>
    <cellStyle name="40% - Ênfase3 5 3 3 2" xfId="26840" xr:uid="{00000000-0005-0000-0000-00001C180000}"/>
    <cellStyle name="40% - Ênfase3 5 3 4" xfId="26837" xr:uid="{00000000-0005-0000-0000-00001D180000}"/>
    <cellStyle name="40% - Ênfase3 5 3 5" xfId="25546" xr:uid="{00000000-0005-0000-0000-00001E180000}"/>
    <cellStyle name="40% - Ênfase3 5 4" xfId="5888" xr:uid="{00000000-0005-0000-0000-00001F180000}"/>
    <cellStyle name="40% - Ênfase3 5 4 2" xfId="25551" xr:uid="{00000000-0005-0000-0000-000020180000}"/>
    <cellStyle name="40% - Ênfase3 5 4 2 2" xfId="26842" xr:uid="{00000000-0005-0000-0000-000021180000}"/>
    <cellStyle name="40% - Ênfase3 5 4 3" xfId="26841" xr:uid="{00000000-0005-0000-0000-000022180000}"/>
    <cellStyle name="40% - Ênfase3 5 4 4" xfId="25550"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4" xr:uid="{00000000-0005-0000-0000-00005C180000}"/>
    <cellStyle name="40% - Ênfase3 6 2 2 3" xfId="26843"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6" xr:uid="{00000000-0005-0000-0000-0000BE180000}"/>
    <cellStyle name="40% - Ênfase3 7 2 2 3" xfId="26845"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2" xr:uid="{00000000-0005-0000-0000-00000D190000}"/>
    <cellStyle name="40% - Ênfase3 8 2 2 2 2" xfId="26849" xr:uid="{00000000-0005-0000-0000-00000E190000}"/>
    <cellStyle name="40% - Ênfase3 8 2 2 3" xfId="26848" xr:uid="{00000000-0005-0000-0000-00000F190000}"/>
    <cellStyle name="40% - Ênfase3 8 2 3" xfId="25553" xr:uid="{00000000-0005-0000-0000-000010190000}"/>
    <cellStyle name="40% - Ênfase3 8 2 3 2" xfId="26850" xr:uid="{00000000-0005-0000-0000-000011190000}"/>
    <cellStyle name="40% - Ênfase3 8 2 4" xfId="26847" xr:uid="{00000000-0005-0000-0000-000012190000}"/>
    <cellStyle name="40% - Ênfase3 8 3" xfId="6118" xr:uid="{00000000-0005-0000-0000-000013190000}"/>
    <cellStyle name="40% - Ênfase3 8 3 2" xfId="6119" xr:uid="{00000000-0005-0000-0000-000014190000}"/>
    <cellStyle name="40% - Ênfase3 8 3 2 2" xfId="26852" xr:uid="{00000000-0005-0000-0000-000015190000}"/>
    <cellStyle name="40% - Ênfase3 8 3 3" xfId="26851"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4" xr:uid="{00000000-0005-0000-0000-00002A190000}"/>
    <cellStyle name="40% - Ênfase3 9 2 3" xfId="26853"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6" xr:uid="{00000000-0005-0000-0000-00003E190000}"/>
    <cellStyle name="40% - Ênfase4 10 2 3" xfId="26855"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7"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4"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59" xr:uid="{00000000-0005-0000-0000-000056190000}"/>
    <cellStyle name="40% - Ênfase4 12 2 3" xfId="26858"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5"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7" xr:uid="{00000000-0005-0000-0000-00007A190000}"/>
    <cellStyle name="40% - Ênfase4 2 2 2 2 2 2" xfId="26864" xr:uid="{00000000-0005-0000-0000-00007B190000}"/>
    <cellStyle name="40% - Ênfase4 2 2 2 2 3" xfId="26863" xr:uid="{00000000-0005-0000-0000-00007C190000}"/>
    <cellStyle name="40% - Ênfase4 2 2 2 2 4" xfId="25556" xr:uid="{00000000-0005-0000-0000-00007D190000}"/>
    <cellStyle name="40% - Ênfase4 2 2 2 3" xfId="6209" xr:uid="{00000000-0005-0000-0000-00007E190000}"/>
    <cellStyle name="40% - Ênfase4 2 2 2 3 2" xfId="26865" xr:uid="{00000000-0005-0000-0000-00007F190000}"/>
    <cellStyle name="40% - Ênfase4 2 2 2 3 3" xfId="25558" xr:uid="{00000000-0005-0000-0000-000080190000}"/>
    <cellStyle name="40% - Ênfase4 2 2 2 4" xfId="6210" xr:uid="{00000000-0005-0000-0000-000081190000}"/>
    <cellStyle name="40% - Ênfase4 2 2 2 4 2" xfId="26862"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0" xr:uid="{00000000-0005-0000-0000-000089190000}"/>
    <cellStyle name="40% - Ênfase4 2 2 3 2 2" xfId="25561" xr:uid="{00000000-0005-0000-0000-00008A190000}"/>
    <cellStyle name="40% - Ênfase4 2 2 3 2 2 2" xfId="26868" xr:uid="{00000000-0005-0000-0000-00008B190000}"/>
    <cellStyle name="40% - Ênfase4 2 2 3 2 3" xfId="26867" xr:uid="{00000000-0005-0000-0000-00008C190000}"/>
    <cellStyle name="40% - Ênfase4 2 2 3 3" xfId="25562" xr:uid="{00000000-0005-0000-0000-00008D190000}"/>
    <cellStyle name="40% - Ênfase4 2 2 3 3 2" xfId="26869" xr:uid="{00000000-0005-0000-0000-00008E190000}"/>
    <cellStyle name="40% - Ênfase4 2 2 3 4" xfId="26866" xr:uid="{00000000-0005-0000-0000-00008F190000}"/>
    <cellStyle name="40% - Ênfase4 2 2 3 5" xfId="25559" xr:uid="{00000000-0005-0000-0000-000090190000}"/>
    <cellStyle name="40% - Ênfase4 2 2 4" xfId="6217" xr:uid="{00000000-0005-0000-0000-000091190000}"/>
    <cellStyle name="40% - Ênfase4 2 2 4 2" xfId="26870" xr:uid="{00000000-0005-0000-0000-000092190000}"/>
    <cellStyle name="40% - Ênfase4 2 2 4 3" xfId="25563" xr:uid="{00000000-0005-0000-0000-000093190000}"/>
    <cellStyle name="40% - Ênfase4 2 2 5" xfId="6218" xr:uid="{00000000-0005-0000-0000-000094190000}"/>
    <cellStyle name="40% - Ênfase4 2 2 5 2" xfId="6219" xr:uid="{00000000-0005-0000-0000-000095190000}"/>
    <cellStyle name="40% - Ênfase4 2 2 5 3" xfId="26861"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5" xr:uid="{00000000-0005-0000-0000-0000A0190000}"/>
    <cellStyle name="40% - Ênfase4 2 3 2 2" xfId="25566" xr:uid="{00000000-0005-0000-0000-0000A1190000}"/>
    <cellStyle name="40% - Ênfase4 2 3 2 2 2" xfId="26873" xr:uid="{00000000-0005-0000-0000-0000A2190000}"/>
    <cellStyle name="40% - Ênfase4 2 3 2 3" xfId="26872" xr:uid="{00000000-0005-0000-0000-0000A3190000}"/>
    <cellStyle name="40% - Ênfase4 2 3 3" xfId="25567" xr:uid="{00000000-0005-0000-0000-0000A4190000}"/>
    <cellStyle name="40% - Ênfase4 2 3 3 2" xfId="26874" xr:uid="{00000000-0005-0000-0000-0000A5190000}"/>
    <cellStyle name="40% - Ênfase4 2 3 4" xfId="26871" xr:uid="{00000000-0005-0000-0000-0000A6190000}"/>
    <cellStyle name="40% - Ênfase4 2 3 5" xfId="25564" xr:uid="{00000000-0005-0000-0000-0000A7190000}"/>
    <cellStyle name="40% - Ênfase4 2 4" xfId="6229" xr:uid="{00000000-0005-0000-0000-0000A8190000}"/>
    <cellStyle name="40% - Ênfase4 2 4 2" xfId="25569" xr:uid="{00000000-0005-0000-0000-0000A9190000}"/>
    <cellStyle name="40% - Ênfase4 2 4 2 2" xfId="25570" xr:uid="{00000000-0005-0000-0000-0000AA190000}"/>
    <cellStyle name="40% - Ênfase4 2 4 2 2 2" xfId="26877" xr:uid="{00000000-0005-0000-0000-0000AB190000}"/>
    <cellStyle name="40% - Ênfase4 2 4 2 3" xfId="26876" xr:uid="{00000000-0005-0000-0000-0000AC190000}"/>
    <cellStyle name="40% - Ênfase4 2 4 3" xfId="25571" xr:uid="{00000000-0005-0000-0000-0000AD190000}"/>
    <cellStyle name="40% - Ênfase4 2 4 3 2" xfId="26878" xr:uid="{00000000-0005-0000-0000-0000AE190000}"/>
    <cellStyle name="40% - Ênfase4 2 4 4" xfId="26875" xr:uid="{00000000-0005-0000-0000-0000AF190000}"/>
    <cellStyle name="40% - Ênfase4 2 4 5" xfId="25568"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0"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3" xr:uid="{00000000-0005-0000-0000-0000EF190000}"/>
    <cellStyle name="40% - Ênfase4 3 2 2 2 2 2" xfId="26882" xr:uid="{00000000-0005-0000-0000-0000F0190000}"/>
    <cellStyle name="40% - Ênfase4 3 2 2 2 3" xfId="26881" xr:uid="{00000000-0005-0000-0000-0000F1190000}"/>
    <cellStyle name="40% - Ênfase4 3 2 2 2 4" xfId="25572" xr:uid="{00000000-0005-0000-0000-0000F2190000}"/>
    <cellStyle name="40% - Ênfase4 3 2 2 3" xfId="6291" xr:uid="{00000000-0005-0000-0000-0000F3190000}"/>
    <cellStyle name="40% - Ênfase4 3 2 2 3 2" xfId="26883" xr:uid="{00000000-0005-0000-0000-0000F4190000}"/>
    <cellStyle name="40% - Ênfase4 3 2 2 3 3" xfId="25574" xr:uid="{00000000-0005-0000-0000-0000F5190000}"/>
    <cellStyle name="40% - Ênfase4 3 2 2 4" xfId="6292" xr:uid="{00000000-0005-0000-0000-0000F6190000}"/>
    <cellStyle name="40% - Ênfase4 3 2 2 4 2" xfId="26880"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6" xr:uid="{00000000-0005-0000-0000-0000FE190000}"/>
    <cellStyle name="40% - Ênfase4 3 2 3 2 2" xfId="26885" xr:uid="{00000000-0005-0000-0000-0000FF190000}"/>
    <cellStyle name="40% - Ênfase4 3 2 3 3" xfId="26884" xr:uid="{00000000-0005-0000-0000-0000001A0000}"/>
    <cellStyle name="40% - Ênfase4 3 2 3 4" xfId="25575" xr:uid="{00000000-0005-0000-0000-0000011A0000}"/>
    <cellStyle name="40% - Ênfase4 3 2 4" xfId="6299" xr:uid="{00000000-0005-0000-0000-0000021A0000}"/>
    <cellStyle name="40% - Ênfase4 3 2 4 2" xfId="26886" xr:uid="{00000000-0005-0000-0000-0000031A0000}"/>
    <cellStyle name="40% - Ênfase4 3 2 4 3" xfId="25577"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79" xr:uid="{00000000-0005-0000-0000-0000101A0000}"/>
    <cellStyle name="40% - Ênfase4 3 3 2 2" xfId="25580" xr:uid="{00000000-0005-0000-0000-0000111A0000}"/>
    <cellStyle name="40% - Ênfase4 3 3 2 2 2" xfId="26889" xr:uid="{00000000-0005-0000-0000-0000121A0000}"/>
    <cellStyle name="40% - Ênfase4 3 3 2 3" xfId="26888" xr:uid="{00000000-0005-0000-0000-0000131A0000}"/>
    <cellStyle name="40% - Ênfase4 3 3 3" xfId="25581" xr:uid="{00000000-0005-0000-0000-0000141A0000}"/>
    <cellStyle name="40% - Ênfase4 3 3 3 2" xfId="26890" xr:uid="{00000000-0005-0000-0000-0000151A0000}"/>
    <cellStyle name="40% - Ênfase4 3 3 4" xfId="26887" xr:uid="{00000000-0005-0000-0000-0000161A0000}"/>
    <cellStyle name="40% - Ênfase4 3 3 5" xfId="25578" xr:uid="{00000000-0005-0000-0000-0000171A0000}"/>
    <cellStyle name="40% - Ênfase4 3 4" xfId="6311" xr:uid="{00000000-0005-0000-0000-0000181A0000}"/>
    <cellStyle name="40% - Ênfase4 3 4 2" xfId="26891"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2" xr:uid="{00000000-0005-0000-0000-0000371A0000}"/>
    <cellStyle name="40% - Ênfase4 3 7 2" xfId="26892" xr:uid="{00000000-0005-0000-0000-0000381A0000}"/>
    <cellStyle name="40% - Ênfase4 3 8" xfId="26879"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4" xr:uid="{00000000-0005-0000-0000-00005A1A0000}"/>
    <cellStyle name="40% - Ênfase4 4 2 2 2 2 2" xfId="26896" xr:uid="{00000000-0005-0000-0000-00005B1A0000}"/>
    <cellStyle name="40% - Ênfase4 4 2 2 2 3" xfId="26895" xr:uid="{00000000-0005-0000-0000-00005C1A0000}"/>
    <cellStyle name="40% - Ênfase4 4 2 2 2 4" xfId="25583" xr:uid="{00000000-0005-0000-0000-00005D1A0000}"/>
    <cellStyle name="40% - Ênfase4 4 2 2 3" xfId="6373" xr:uid="{00000000-0005-0000-0000-00005E1A0000}"/>
    <cellStyle name="40% - Ênfase4 4 2 2 3 2" xfId="26897" xr:uid="{00000000-0005-0000-0000-00005F1A0000}"/>
    <cellStyle name="40% - Ênfase4 4 2 2 3 3" xfId="25585" xr:uid="{00000000-0005-0000-0000-0000601A0000}"/>
    <cellStyle name="40% - Ênfase4 4 2 2 4" xfId="6374" xr:uid="{00000000-0005-0000-0000-0000611A0000}"/>
    <cellStyle name="40% - Ênfase4 4 2 2 4 2" xfId="26894"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7" xr:uid="{00000000-0005-0000-0000-0000691A0000}"/>
    <cellStyle name="40% - Ênfase4 4 2 3 2 2" xfId="26899" xr:uid="{00000000-0005-0000-0000-00006A1A0000}"/>
    <cellStyle name="40% - Ênfase4 4 2 3 3" xfId="26898" xr:uid="{00000000-0005-0000-0000-00006B1A0000}"/>
    <cellStyle name="40% - Ênfase4 4 2 3 4" xfId="25586" xr:uid="{00000000-0005-0000-0000-00006C1A0000}"/>
    <cellStyle name="40% - Ênfase4 4 2 4" xfId="6381" xr:uid="{00000000-0005-0000-0000-00006D1A0000}"/>
    <cellStyle name="40% - Ênfase4 4 2 4 2" xfId="26900" xr:uid="{00000000-0005-0000-0000-00006E1A0000}"/>
    <cellStyle name="40% - Ênfase4 4 2 4 3" xfId="25588"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0" xr:uid="{00000000-0005-0000-0000-00007B1A0000}"/>
    <cellStyle name="40% - Ênfase4 4 3 2 2" xfId="25591" xr:uid="{00000000-0005-0000-0000-00007C1A0000}"/>
    <cellStyle name="40% - Ênfase4 4 3 2 2 2" xfId="26903" xr:uid="{00000000-0005-0000-0000-00007D1A0000}"/>
    <cellStyle name="40% - Ênfase4 4 3 2 3" xfId="26902" xr:uid="{00000000-0005-0000-0000-00007E1A0000}"/>
    <cellStyle name="40% - Ênfase4 4 3 3" xfId="25592" xr:uid="{00000000-0005-0000-0000-00007F1A0000}"/>
    <cellStyle name="40% - Ênfase4 4 3 3 2" xfId="26904" xr:uid="{00000000-0005-0000-0000-0000801A0000}"/>
    <cellStyle name="40% - Ênfase4 4 3 4" xfId="26901" xr:uid="{00000000-0005-0000-0000-0000811A0000}"/>
    <cellStyle name="40% - Ênfase4 4 3 5" xfId="25589" xr:uid="{00000000-0005-0000-0000-0000821A0000}"/>
    <cellStyle name="40% - Ênfase4 4 4" xfId="6393" xr:uid="{00000000-0005-0000-0000-0000831A0000}"/>
    <cellStyle name="40% - Ênfase4 4 4 2" xfId="26905"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3"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4" xr:uid="{00000000-0005-0000-0000-0000BA1A0000}"/>
    <cellStyle name="40% - Ênfase4 5 2 2 2 2" xfId="25595" xr:uid="{00000000-0005-0000-0000-0000BB1A0000}"/>
    <cellStyle name="40% - Ênfase4 5 2 2 2 2 2" xfId="26908" xr:uid="{00000000-0005-0000-0000-0000BC1A0000}"/>
    <cellStyle name="40% - Ênfase4 5 2 2 2 3" xfId="26907" xr:uid="{00000000-0005-0000-0000-0000BD1A0000}"/>
    <cellStyle name="40% - Ênfase4 5 2 2 3" xfId="25596" xr:uid="{00000000-0005-0000-0000-0000BE1A0000}"/>
    <cellStyle name="40% - Ênfase4 5 2 2 3 2" xfId="26909" xr:uid="{00000000-0005-0000-0000-0000BF1A0000}"/>
    <cellStyle name="40% - Ênfase4 5 2 2 4" xfId="26906" xr:uid="{00000000-0005-0000-0000-0000C01A0000}"/>
    <cellStyle name="40% - Ênfase4 5 2 2 5" xfId="25593" xr:uid="{00000000-0005-0000-0000-0000C11A0000}"/>
    <cellStyle name="40% - Ênfase4 5 2 3" xfId="6446" xr:uid="{00000000-0005-0000-0000-0000C21A0000}"/>
    <cellStyle name="40% - Ênfase4 5 2 3 2" xfId="25598" xr:uid="{00000000-0005-0000-0000-0000C31A0000}"/>
    <cellStyle name="40% - Ênfase4 5 2 3 2 2" xfId="26911" xr:uid="{00000000-0005-0000-0000-0000C41A0000}"/>
    <cellStyle name="40% - Ênfase4 5 2 3 3" xfId="26910" xr:uid="{00000000-0005-0000-0000-0000C51A0000}"/>
    <cellStyle name="40% - Ênfase4 5 2 3 4" xfId="25597" xr:uid="{00000000-0005-0000-0000-0000C61A0000}"/>
    <cellStyle name="40% - Ênfase4 5 2 4" xfId="6447" xr:uid="{00000000-0005-0000-0000-0000C71A0000}"/>
    <cellStyle name="40% - Ênfase4 5 2 4 2" xfId="26912" xr:uid="{00000000-0005-0000-0000-0000C81A0000}"/>
    <cellStyle name="40% - Ênfase4 5 2 4 3" xfId="25599"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1" xr:uid="{00000000-0005-0000-0000-0000D41A0000}"/>
    <cellStyle name="40% - Ênfase4 5 3 2 2" xfId="25602" xr:uid="{00000000-0005-0000-0000-0000D51A0000}"/>
    <cellStyle name="40% - Ênfase4 5 3 2 2 2" xfId="26915" xr:uid="{00000000-0005-0000-0000-0000D61A0000}"/>
    <cellStyle name="40% - Ênfase4 5 3 2 3" xfId="26914" xr:uid="{00000000-0005-0000-0000-0000D71A0000}"/>
    <cellStyle name="40% - Ênfase4 5 3 3" xfId="25603" xr:uid="{00000000-0005-0000-0000-0000D81A0000}"/>
    <cellStyle name="40% - Ênfase4 5 3 3 2" xfId="26916" xr:uid="{00000000-0005-0000-0000-0000D91A0000}"/>
    <cellStyle name="40% - Ênfase4 5 3 4" xfId="26913" xr:uid="{00000000-0005-0000-0000-0000DA1A0000}"/>
    <cellStyle name="40% - Ênfase4 5 3 5" xfId="25600" xr:uid="{00000000-0005-0000-0000-0000DB1A0000}"/>
    <cellStyle name="40% - Ênfase4 5 4" xfId="6458" xr:uid="{00000000-0005-0000-0000-0000DC1A0000}"/>
    <cellStyle name="40% - Ênfase4 5 4 2" xfId="25605" xr:uid="{00000000-0005-0000-0000-0000DD1A0000}"/>
    <cellStyle name="40% - Ênfase4 5 4 2 2" xfId="26918" xr:uid="{00000000-0005-0000-0000-0000DE1A0000}"/>
    <cellStyle name="40% - Ênfase4 5 4 3" xfId="26917" xr:uid="{00000000-0005-0000-0000-0000DF1A0000}"/>
    <cellStyle name="40% - Ênfase4 5 4 4" xfId="25604"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0" xr:uid="{00000000-0005-0000-0000-0000191B0000}"/>
    <cellStyle name="40% - Ênfase4 6 2 2 3" xfId="26919"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2" xr:uid="{00000000-0005-0000-0000-00007B1B0000}"/>
    <cellStyle name="40% - Ênfase4 7 2 2 3" xfId="26921"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6" xr:uid="{00000000-0005-0000-0000-0000CA1B0000}"/>
    <cellStyle name="40% - Ênfase4 8 2 2 2 2" xfId="26925" xr:uid="{00000000-0005-0000-0000-0000CB1B0000}"/>
    <cellStyle name="40% - Ênfase4 8 2 2 3" xfId="26924" xr:uid="{00000000-0005-0000-0000-0000CC1B0000}"/>
    <cellStyle name="40% - Ênfase4 8 2 3" xfId="25607" xr:uid="{00000000-0005-0000-0000-0000CD1B0000}"/>
    <cellStyle name="40% - Ênfase4 8 2 3 2" xfId="26926" xr:uid="{00000000-0005-0000-0000-0000CE1B0000}"/>
    <cellStyle name="40% - Ênfase4 8 2 4" xfId="26923" xr:uid="{00000000-0005-0000-0000-0000CF1B0000}"/>
    <cellStyle name="40% - Ênfase4 8 3" xfId="6688" xr:uid="{00000000-0005-0000-0000-0000D01B0000}"/>
    <cellStyle name="40% - Ênfase4 8 3 2" xfId="6689" xr:uid="{00000000-0005-0000-0000-0000D11B0000}"/>
    <cellStyle name="40% - Ênfase4 8 3 2 2" xfId="26928" xr:uid="{00000000-0005-0000-0000-0000D21B0000}"/>
    <cellStyle name="40% - Ênfase4 8 3 3" xfId="26927"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0" xr:uid="{00000000-0005-0000-0000-0000E71B0000}"/>
    <cellStyle name="40% - Ênfase4 9 2 3" xfId="26929"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2" xr:uid="{00000000-0005-0000-0000-0000FB1B0000}"/>
    <cellStyle name="40% - Ênfase5 10 2 3" xfId="26931"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3"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08"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5" xr:uid="{00000000-0005-0000-0000-0000131C0000}"/>
    <cellStyle name="40% - Ênfase5 12 2 3" xfId="26934"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0" xr:uid="{00000000-0005-0000-0000-0000361C0000}"/>
    <cellStyle name="40% - Ênfase5 2 2 2 2 2 2" xfId="26940" xr:uid="{00000000-0005-0000-0000-0000371C0000}"/>
    <cellStyle name="40% - Ênfase5 2 2 2 2 3" xfId="26939" xr:uid="{00000000-0005-0000-0000-0000381C0000}"/>
    <cellStyle name="40% - Ênfase5 2 2 2 2 4" xfId="25609" xr:uid="{00000000-0005-0000-0000-0000391C0000}"/>
    <cellStyle name="40% - Ênfase5 2 2 2 3" xfId="6779" xr:uid="{00000000-0005-0000-0000-00003A1C0000}"/>
    <cellStyle name="40% - Ênfase5 2 2 2 3 2" xfId="26941" xr:uid="{00000000-0005-0000-0000-00003B1C0000}"/>
    <cellStyle name="40% - Ênfase5 2 2 2 3 3" xfId="25611" xr:uid="{00000000-0005-0000-0000-00003C1C0000}"/>
    <cellStyle name="40% - Ênfase5 2 2 2 4" xfId="6780" xr:uid="{00000000-0005-0000-0000-00003D1C0000}"/>
    <cellStyle name="40% - Ênfase5 2 2 2 4 2" xfId="26938"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3" xr:uid="{00000000-0005-0000-0000-0000451C0000}"/>
    <cellStyle name="40% - Ênfase5 2 2 3 2 2" xfId="25614" xr:uid="{00000000-0005-0000-0000-0000461C0000}"/>
    <cellStyle name="40% - Ênfase5 2 2 3 2 2 2" xfId="26944" xr:uid="{00000000-0005-0000-0000-0000471C0000}"/>
    <cellStyle name="40% - Ênfase5 2 2 3 2 3" xfId="26943" xr:uid="{00000000-0005-0000-0000-0000481C0000}"/>
    <cellStyle name="40% - Ênfase5 2 2 3 3" xfId="25615" xr:uid="{00000000-0005-0000-0000-0000491C0000}"/>
    <cellStyle name="40% - Ênfase5 2 2 3 3 2" xfId="26945" xr:uid="{00000000-0005-0000-0000-00004A1C0000}"/>
    <cellStyle name="40% - Ênfase5 2 2 3 4" xfId="26942" xr:uid="{00000000-0005-0000-0000-00004B1C0000}"/>
    <cellStyle name="40% - Ênfase5 2 2 3 5" xfId="25612" xr:uid="{00000000-0005-0000-0000-00004C1C0000}"/>
    <cellStyle name="40% - Ênfase5 2 2 4" xfId="6787" xr:uid="{00000000-0005-0000-0000-00004D1C0000}"/>
    <cellStyle name="40% - Ênfase5 2 2 4 2" xfId="26946" xr:uid="{00000000-0005-0000-0000-00004E1C0000}"/>
    <cellStyle name="40% - Ênfase5 2 2 5" xfId="6788" xr:uid="{00000000-0005-0000-0000-00004F1C0000}"/>
    <cellStyle name="40% - Ênfase5 2 2 5 2" xfId="6789" xr:uid="{00000000-0005-0000-0000-0000501C0000}"/>
    <cellStyle name="40% - Ênfase5 2 2 5 3" xfId="26937"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7" xr:uid="{00000000-0005-0000-0000-00005B1C0000}"/>
    <cellStyle name="40% - Ênfase5 2 3 2 2" xfId="25618" xr:uid="{00000000-0005-0000-0000-00005C1C0000}"/>
    <cellStyle name="40% - Ênfase5 2 3 2 2 2" xfId="26949" xr:uid="{00000000-0005-0000-0000-00005D1C0000}"/>
    <cellStyle name="40% - Ênfase5 2 3 2 3" xfId="26948" xr:uid="{00000000-0005-0000-0000-00005E1C0000}"/>
    <cellStyle name="40% - Ênfase5 2 3 3" xfId="25619" xr:uid="{00000000-0005-0000-0000-00005F1C0000}"/>
    <cellStyle name="40% - Ênfase5 2 3 3 2" xfId="26950" xr:uid="{00000000-0005-0000-0000-0000601C0000}"/>
    <cellStyle name="40% - Ênfase5 2 3 4" xfId="26947" xr:uid="{00000000-0005-0000-0000-0000611C0000}"/>
    <cellStyle name="40% - Ênfase5 2 3 5" xfId="25616" xr:uid="{00000000-0005-0000-0000-0000621C0000}"/>
    <cellStyle name="40% - Ênfase5 2 4" xfId="6799" xr:uid="{00000000-0005-0000-0000-0000631C0000}"/>
    <cellStyle name="40% - Ênfase5 2 4 2" xfId="25621" xr:uid="{00000000-0005-0000-0000-0000641C0000}"/>
    <cellStyle name="40% - Ênfase5 2 4 2 2" xfId="25622" xr:uid="{00000000-0005-0000-0000-0000651C0000}"/>
    <cellStyle name="40% - Ênfase5 2 4 2 2 2" xfId="26953" xr:uid="{00000000-0005-0000-0000-0000661C0000}"/>
    <cellStyle name="40% - Ênfase5 2 4 2 3" xfId="26952" xr:uid="{00000000-0005-0000-0000-0000671C0000}"/>
    <cellStyle name="40% - Ênfase5 2 4 3" xfId="25623" xr:uid="{00000000-0005-0000-0000-0000681C0000}"/>
    <cellStyle name="40% - Ênfase5 2 4 3 2" xfId="26954" xr:uid="{00000000-0005-0000-0000-0000691C0000}"/>
    <cellStyle name="40% - Ênfase5 2 4 4" xfId="26951" xr:uid="{00000000-0005-0000-0000-00006A1C0000}"/>
    <cellStyle name="40% - Ênfase5 2 4 5" xfId="25620"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6"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5" xr:uid="{00000000-0005-0000-0000-0000AA1C0000}"/>
    <cellStyle name="40% - Ênfase5 3 2 2 2 2 2" xfId="26958" xr:uid="{00000000-0005-0000-0000-0000AB1C0000}"/>
    <cellStyle name="40% - Ênfase5 3 2 2 2 3" xfId="26957" xr:uid="{00000000-0005-0000-0000-0000AC1C0000}"/>
    <cellStyle name="40% - Ênfase5 3 2 2 2 4" xfId="25624" xr:uid="{00000000-0005-0000-0000-0000AD1C0000}"/>
    <cellStyle name="40% - Ênfase5 3 2 2 3" xfId="6861" xr:uid="{00000000-0005-0000-0000-0000AE1C0000}"/>
    <cellStyle name="40% - Ênfase5 3 2 2 3 2" xfId="26959" xr:uid="{00000000-0005-0000-0000-0000AF1C0000}"/>
    <cellStyle name="40% - Ênfase5 3 2 2 3 3" xfId="25626" xr:uid="{00000000-0005-0000-0000-0000B01C0000}"/>
    <cellStyle name="40% - Ênfase5 3 2 2 4" xfId="6862" xr:uid="{00000000-0005-0000-0000-0000B11C0000}"/>
    <cellStyle name="40% - Ênfase5 3 2 2 4 2" xfId="26956"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28" xr:uid="{00000000-0005-0000-0000-0000B91C0000}"/>
    <cellStyle name="40% - Ênfase5 3 2 3 2 2" xfId="26961" xr:uid="{00000000-0005-0000-0000-0000BA1C0000}"/>
    <cellStyle name="40% - Ênfase5 3 2 3 3" xfId="26960" xr:uid="{00000000-0005-0000-0000-0000BB1C0000}"/>
    <cellStyle name="40% - Ênfase5 3 2 3 4" xfId="25627" xr:uid="{00000000-0005-0000-0000-0000BC1C0000}"/>
    <cellStyle name="40% - Ênfase5 3 2 4" xfId="6869" xr:uid="{00000000-0005-0000-0000-0000BD1C0000}"/>
    <cellStyle name="40% - Ênfase5 3 2 4 2" xfId="26962" xr:uid="{00000000-0005-0000-0000-0000BE1C0000}"/>
    <cellStyle name="40% - Ênfase5 3 2 4 3" xfId="25629"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1" xr:uid="{00000000-0005-0000-0000-0000CB1C0000}"/>
    <cellStyle name="40% - Ênfase5 3 3 2 2" xfId="25632" xr:uid="{00000000-0005-0000-0000-0000CC1C0000}"/>
    <cellStyle name="40% - Ênfase5 3 3 2 2 2" xfId="26965" xr:uid="{00000000-0005-0000-0000-0000CD1C0000}"/>
    <cellStyle name="40% - Ênfase5 3 3 2 3" xfId="26964" xr:uid="{00000000-0005-0000-0000-0000CE1C0000}"/>
    <cellStyle name="40% - Ênfase5 3 3 3" xfId="25633" xr:uid="{00000000-0005-0000-0000-0000CF1C0000}"/>
    <cellStyle name="40% - Ênfase5 3 3 3 2" xfId="26966" xr:uid="{00000000-0005-0000-0000-0000D01C0000}"/>
    <cellStyle name="40% - Ênfase5 3 3 4" xfId="26963" xr:uid="{00000000-0005-0000-0000-0000D11C0000}"/>
    <cellStyle name="40% - Ênfase5 3 3 5" xfId="25630" xr:uid="{00000000-0005-0000-0000-0000D21C0000}"/>
    <cellStyle name="40% - Ênfase5 3 4" xfId="6881" xr:uid="{00000000-0005-0000-0000-0000D31C0000}"/>
    <cellStyle name="40% - Ênfase5 3 4 2" xfId="26967"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4" xr:uid="{00000000-0005-0000-0000-0000F21C0000}"/>
    <cellStyle name="40% - Ênfase5 3 7 2" xfId="26968" xr:uid="{00000000-0005-0000-0000-0000F31C0000}"/>
    <cellStyle name="40% - Ênfase5 3 8" xfId="26955"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6" xr:uid="{00000000-0005-0000-0000-0000151D0000}"/>
    <cellStyle name="40% - Ênfase5 4 2 2 2 2 2" xfId="26972" xr:uid="{00000000-0005-0000-0000-0000161D0000}"/>
    <cellStyle name="40% - Ênfase5 4 2 2 2 3" xfId="26971" xr:uid="{00000000-0005-0000-0000-0000171D0000}"/>
    <cellStyle name="40% - Ênfase5 4 2 2 2 4" xfId="25635" xr:uid="{00000000-0005-0000-0000-0000181D0000}"/>
    <cellStyle name="40% - Ênfase5 4 2 2 3" xfId="6943" xr:uid="{00000000-0005-0000-0000-0000191D0000}"/>
    <cellStyle name="40% - Ênfase5 4 2 2 3 2" xfId="26973" xr:uid="{00000000-0005-0000-0000-00001A1D0000}"/>
    <cellStyle name="40% - Ênfase5 4 2 2 3 3" xfId="25637" xr:uid="{00000000-0005-0000-0000-00001B1D0000}"/>
    <cellStyle name="40% - Ênfase5 4 2 2 4" xfId="6944" xr:uid="{00000000-0005-0000-0000-00001C1D0000}"/>
    <cellStyle name="40% - Ênfase5 4 2 2 4 2" xfId="26970"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39" xr:uid="{00000000-0005-0000-0000-0000241D0000}"/>
    <cellStyle name="40% - Ênfase5 4 2 3 2 2" xfId="26975" xr:uid="{00000000-0005-0000-0000-0000251D0000}"/>
    <cellStyle name="40% - Ênfase5 4 2 3 3" xfId="26974" xr:uid="{00000000-0005-0000-0000-0000261D0000}"/>
    <cellStyle name="40% - Ênfase5 4 2 3 4" xfId="25638" xr:uid="{00000000-0005-0000-0000-0000271D0000}"/>
    <cellStyle name="40% - Ênfase5 4 2 4" xfId="6951" xr:uid="{00000000-0005-0000-0000-0000281D0000}"/>
    <cellStyle name="40% - Ênfase5 4 2 4 2" xfId="26976" xr:uid="{00000000-0005-0000-0000-0000291D0000}"/>
    <cellStyle name="40% - Ênfase5 4 2 4 3" xfId="25640"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2" xr:uid="{00000000-0005-0000-0000-0000361D0000}"/>
    <cellStyle name="40% - Ênfase5 4 3 2 2" xfId="25643" xr:uid="{00000000-0005-0000-0000-0000371D0000}"/>
    <cellStyle name="40% - Ênfase5 4 3 2 2 2" xfId="26979" xr:uid="{00000000-0005-0000-0000-0000381D0000}"/>
    <cellStyle name="40% - Ênfase5 4 3 2 3" xfId="26978" xr:uid="{00000000-0005-0000-0000-0000391D0000}"/>
    <cellStyle name="40% - Ênfase5 4 3 3" xfId="25644" xr:uid="{00000000-0005-0000-0000-00003A1D0000}"/>
    <cellStyle name="40% - Ênfase5 4 3 3 2" xfId="26980" xr:uid="{00000000-0005-0000-0000-00003B1D0000}"/>
    <cellStyle name="40% - Ênfase5 4 3 4" xfId="26977" xr:uid="{00000000-0005-0000-0000-00003C1D0000}"/>
    <cellStyle name="40% - Ênfase5 4 3 5" xfId="25641" xr:uid="{00000000-0005-0000-0000-00003D1D0000}"/>
    <cellStyle name="40% - Ênfase5 4 4" xfId="6963" xr:uid="{00000000-0005-0000-0000-00003E1D0000}"/>
    <cellStyle name="40% - Ênfase5 4 4 2" xfId="26981"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69"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6" xr:uid="{00000000-0005-0000-0000-0000751D0000}"/>
    <cellStyle name="40% - Ênfase5 5 2 2 2 2" xfId="25647" xr:uid="{00000000-0005-0000-0000-0000761D0000}"/>
    <cellStyle name="40% - Ênfase5 5 2 2 2 2 2" xfId="26984" xr:uid="{00000000-0005-0000-0000-0000771D0000}"/>
    <cellStyle name="40% - Ênfase5 5 2 2 2 3" xfId="26983" xr:uid="{00000000-0005-0000-0000-0000781D0000}"/>
    <cellStyle name="40% - Ênfase5 5 2 2 3" xfId="25648" xr:uid="{00000000-0005-0000-0000-0000791D0000}"/>
    <cellStyle name="40% - Ênfase5 5 2 2 3 2" xfId="26985" xr:uid="{00000000-0005-0000-0000-00007A1D0000}"/>
    <cellStyle name="40% - Ênfase5 5 2 2 4" xfId="26982" xr:uid="{00000000-0005-0000-0000-00007B1D0000}"/>
    <cellStyle name="40% - Ênfase5 5 2 2 5" xfId="25645" xr:uid="{00000000-0005-0000-0000-00007C1D0000}"/>
    <cellStyle name="40% - Ênfase5 5 2 3" xfId="7016" xr:uid="{00000000-0005-0000-0000-00007D1D0000}"/>
    <cellStyle name="40% - Ênfase5 5 2 3 2" xfId="25650" xr:uid="{00000000-0005-0000-0000-00007E1D0000}"/>
    <cellStyle name="40% - Ênfase5 5 2 3 2 2" xfId="26987" xr:uid="{00000000-0005-0000-0000-00007F1D0000}"/>
    <cellStyle name="40% - Ênfase5 5 2 3 3" xfId="26986" xr:uid="{00000000-0005-0000-0000-0000801D0000}"/>
    <cellStyle name="40% - Ênfase5 5 2 3 4" xfId="25649" xr:uid="{00000000-0005-0000-0000-0000811D0000}"/>
    <cellStyle name="40% - Ênfase5 5 2 4" xfId="7017" xr:uid="{00000000-0005-0000-0000-0000821D0000}"/>
    <cellStyle name="40% - Ênfase5 5 2 4 2" xfId="26988" xr:uid="{00000000-0005-0000-0000-0000831D0000}"/>
    <cellStyle name="40% - Ênfase5 5 2 4 3" xfId="25651"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3" xr:uid="{00000000-0005-0000-0000-00008F1D0000}"/>
    <cellStyle name="40% - Ênfase5 5 3 2 2" xfId="25654" xr:uid="{00000000-0005-0000-0000-0000901D0000}"/>
    <cellStyle name="40% - Ênfase5 5 3 2 2 2" xfId="26991" xr:uid="{00000000-0005-0000-0000-0000911D0000}"/>
    <cellStyle name="40% - Ênfase5 5 3 2 3" xfId="26990" xr:uid="{00000000-0005-0000-0000-0000921D0000}"/>
    <cellStyle name="40% - Ênfase5 5 3 3" xfId="25655" xr:uid="{00000000-0005-0000-0000-0000931D0000}"/>
    <cellStyle name="40% - Ênfase5 5 3 3 2" xfId="26992" xr:uid="{00000000-0005-0000-0000-0000941D0000}"/>
    <cellStyle name="40% - Ênfase5 5 3 4" xfId="26989" xr:uid="{00000000-0005-0000-0000-0000951D0000}"/>
    <cellStyle name="40% - Ênfase5 5 3 5" xfId="25652" xr:uid="{00000000-0005-0000-0000-0000961D0000}"/>
    <cellStyle name="40% - Ênfase5 5 4" xfId="7028" xr:uid="{00000000-0005-0000-0000-0000971D0000}"/>
    <cellStyle name="40% - Ênfase5 5 4 2" xfId="25657" xr:uid="{00000000-0005-0000-0000-0000981D0000}"/>
    <cellStyle name="40% - Ênfase5 5 4 2 2" xfId="26994" xr:uid="{00000000-0005-0000-0000-0000991D0000}"/>
    <cellStyle name="40% - Ênfase5 5 4 3" xfId="26993" xr:uid="{00000000-0005-0000-0000-00009A1D0000}"/>
    <cellStyle name="40% - Ênfase5 5 4 4" xfId="25656"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6" xr:uid="{00000000-0005-0000-0000-0000D41D0000}"/>
    <cellStyle name="40% - Ênfase5 6 2 2 3" xfId="26995"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6998" xr:uid="{00000000-0005-0000-0000-0000361E0000}"/>
    <cellStyle name="40% - Ênfase5 7 2 2 3" xfId="26997"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58" xr:uid="{00000000-0005-0000-0000-0000851E0000}"/>
    <cellStyle name="40% - Ênfase5 8 2 2 2 2" xfId="27001" xr:uid="{00000000-0005-0000-0000-0000861E0000}"/>
    <cellStyle name="40% - Ênfase5 8 2 2 3" xfId="27000" xr:uid="{00000000-0005-0000-0000-0000871E0000}"/>
    <cellStyle name="40% - Ênfase5 8 2 3" xfId="25659" xr:uid="{00000000-0005-0000-0000-0000881E0000}"/>
    <cellStyle name="40% - Ênfase5 8 2 3 2" xfId="27002" xr:uid="{00000000-0005-0000-0000-0000891E0000}"/>
    <cellStyle name="40% - Ênfase5 8 2 4" xfId="26999" xr:uid="{00000000-0005-0000-0000-00008A1E0000}"/>
    <cellStyle name="40% - Ênfase5 8 3" xfId="7258" xr:uid="{00000000-0005-0000-0000-00008B1E0000}"/>
    <cellStyle name="40% - Ênfase5 8 3 2" xfId="7259" xr:uid="{00000000-0005-0000-0000-00008C1E0000}"/>
    <cellStyle name="40% - Ênfase5 8 3 2 2" xfId="27004" xr:uid="{00000000-0005-0000-0000-00008D1E0000}"/>
    <cellStyle name="40% - Ênfase5 8 3 3" xfId="27003"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6" xr:uid="{00000000-0005-0000-0000-0000A21E0000}"/>
    <cellStyle name="40% - Ênfase5 9 2 3" xfId="27005"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08" xr:uid="{00000000-0005-0000-0000-0000B61E0000}"/>
    <cellStyle name="40% - Ênfase6 10 2 3" xfId="27007"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09"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0"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1" xr:uid="{00000000-0005-0000-0000-0000CE1E0000}"/>
    <cellStyle name="40% - Ênfase6 12 2 3" xfId="27010"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1"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3" xr:uid="{00000000-0005-0000-0000-0000F21E0000}"/>
    <cellStyle name="40% - Ênfase6 2 2 2 2 2 2" xfId="27016" xr:uid="{00000000-0005-0000-0000-0000F31E0000}"/>
    <cellStyle name="40% - Ênfase6 2 2 2 2 3" xfId="27015" xr:uid="{00000000-0005-0000-0000-0000F41E0000}"/>
    <cellStyle name="40% - Ênfase6 2 2 2 2 4" xfId="25662" xr:uid="{00000000-0005-0000-0000-0000F51E0000}"/>
    <cellStyle name="40% - Ênfase6 2 2 2 3" xfId="7349" xr:uid="{00000000-0005-0000-0000-0000F61E0000}"/>
    <cellStyle name="40% - Ênfase6 2 2 2 3 2" xfId="27017" xr:uid="{00000000-0005-0000-0000-0000F71E0000}"/>
    <cellStyle name="40% - Ênfase6 2 2 2 3 3" xfId="25664" xr:uid="{00000000-0005-0000-0000-0000F81E0000}"/>
    <cellStyle name="40% - Ênfase6 2 2 2 4" xfId="7350" xr:uid="{00000000-0005-0000-0000-0000F91E0000}"/>
    <cellStyle name="40% - Ênfase6 2 2 2 4 2" xfId="27014"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6" xr:uid="{00000000-0005-0000-0000-0000011F0000}"/>
    <cellStyle name="40% - Ênfase6 2 2 3 2 2" xfId="25667" xr:uid="{00000000-0005-0000-0000-0000021F0000}"/>
    <cellStyle name="40% - Ênfase6 2 2 3 2 2 2" xfId="27020" xr:uid="{00000000-0005-0000-0000-0000031F0000}"/>
    <cellStyle name="40% - Ênfase6 2 2 3 2 3" xfId="27019" xr:uid="{00000000-0005-0000-0000-0000041F0000}"/>
    <cellStyle name="40% - Ênfase6 2 2 3 3" xfId="25668" xr:uid="{00000000-0005-0000-0000-0000051F0000}"/>
    <cellStyle name="40% - Ênfase6 2 2 3 3 2" xfId="27021" xr:uid="{00000000-0005-0000-0000-0000061F0000}"/>
    <cellStyle name="40% - Ênfase6 2 2 3 4" xfId="27018" xr:uid="{00000000-0005-0000-0000-0000071F0000}"/>
    <cellStyle name="40% - Ênfase6 2 2 3 5" xfId="25665" xr:uid="{00000000-0005-0000-0000-0000081F0000}"/>
    <cellStyle name="40% - Ênfase6 2 2 4" xfId="7357" xr:uid="{00000000-0005-0000-0000-0000091F0000}"/>
    <cellStyle name="40% - Ênfase6 2 2 4 2" xfId="27022" xr:uid="{00000000-0005-0000-0000-00000A1F0000}"/>
    <cellStyle name="40% - Ênfase6 2 2 4 3" xfId="25669" xr:uid="{00000000-0005-0000-0000-00000B1F0000}"/>
    <cellStyle name="40% - Ênfase6 2 2 5" xfId="7358" xr:uid="{00000000-0005-0000-0000-00000C1F0000}"/>
    <cellStyle name="40% - Ênfase6 2 2 5 2" xfId="7359" xr:uid="{00000000-0005-0000-0000-00000D1F0000}"/>
    <cellStyle name="40% - Ênfase6 2 2 5 3" xfId="27013"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1" xr:uid="{00000000-0005-0000-0000-0000181F0000}"/>
    <cellStyle name="40% - Ênfase6 2 3 2 2" xfId="25672" xr:uid="{00000000-0005-0000-0000-0000191F0000}"/>
    <cellStyle name="40% - Ênfase6 2 3 2 2 2" xfId="27025" xr:uid="{00000000-0005-0000-0000-00001A1F0000}"/>
    <cellStyle name="40% - Ênfase6 2 3 2 3" xfId="27024" xr:uid="{00000000-0005-0000-0000-00001B1F0000}"/>
    <cellStyle name="40% - Ênfase6 2 3 3" xfId="25673" xr:uid="{00000000-0005-0000-0000-00001C1F0000}"/>
    <cellStyle name="40% - Ênfase6 2 3 3 2" xfId="27026" xr:uid="{00000000-0005-0000-0000-00001D1F0000}"/>
    <cellStyle name="40% - Ênfase6 2 3 4" xfId="27023" xr:uid="{00000000-0005-0000-0000-00001E1F0000}"/>
    <cellStyle name="40% - Ênfase6 2 3 5" xfId="25670" xr:uid="{00000000-0005-0000-0000-00001F1F0000}"/>
    <cellStyle name="40% - Ênfase6 2 4" xfId="7369" xr:uid="{00000000-0005-0000-0000-0000201F0000}"/>
    <cellStyle name="40% - Ênfase6 2 4 2" xfId="25675" xr:uid="{00000000-0005-0000-0000-0000211F0000}"/>
    <cellStyle name="40% - Ênfase6 2 4 2 2" xfId="25676" xr:uid="{00000000-0005-0000-0000-0000221F0000}"/>
    <cellStyle name="40% - Ênfase6 2 4 2 2 2" xfId="27029" xr:uid="{00000000-0005-0000-0000-0000231F0000}"/>
    <cellStyle name="40% - Ênfase6 2 4 2 3" xfId="27028" xr:uid="{00000000-0005-0000-0000-0000241F0000}"/>
    <cellStyle name="40% - Ênfase6 2 4 3" xfId="25677" xr:uid="{00000000-0005-0000-0000-0000251F0000}"/>
    <cellStyle name="40% - Ênfase6 2 4 3 2" xfId="27030" xr:uid="{00000000-0005-0000-0000-0000261F0000}"/>
    <cellStyle name="40% - Ênfase6 2 4 4" xfId="27027" xr:uid="{00000000-0005-0000-0000-0000271F0000}"/>
    <cellStyle name="40% - Ênfase6 2 4 5" xfId="25674"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2"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79" xr:uid="{00000000-0005-0000-0000-0000671F0000}"/>
    <cellStyle name="40% - Ênfase6 3 2 2 2 2 2" xfId="27034" xr:uid="{00000000-0005-0000-0000-0000681F0000}"/>
    <cellStyle name="40% - Ênfase6 3 2 2 2 3" xfId="27033" xr:uid="{00000000-0005-0000-0000-0000691F0000}"/>
    <cellStyle name="40% - Ênfase6 3 2 2 2 4" xfId="25678" xr:uid="{00000000-0005-0000-0000-00006A1F0000}"/>
    <cellStyle name="40% - Ênfase6 3 2 2 3" xfId="7431" xr:uid="{00000000-0005-0000-0000-00006B1F0000}"/>
    <cellStyle name="40% - Ênfase6 3 2 2 3 2" xfId="27035" xr:uid="{00000000-0005-0000-0000-00006C1F0000}"/>
    <cellStyle name="40% - Ênfase6 3 2 2 3 3" xfId="25680" xr:uid="{00000000-0005-0000-0000-00006D1F0000}"/>
    <cellStyle name="40% - Ênfase6 3 2 2 4" xfId="7432" xr:uid="{00000000-0005-0000-0000-00006E1F0000}"/>
    <cellStyle name="40% - Ênfase6 3 2 2 4 2" xfId="27032"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2" xr:uid="{00000000-0005-0000-0000-0000761F0000}"/>
    <cellStyle name="40% - Ênfase6 3 2 3 2 2" xfId="27037" xr:uid="{00000000-0005-0000-0000-0000771F0000}"/>
    <cellStyle name="40% - Ênfase6 3 2 3 3" xfId="27036" xr:uid="{00000000-0005-0000-0000-0000781F0000}"/>
    <cellStyle name="40% - Ênfase6 3 2 3 4" xfId="25681" xr:uid="{00000000-0005-0000-0000-0000791F0000}"/>
    <cellStyle name="40% - Ênfase6 3 2 4" xfId="7439" xr:uid="{00000000-0005-0000-0000-00007A1F0000}"/>
    <cellStyle name="40% - Ênfase6 3 2 4 2" xfId="27038" xr:uid="{00000000-0005-0000-0000-00007B1F0000}"/>
    <cellStyle name="40% - Ênfase6 3 2 4 3" xfId="25683"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5" xr:uid="{00000000-0005-0000-0000-0000881F0000}"/>
    <cellStyle name="40% - Ênfase6 3 3 2 2" xfId="25686" xr:uid="{00000000-0005-0000-0000-0000891F0000}"/>
    <cellStyle name="40% - Ênfase6 3 3 2 2 2" xfId="27041" xr:uid="{00000000-0005-0000-0000-00008A1F0000}"/>
    <cellStyle name="40% - Ênfase6 3 3 2 3" xfId="27040" xr:uid="{00000000-0005-0000-0000-00008B1F0000}"/>
    <cellStyle name="40% - Ênfase6 3 3 3" xfId="25687" xr:uid="{00000000-0005-0000-0000-00008C1F0000}"/>
    <cellStyle name="40% - Ênfase6 3 3 3 2" xfId="27042" xr:uid="{00000000-0005-0000-0000-00008D1F0000}"/>
    <cellStyle name="40% - Ênfase6 3 3 4" xfId="27039" xr:uid="{00000000-0005-0000-0000-00008E1F0000}"/>
    <cellStyle name="40% - Ênfase6 3 3 5" xfId="25684" xr:uid="{00000000-0005-0000-0000-00008F1F0000}"/>
    <cellStyle name="40% - Ênfase6 3 4" xfId="7451" xr:uid="{00000000-0005-0000-0000-0000901F0000}"/>
    <cellStyle name="40% - Ênfase6 3 4 2" xfId="27043"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88" xr:uid="{00000000-0005-0000-0000-0000AF1F0000}"/>
    <cellStyle name="40% - Ênfase6 3 7 2" xfId="27044" xr:uid="{00000000-0005-0000-0000-0000B01F0000}"/>
    <cellStyle name="40% - Ênfase6 3 8" xfId="27031"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0" xr:uid="{00000000-0005-0000-0000-0000D21F0000}"/>
    <cellStyle name="40% - Ênfase6 4 2 2 2 2 2" xfId="27048" xr:uid="{00000000-0005-0000-0000-0000D31F0000}"/>
    <cellStyle name="40% - Ênfase6 4 2 2 2 3" xfId="27047" xr:uid="{00000000-0005-0000-0000-0000D41F0000}"/>
    <cellStyle name="40% - Ênfase6 4 2 2 2 4" xfId="25689" xr:uid="{00000000-0005-0000-0000-0000D51F0000}"/>
    <cellStyle name="40% - Ênfase6 4 2 2 3" xfId="7513" xr:uid="{00000000-0005-0000-0000-0000D61F0000}"/>
    <cellStyle name="40% - Ênfase6 4 2 2 3 2" xfId="27049" xr:uid="{00000000-0005-0000-0000-0000D71F0000}"/>
    <cellStyle name="40% - Ênfase6 4 2 2 3 3" xfId="25691" xr:uid="{00000000-0005-0000-0000-0000D81F0000}"/>
    <cellStyle name="40% - Ênfase6 4 2 2 4" xfId="7514" xr:uid="{00000000-0005-0000-0000-0000D91F0000}"/>
    <cellStyle name="40% - Ênfase6 4 2 2 4 2" xfId="27046"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3" xr:uid="{00000000-0005-0000-0000-0000E11F0000}"/>
    <cellStyle name="40% - Ênfase6 4 2 3 2 2" xfId="27051" xr:uid="{00000000-0005-0000-0000-0000E21F0000}"/>
    <cellStyle name="40% - Ênfase6 4 2 3 3" xfId="27050" xr:uid="{00000000-0005-0000-0000-0000E31F0000}"/>
    <cellStyle name="40% - Ênfase6 4 2 3 4" xfId="25692" xr:uid="{00000000-0005-0000-0000-0000E41F0000}"/>
    <cellStyle name="40% - Ênfase6 4 2 4" xfId="7521" xr:uid="{00000000-0005-0000-0000-0000E51F0000}"/>
    <cellStyle name="40% - Ênfase6 4 2 4 2" xfId="27052" xr:uid="{00000000-0005-0000-0000-0000E61F0000}"/>
    <cellStyle name="40% - Ênfase6 4 2 4 3" xfId="25694"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6" xr:uid="{00000000-0005-0000-0000-0000F31F0000}"/>
    <cellStyle name="40% - Ênfase6 4 3 2 2" xfId="25697" xr:uid="{00000000-0005-0000-0000-0000F41F0000}"/>
    <cellStyle name="40% - Ênfase6 4 3 2 2 2" xfId="27055" xr:uid="{00000000-0005-0000-0000-0000F51F0000}"/>
    <cellStyle name="40% - Ênfase6 4 3 2 3" xfId="27054" xr:uid="{00000000-0005-0000-0000-0000F61F0000}"/>
    <cellStyle name="40% - Ênfase6 4 3 3" xfId="25698" xr:uid="{00000000-0005-0000-0000-0000F71F0000}"/>
    <cellStyle name="40% - Ênfase6 4 3 3 2" xfId="27056" xr:uid="{00000000-0005-0000-0000-0000F81F0000}"/>
    <cellStyle name="40% - Ênfase6 4 3 4" xfId="27053" xr:uid="{00000000-0005-0000-0000-0000F91F0000}"/>
    <cellStyle name="40% - Ênfase6 4 3 5" xfId="25695" xr:uid="{00000000-0005-0000-0000-0000FA1F0000}"/>
    <cellStyle name="40% - Ênfase6 4 4" xfId="7533" xr:uid="{00000000-0005-0000-0000-0000FB1F0000}"/>
    <cellStyle name="40% - Ênfase6 4 4 2" xfId="27057"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5"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0" xr:uid="{00000000-0005-0000-0000-000032200000}"/>
    <cellStyle name="40% - Ênfase6 5 2 2 2 2" xfId="25701" xr:uid="{00000000-0005-0000-0000-000033200000}"/>
    <cellStyle name="40% - Ênfase6 5 2 2 2 2 2" xfId="27060" xr:uid="{00000000-0005-0000-0000-000034200000}"/>
    <cellStyle name="40% - Ênfase6 5 2 2 2 3" xfId="27059" xr:uid="{00000000-0005-0000-0000-000035200000}"/>
    <cellStyle name="40% - Ênfase6 5 2 2 3" xfId="25702" xr:uid="{00000000-0005-0000-0000-000036200000}"/>
    <cellStyle name="40% - Ênfase6 5 2 2 3 2" xfId="27061" xr:uid="{00000000-0005-0000-0000-000037200000}"/>
    <cellStyle name="40% - Ênfase6 5 2 2 4" xfId="27058" xr:uid="{00000000-0005-0000-0000-000038200000}"/>
    <cellStyle name="40% - Ênfase6 5 2 2 5" xfId="25699" xr:uid="{00000000-0005-0000-0000-000039200000}"/>
    <cellStyle name="40% - Ênfase6 5 2 3" xfId="7586" xr:uid="{00000000-0005-0000-0000-00003A200000}"/>
    <cellStyle name="40% - Ênfase6 5 2 3 2" xfId="25704" xr:uid="{00000000-0005-0000-0000-00003B200000}"/>
    <cellStyle name="40% - Ênfase6 5 2 3 2 2" xfId="27063" xr:uid="{00000000-0005-0000-0000-00003C200000}"/>
    <cellStyle name="40% - Ênfase6 5 2 3 3" xfId="27062" xr:uid="{00000000-0005-0000-0000-00003D200000}"/>
    <cellStyle name="40% - Ênfase6 5 2 3 4" xfId="25703" xr:uid="{00000000-0005-0000-0000-00003E200000}"/>
    <cellStyle name="40% - Ênfase6 5 2 4" xfId="7587" xr:uid="{00000000-0005-0000-0000-00003F200000}"/>
    <cellStyle name="40% - Ênfase6 5 2 4 2" xfId="27064" xr:uid="{00000000-0005-0000-0000-000040200000}"/>
    <cellStyle name="40% - Ênfase6 5 2 4 3" xfId="25705"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7" xr:uid="{00000000-0005-0000-0000-00004C200000}"/>
    <cellStyle name="40% - Ênfase6 5 3 2 2" xfId="25708" xr:uid="{00000000-0005-0000-0000-00004D200000}"/>
    <cellStyle name="40% - Ênfase6 5 3 2 2 2" xfId="27067" xr:uid="{00000000-0005-0000-0000-00004E200000}"/>
    <cellStyle name="40% - Ênfase6 5 3 2 3" xfId="27066" xr:uid="{00000000-0005-0000-0000-00004F200000}"/>
    <cellStyle name="40% - Ênfase6 5 3 3" xfId="25709" xr:uid="{00000000-0005-0000-0000-000050200000}"/>
    <cellStyle name="40% - Ênfase6 5 3 3 2" xfId="27068" xr:uid="{00000000-0005-0000-0000-000051200000}"/>
    <cellStyle name="40% - Ênfase6 5 3 4" xfId="27065" xr:uid="{00000000-0005-0000-0000-000052200000}"/>
    <cellStyle name="40% - Ênfase6 5 3 5" xfId="25706" xr:uid="{00000000-0005-0000-0000-000053200000}"/>
    <cellStyle name="40% - Ênfase6 5 4" xfId="7598" xr:uid="{00000000-0005-0000-0000-000054200000}"/>
    <cellStyle name="40% - Ênfase6 5 4 2" xfId="25711" xr:uid="{00000000-0005-0000-0000-000055200000}"/>
    <cellStyle name="40% - Ênfase6 5 4 2 2" xfId="27070" xr:uid="{00000000-0005-0000-0000-000056200000}"/>
    <cellStyle name="40% - Ênfase6 5 4 3" xfId="27069" xr:uid="{00000000-0005-0000-0000-000057200000}"/>
    <cellStyle name="40% - Ênfase6 5 4 4" xfId="25710"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2" xr:uid="{00000000-0005-0000-0000-000091200000}"/>
    <cellStyle name="40% - Ênfase6 6 2 2 3" xfId="27071"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4" xr:uid="{00000000-0005-0000-0000-0000F3200000}"/>
    <cellStyle name="40% - Ênfase6 7 2 2 3" xfId="27073"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2" xr:uid="{00000000-0005-0000-0000-000042210000}"/>
    <cellStyle name="40% - Ênfase6 8 2 2 2 2" xfId="27077" xr:uid="{00000000-0005-0000-0000-000043210000}"/>
    <cellStyle name="40% - Ênfase6 8 2 2 3" xfId="27076" xr:uid="{00000000-0005-0000-0000-000044210000}"/>
    <cellStyle name="40% - Ênfase6 8 2 3" xfId="25713" xr:uid="{00000000-0005-0000-0000-000045210000}"/>
    <cellStyle name="40% - Ênfase6 8 2 3 2" xfId="27078" xr:uid="{00000000-0005-0000-0000-000046210000}"/>
    <cellStyle name="40% - Ênfase6 8 2 4" xfId="27075" xr:uid="{00000000-0005-0000-0000-000047210000}"/>
    <cellStyle name="40% - Ênfase6 8 3" xfId="7828" xr:uid="{00000000-0005-0000-0000-000048210000}"/>
    <cellStyle name="40% - Ênfase6 8 3 2" xfId="7829" xr:uid="{00000000-0005-0000-0000-000049210000}"/>
    <cellStyle name="40% - Ênfase6 8 3 2 2" xfId="27080" xr:uid="{00000000-0005-0000-0000-00004A210000}"/>
    <cellStyle name="40% - Ênfase6 8 3 3" xfId="27079"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2" xr:uid="{00000000-0005-0000-0000-00005F210000}"/>
    <cellStyle name="40% - Ênfase6 9 2 3" xfId="27081"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5" xr:uid="{00000000-0005-0000-0000-000077210000}"/>
    <cellStyle name="60% - Accent1 2 3" xfId="25714"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7" xr:uid="{00000000-0005-0000-0000-00007D210000}"/>
    <cellStyle name="60% - Accent2 2 3" xfId="25716"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19" xr:uid="{00000000-0005-0000-0000-000083210000}"/>
    <cellStyle name="60% - Accent3 2 3" xfId="25718"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1" xr:uid="{00000000-0005-0000-0000-000089210000}"/>
    <cellStyle name="60% - Accent4 2 3" xfId="25720"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3" xr:uid="{00000000-0005-0000-0000-00008F210000}"/>
    <cellStyle name="60% - Accent5 2 3" xfId="25722"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5" xr:uid="{00000000-0005-0000-0000-000095210000}"/>
    <cellStyle name="60% - Accent6 2 3" xfId="25724"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7"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6" xr:uid="{00000000-0005-0000-0000-0000A6210000}"/>
    <cellStyle name="60% - Ênfase1 3" xfId="7892" xr:uid="{00000000-0005-0000-0000-0000A7210000}"/>
    <cellStyle name="60% - Ênfase1 3 2" xfId="7893" xr:uid="{00000000-0005-0000-0000-0000A8210000}"/>
    <cellStyle name="60% - Ênfase1 3 2 2" xfId="25729"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28"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0"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1" xr:uid="{00000000-0005-0000-0000-0000BD210000}"/>
    <cellStyle name="60% - Ênfase2 3" xfId="7910" xr:uid="{00000000-0005-0000-0000-0000BE210000}"/>
    <cellStyle name="60% - Ênfase2 3 2" xfId="7911" xr:uid="{00000000-0005-0000-0000-0000BF210000}"/>
    <cellStyle name="60% - Ênfase2 3 2 2" xfId="25733"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2"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4"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5" xr:uid="{00000000-0005-0000-0000-0000D4210000}"/>
    <cellStyle name="60% - Ênfase3 3" xfId="7928" xr:uid="{00000000-0005-0000-0000-0000D5210000}"/>
    <cellStyle name="60% - Ênfase3 3 2" xfId="7929" xr:uid="{00000000-0005-0000-0000-0000D6210000}"/>
    <cellStyle name="60% - Ênfase3 3 2 2" xfId="25737"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6"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38"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0"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39" xr:uid="{00000000-0005-0000-0000-0000EC210000}"/>
    <cellStyle name="60% - Ênfase4 3" xfId="7946" xr:uid="{00000000-0005-0000-0000-0000ED210000}"/>
    <cellStyle name="60% - Ênfase4 3 2" xfId="7947" xr:uid="{00000000-0005-0000-0000-0000EE210000}"/>
    <cellStyle name="60% - Ênfase4 3 2 2" xfId="25742"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1"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3"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5"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4" xr:uid="{00000000-0005-0000-0000-000004220000}"/>
    <cellStyle name="60% - Ênfase5 3" xfId="7964" xr:uid="{00000000-0005-0000-0000-000005220000}"/>
    <cellStyle name="60% - Ênfase5 3 2" xfId="7965" xr:uid="{00000000-0005-0000-0000-000006220000}"/>
    <cellStyle name="60% - Ênfase5 3 2 2" xfId="25747"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6"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48"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0"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49" xr:uid="{00000000-0005-0000-0000-00001C220000}"/>
    <cellStyle name="60% - Ênfase6 3" xfId="7982" xr:uid="{00000000-0005-0000-0000-00001D220000}"/>
    <cellStyle name="60% - Ênfase6 3 2" xfId="7983" xr:uid="{00000000-0005-0000-0000-00001E220000}"/>
    <cellStyle name="60% - Ênfase6 3 2 2" xfId="25752"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1"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3"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5" xr:uid="{00000000-0005-0000-0000-000039220000}"/>
    <cellStyle name="Accent1 2 3" xfId="25754"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7" xr:uid="{00000000-0005-0000-0000-00003F220000}"/>
    <cellStyle name="Accent2 2 3" xfId="25756"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59" xr:uid="{00000000-0005-0000-0000-000045220000}"/>
    <cellStyle name="Accent3 2 3" xfId="25758"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1" xr:uid="{00000000-0005-0000-0000-00004B220000}"/>
    <cellStyle name="Accent4 2 3" xfId="25760"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3" xr:uid="{00000000-0005-0000-0000-000051220000}"/>
    <cellStyle name="Accent5 2 3" xfId="25762"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5" xr:uid="{00000000-0005-0000-0000-000057220000}"/>
    <cellStyle name="Accent6 2 3" xfId="25764"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7" xr:uid="{00000000-0005-0000-0000-000064220000}"/>
    <cellStyle name="Bad 2 3" xfId="25766"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3"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68" xr:uid="{00000000-0005-0000-0000-000076220000}"/>
    <cellStyle name="Bom 3" xfId="8044" xr:uid="{00000000-0005-0000-0000-000077220000}"/>
    <cellStyle name="Bom 3 2" xfId="8045" xr:uid="{00000000-0005-0000-0000-000078220000}"/>
    <cellStyle name="Bom 3 2 2" xfId="25770" xr:uid="{00000000-0005-0000-0000-000079220000}"/>
    <cellStyle name="Bom 3 3" xfId="8046" xr:uid="{00000000-0005-0000-0000-00007A220000}"/>
    <cellStyle name="Bom 3 4" xfId="8047" xr:uid="{00000000-0005-0000-0000-00007B220000}"/>
    <cellStyle name="Bom 3 5" xfId="8048" xr:uid="{00000000-0005-0000-0000-00007C220000}"/>
    <cellStyle name="Bom 3 6" xfId="25769"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1"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3" xr:uid="{00000000-0005-0000-0000-000092220000}"/>
    <cellStyle name="Calculation" xfId="71" xr:uid="{00000000-0005-0000-0000-000093220000}"/>
    <cellStyle name="Calculation 10" xfId="72" xr:uid="{00000000-0005-0000-0000-000094220000}"/>
    <cellStyle name="Calculation 10 2" xfId="27833" xr:uid="{63320C20-B20A-4041-95D8-559EAD290F98}"/>
    <cellStyle name="Calculation 11" xfId="73" xr:uid="{00000000-0005-0000-0000-000095220000}"/>
    <cellStyle name="Calculation 11 2" xfId="27834" xr:uid="{0647345F-6B66-4791-8EA9-C04FB0E192DF}"/>
    <cellStyle name="Calculation 12" xfId="74" xr:uid="{00000000-0005-0000-0000-000096220000}"/>
    <cellStyle name="Calculation 12 2" xfId="27835" xr:uid="{10C6746C-A341-44E4-8745-36495E4BCE79}"/>
    <cellStyle name="Calculation 13" xfId="75" xr:uid="{00000000-0005-0000-0000-000097220000}"/>
    <cellStyle name="Calculation 13 2" xfId="27836" xr:uid="{C6E3DFA1-5F24-41B3-87CF-EA1A08159DD5}"/>
    <cellStyle name="Calculation 14" xfId="76" xr:uid="{00000000-0005-0000-0000-000098220000}"/>
    <cellStyle name="Calculation 14 2" xfId="27837" xr:uid="{B649ADE1-DFED-495D-A507-34A555B39F37}"/>
    <cellStyle name="Calculation 15" xfId="77" xr:uid="{00000000-0005-0000-0000-000099220000}"/>
    <cellStyle name="Calculation 15 2" xfId="27838" xr:uid="{52A9FF1F-8A10-450D-AFEE-1BEE93198DBB}"/>
    <cellStyle name="Calculation 16" xfId="78" xr:uid="{00000000-0005-0000-0000-00009A220000}"/>
    <cellStyle name="Calculation 16 2" xfId="27839" xr:uid="{4E32838C-70E5-4B6E-9733-1D2D20B72B70}"/>
    <cellStyle name="Calculation 17" xfId="79" xr:uid="{00000000-0005-0000-0000-00009B220000}"/>
    <cellStyle name="Calculation 17 2" xfId="27840" xr:uid="{7699FDC3-5345-43D0-83FB-17535995FB74}"/>
    <cellStyle name="Calculation 18" xfId="80" xr:uid="{00000000-0005-0000-0000-00009C220000}"/>
    <cellStyle name="Calculation 18 2" xfId="27841"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6" xr:uid="{00000000-0005-0000-0000-0000A0220000}"/>
    <cellStyle name="Calculation 2 2 2 2" xfId="32545" xr:uid="{613C9A68-5AE1-4780-8BC6-1417982D54C1}"/>
    <cellStyle name="Calculation 2 2 3" xfId="25774" xr:uid="{00000000-0005-0000-0000-0000A1220000}"/>
    <cellStyle name="Calculation 2 3" xfId="8064" xr:uid="{00000000-0005-0000-0000-0000A2220000}"/>
    <cellStyle name="Calculation 2 4" xfId="24535" xr:uid="{00000000-0005-0000-0000-0000A3220000}"/>
    <cellStyle name="Calculation 2 4 2" xfId="32544" xr:uid="{CF1F5E99-4A2B-4784-BDDB-B96B623C6EAA}"/>
    <cellStyle name="Calculation 2 5" xfId="25773" xr:uid="{00000000-0005-0000-0000-0000A4220000}"/>
    <cellStyle name="Calculation 20" xfId="24534" xr:uid="{00000000-0005-0000-0000-0000A5220000}"/>
    <cellStyle name="Calculation 20 2" xfId="32543" xr:uid="{211754E3-F417-4631-9908-CC2F710DE4FF}"/>
    <cellStyle name="Calculation 21" xfId="25772" xr:uid="{00000000-0005-0000-0000-0000A6220000}"/>
    <cellStyle name="Calculation 3" xfId="82" xr:uid="{00000000-0005-0000-0000-0000A7220000}"/>
    <cellStyle name="Calculation 3 2" xfId="8067" xr:uid="{00000000-0005-0000-0000-0000A8220000}"/>
    <cellStyle name="Calculation 3 2 2" xfId="24538" xr:uid="{00000000-0005-0000-0000-0000A9220000}"/>
    <cellStyle name="Calculation 3 2 2 2" xfId="32547" xr:uid="{09761200-CFFA-4C40-8C50-ABACF3F617EB}"/>
    <cellStyle name="Calculation 3 3" xfId="8066" xr:uid="{00000000-0005-0000-0000-0000AA220000}"/>
    <cellStyle name="Calculation 3 4" xfId="24537" xr:uid="{00000000-0005-0000-0000-0000AB220000}"/>
    <cellStyle name="Calculation 3 4 2" xfId="32546" xr:uid="{1FD016FE-D2AE-4183-9996-95C17E098B36}"/>
    <cellStyle name="Calculation 3 5" xfId="25775" xr:uid="{00000000-0005-0000-0000-0000AC220000}"/>
    <cellStyle name="Calculation 4" xfId="83" xr:uid="{00000000-0005-0000-0000-0000AD220000}"/>
    <cellStyle name="Calculation 4 2" xfId="8069" xr:uid="{00000000-0005-0000-0000-0000AE220000}"/>
    <cellStyle name="Calculation 4 2 2" xfId="24540" xr:uid="{00000000-0005-0000-0000-0000AF220000}"/>
    <cellStyle name="Calculation 4 2 2 2" xfId="32549" xr:uid="{3C9EE7CD-E223-4CCE-89FB-37867F519BFB}"/>
    <cellStyle name="Calculation 4 3" xfId="8068" xr:uid="{00000000-0005-0000-0000-0000B0220000}"/>
    <cellStyle name="Calculation 4 4" xfId="24539" xr:uid="{00000000-0005-0000-0000-0000B1220000}"/>
    <cellStyle name="Calculation 4 4 2" xfId="32548" xr:uid="{35C9C0FF-8434-4897-B723-77D288F0DD72}"/>
    <cellStyle name="Calculation 4 5" xfId="27842" xr:uid="{BCD47F51-7329-41F6-9B52-336CB3B93954}"/>
    <cellStyle name="Calculation 5" xfId="84" xr:uid="{00000000-0005-0000-0000-0000B2220000}"/>
    <cellStyle name="Calculation 5 2" xfId="8071" xr:uid="{00000000-0005-0000-0000-0000B3220000}"/>
    <cellStyle name="Calculation 5 2 2" xfId="24542" xr:uid="{00000000-0005-0000-0000-0000B4220000}"/>
    <cellStyle name="Calculation 5 2 2 2" xfId="32551" xr:uid="{EF1AD0D2-C6A5-4B31-ACAD-32C7BB120EFB}"/>
    <cellStyle name="Calculation 5 3" xfId="8070" xr:uid="{00000000-0005-0000-0000-0000B5220000}"/>
    <cellStyle name="Calculation 5 4" xfId="24541" xr:uid="{00000000-0005-0000-0000-0000B6220000}"/>
    <cellStyle name="Calculation 5 4 2" xfId="32550" xr:uid="{A0116B9A-9F5D-479F-84FD-AA6488211606}"/>
    <cellStyle name="Calculation 5 5" xfId="27843" xr:uid="{28E403A8-9669-4F03-AE40-BC61D7A4D189}"/>
    <cellStyle name="Calculation 6" xfId="85" xr:uid="{00000000-0005-0000-0000-0000B7220000}"/>
    <cellStyle name="Calculation 6 2" xfId="8073" xr:uid="{00000000-0005-0000-0000-0000B8220000}"/>
    <cellStyle name="Calculation 6 2 2" xfId="24544" xr:uid="{00000000-0005-0000-0000-0000B9220000}"/>
    <cellStyle name="Calculation 6 2 2 2" xfId="32553" xr:uid="{ADE94A34-8169-41EF-9013-D5C2ECBF079B}"/>
    <cellStyle name="Calculation 6 3" xfId="8072" xr:uid="{00000000-0005-0000-0000-0000BA220000}"/>
    <cellStyle name="Calculation 6 4" xfId="24543" xr:uid="{00000000-0005-0000-0000-0000BB220000}"/>
    <cellStyle name="Calculation 6 4 2" xfId="32552" xr:uid="{1184E3D6-F058-4655-A525-F80318E33DD1}"/>
    <cellStyle name="Calculation 6 5" xfId="27844" xr:uid="{11B07E1C-B817-484D-AFD6-28CA671F713B}"/>
    <cellStyle name="Calculation 7" xfId="86" xr:uid="{00000000-0005-0000-0000-0000BC220000}"/>
    <cellStyle name="Calculation 7 2" xfId="8075" xr:uid="{00000000-0005-0000-0000-0000BD220000}"/>
    <cellStyle name="Calculation 7 2 2" xfId="24546" xr:uid="{00000000-0005-0000-0000-0000BE220000}"/>
    <cellStyle name="Calculation 7 2 2 2" xfId="32555" xr:uid="{6538B85B-7449-4D21-BB12-90B0EFEC7227}"/>
    <cellStyle name="Calculation 7 3" xfId="8074" xr:uid="{00000000-0005-0000-0000-0000BF220000}"/>
    <cellStyle name="Calculation 7 4" xfId="24545" xr:uid="{00000000-0005-0000-0000-0000C0220000}"/>
    <cellStyle name="Calculation 7 4 2" xfId="32554" xr:uid="{9EB0ED05-EE81-4CD2-A251-44880686B29B}"/>
    <cellStyle name="Calculation 7 5" xfId="27845" xr:uid="{25041941-31FC-413E-B0C2-238D1ADC9EAD}"/>
    <cellStyle name="Calculation 8" xfId="87" xr:uid="{00000000-0005-0000-0000-0000C1220000}"/>
    <cellStyle name="Calculation 8 2" xfId="8076" xr:uid="{00000000-0005-0000-0000-0000C2220000}"/>
    <cellStyle name="Calculation 8 3" xfId="24547" xr:uid="{00000000-0005-0000-0000-0000C3220000}"/>
    <cellStyle name="Calculation 8 3 2" xfId="32556" xr:uid="{7FD06C83-6F24-4A61-907E-555BDC400DC3}"/>
    <cellStyle name="Calculation 8 4" xfId="27846" xr:uid="{0B6311C0-518D-4B17-9374-97541A820FA4}"/>
    <cellStyle name="Calculation 9" xfId="88" xr:uid="{00000000-0005-0000-0000-0000C4220000}"/>
    <cellStyle name="Calculation 9 2" xfId="27847" xr:uid="{8A3F8CE5-F01A-42E1-898D-451725BFD644}"/>
    <cellStyle name="Cálculo" xfId="89" builtinId="22" customBuiltin="1"/>
    <cellStyle name="Cálculo 2" xfId="8077" xr:uid="{00000000-0005-0000-0000-0000C6220000}"/>
    <cellStyle name="Cálculo 2 10" xfId="25776" xr:uid="{00000000-0005-0000-0000-0000C7220000}"/>
    <cellStyle name="Cálculo 2 2" xfId="8078" xr:uid="{00000000-0005-0000-0000-0000C8220000}"/>
    <cellStyle name="Cálculo 2 2 2" xfId="8079" xr:uid="{00000000-0005-0000-0000-0000C9220000}"/>
    <cellStyle name="Cálculo 2 2 2 2" xfId="24550" xr:uid="{00000000-0005-0000-0000-0000CA220000}"/>
    <cellStyle name="Cálculo 2 2 2 2 2" xfId="32559" xr:uid="{C4B3C5E5-E007-4BA8-A07C-E5CBD31F3AAC}"/>
    <cellStyle name="Cálculo 2 2 3" xfId="24549" xr:uid="{00000000-0005-0000-0000-0000CB220000}"/>
    <cellStyle name="Cálculo 2 2 3 2" xfId="32558" xr:uid="{57610AF6-6D59-4BE5-A16E-0947C754F183}"/>
    <cellStyle name="Cálculo 2 2 4" xfId="25777" xr:uid="{00000000-0005-0000-0000-0000CC220000}"/>
    <cellStyle name="Cálculo 2 3" xfId="8080" xr:uid="{00000000-0005-0000-0000-0000CD220000}"/>
    <cellStyle name="Cálculo 2 3 2" xfId="8081" xr:uid="{00000000-0005-0000-0000-0000CE220000}"/>
    <cellStyle name="Cálculo 2 3 2 2" xfId="24552" xr:uid="{00000000-0005-0000-0000-0000CF220000}"/>
    <cellStyle name="Cálculo 2 3 2 2 2" xfId="32561" xr:uid="{C3AE4F0A-2958-49DB-BDF9-65FD46373575}"/>
    <cellStyle name="Cálculo 2 3 3" xfId="24551" xr:uid="{00000000-0005-0000-0000-0000D0220000}"/>
    <cellStyle name="Cálculo 2 3 3 2" xfId="32560" xr:uid="{39D25943-8824-4CB8-9381-04E2A41B5976}"/>
    <cellStyle name="Cálculo 2 4" xfId="8082" xr:uid="{00000000-0005-0000-0000-0000D1220000}"/>
    <cellStyle name="Cálculo 2 4 2" xfId="8083" xr:uid="{00000000-0005-0000-0000-0000D2220000}"/>
    <cellStyle name="Cálculo 2 4 2 2" xfId="24554" xr:uid="{00000000-0005-0000-0000-0000D3220000}"/>
    <cellStyle name="Cálculo 2 4 2 2 2" xfId="32563" xr:uid="{CFE02E09-6DEA-4A30-BE10-BFA2A2FEA2FB}"/>
    <cellStyle name="Cálculo 2 4 3" xfId="24553" xr:uid="{00000000-0005-0000-0000-0000D4220000}"/>
    <cellStyle name="Cálculo 2 4 3 2" xfId="32562" xr:uid="{7EA6B1E1-E1FE-4619-8BDC-CA540FB4FEF7}"/>
    <cellStyle name="Cálculo 2 5" xfId="8084" xr:uid="{00000000-0005-0000-0000-0000D5220000}"/>
    <cellStyle name="Cálculo 2 5 2" xfId="8085" xr:uid="{00000000-0005-0000-0000-0000D6220000}"/>
    <cellStyle name="Cálculo 2 5 2 2" xfId="24556" xr:uid="{00000000-0005-0000-0000-0000D7220000}"/>
    <cellStyle name="Cálculo 2 5 2 2 2" xfId="32565" xr:uid="{FA1BDB37-9A70-41D7-A81F-A57986BCC48D}"/>
    <cellStyle name="Cálculo 2 5 3" xfId="24555" xr:uid="{00000000-0005-0000-0000-0000D8220000}"/>
    <cellStyle name="Cálculo 2 5 3 2" xfId="32564" xr:uid="{497121D9-BB00-4356-AB67-9A6F06D87E9C}"/>
    <cellStyle name="Cálculo 2 6" xfId="8086" xr:uid="{00000000-0005-0000-0000-0000D9220000}"/>
    <cellStyle name="Cálculo 2 6 2" xfId="8087" xr:uid="{00000000-0005-0000-0000-0000DA220000}"/>
    <cellStyle name="Cálculo 2 6 2 2" xfId="24558" xr:uid="{00000000-0005-0000-0000-0000DB220000}"/>
    <cellStyle name="Cálculo 2 6 2 2 2" xfId="32567" xr:uid="{0959D853-E6DA-44E4-AC1C-228739892BFC}"/>
    <cellStyle name="Cálculo 2 6 3" xfId="24557" xr:uid="{00000000-0005-0000-0000-0000DC220000}"/>
    <cellStyle name="Cálculo 2 6 3 2" xfId="32566" xr:uid="{E5AD25C1-C402-4696-A715-80F8BE0F2AE4}"/>
    <cellStyle name="Cálculo 2 7" xfId="8088" xr:uid="{00000000-0005-0000-0000-0000DD220000}"/>
    <cellStyle name="Cálculo 2 7 2" xfId="8089" xr:uid="{00000000-0005-0000-0000-0000DE220000}"/>
    <cellStyle name="Cálculo 2 7 2 2" xfId="24560" xr:uid="{00000000-0005-0000-0000-0000DF220000}"/>
    <cellStyle name="Cálculo 2 7 2 2 2" xfId="32569" xr:uid="{FEE4BD31-637E-49F3-B453-6BA2B4108ED4}"/>
    <cellStyle name="Cálculo 2 7 3" xfId="24559" xr:uid="{00000000-0005-0000-0000-0000E0220000}"/>
    <cellStyle name="Cálculo 2 7 3 2" xfId="32568" xr:uid="{62D96301-40B2-499E-933E-8A434B225D13}"/>
    <cellStyle name="Cálculo 2 8" xfId="8090" xr:uid="{00000000-0005-0000-0000-0000E1220000}"/>
    <cellStyle name="Cálculo 2 8 2" xfId="24561" xr:uid="{00000000-0005-0000-0000-0000E2220000}"/>
    <cellStyle name="Cálculo 2 8 2 2" xfId="32570" xr:uid="{80BAAC62-C65F-49F5-A86E-4E35AE29BCCB}"/>
    <cellStyle name="Cálculo 2 9" xfId="24548" xr:uid="{00000000-0005-0000-0000-0000E3220000}"/>
    <cellStyle name="Cálculo 2 9 2" xfId="32557"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4" xr:uid="{00000000-0005-0000-0000-0000E7220000}"/>
    <cellStyle name="Cálculo 3 2 2 2 2" xfId="32573" xr:uid="{3CA30469-7F7C-4E82-8474-B11F28BEFB23}"/>
    <cellStyle name="Cálculo 3 2 3" xfId="24563" xr:uid="{00000000-0005-0000-0000-0000E8220000}"/>
    <cellStyle name="Cálculo 3 2 3 2" xfId="32572" xr:uid="{6B51B80F-B6D1-4B96-B0AB-B45EE47B80B7}"/>
    <cellStyle name="Cálculo 3 2 4" xfId="25779" xr:uid="{00000000-0005-0000-0000-0000E9220000}"/>
    <cellStyle name="Cálculo 3 3" xfId="8094" xr:uid="{00000000-0005-0000-0000-0000EA220000}"/>
    <cellStyle name="Cálculo 3 3 2" xfId="8095" xr:uid="{00000000-0005-0000-0000-0000EB220000}"/>
    <cellStyle name="Cálculo 3 3 2 2" xfId="24566" xr:uid="{00000000-0005-0000-0000-0000EC220000}"/>
    <cellStyle name="Cálculo 3 3 2 2 2" xfId="32575" xr:uid="{926B50DA-691E-4195-B0D6-8B29E645149D}"/>
    <cellStyle name="Cálculo 3 3 3" xfId="24565" xr:uid="{00000000-0005-0000-0000-0000ED220000}"/>
    <cellStyle name="Cálculo 3 3 3 2" xfId="32574" xr:uid="{03E83491-7133-4DF6-B0F9-4F8FF22CCA45}"/>
    <cellStyle name="Cálculo 3 4" xfId="8096" xr:uid="{00000000-0005-0000-0000-0000EE220000}"/>
    <cellStyle name="Cálculo 3 4 2" xfId="8097" xr:uid="{00000000-0005-0000-0000-0000EF220000}"/>
    <cellStyle name="Cálculo 3 4 2 2" xfId="24568" xr:uid="{00000000-0005-0000-0000-0000F0220000}"/>
    <cellStyle name="Cálculo 3 4 2 2 2" xfId="32577" xr:uid="{FF181517-0D46-4C65-9AE5-E8A34A82CE21}"/>
    <cellStyle name="Cálculo 3 4 3" xfId="24567" xr:uid="{00000000-0005-0000-0000-0000F1220000}"/>
    <cellStyle name="Cálculo 3 4 3 2" xfId="32576" xr:uid="{25F79065-F5A7-4E87-82A3-7D7AE8E7F121}"/>
    <cellStyle name="Cálculo 3 5" xfId="8098" xr:uid="{00000000-0005-0000-0000-0000F2220000}"/>
    <cellStyle name="Cálculo 3 5 2" xfId="8099" xr:uid="{00000000-0005-0000-0000-0000F3220000}"/>
    <cellStyle name="Cálculo 3 5 2 2" xfId="24570" xr:uid="{00000000-0005-0000-0000-0000F4220000}"/>
    <cellStyle name="Cálculo 3 5 2 2 2" xfId="32579" xr:uid="{1744AC53-0FD6-4B25-A601-368EE5827B38}"/>
    <cellStyle name="Cálculo 3 5 3" xfId="24569" xr:uid="{00000000-0005-0000-0000-0000F5220000}"/>
    <cellStyle name="Cálculo 3 5 3 2" xfId="32578" xr:uid="{B53CA0F4-9785-44A3-A758-2BEF16FF1D9C}"/>
    <cellStyle name="Cálculo 3 6" xfId="8100" xr:uid="{00000000-0005-0000-0000-0000F6220000}"/>
    <cellStyle name="Cálculo 3 6 2" xfId="24571" xr:uid="{00000000-0005-0000-0000-0000F7220000}"/>
    <cellStyle name="Cálculo 3 6 2 2" xfId="32580" xr:uid="{97D54B4D-C505-4A1C-AE2E-7A7FB8BCF509}"/>
    <cellStyle name="Cálculo 3 7" xfId="24562" xr:uid="{00000000-0005-0000-0000-0000F8220000}"/>
    <cellStyle name="Cálculo 3 7 2" xfId="32571" xr:uid="{09B15C1A-21C7-4196-8055-2EE1E8B752F2}"/>
    <cellStyle name="Cálculo 3 8" xfId="25778"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4" xr:uid="{00000000-0005-0000-0000-0000FD220000}"/>
    <cellStyle name="Cálculo 4 2 2 2 2" xfId="32583" xr:uid="{03531BEE-079A-4379-9DD5-8DC87E2E51BD}"/>
    <cellStyle name="Cálculo 4 2 3" xfId="24573" xr:uid="{00000000-0005-0000-0000-0000FE220000}"/>
    <cellStyle name="Cálculo 4 2 3 2" xfId="32582" xr:uid="{48CFEF98-D75A-4B59-AB52-EC1B04B270A7}"/>
    <cellStyle name="Cálculo 4 3" xfId="8104" xr:uid="{00000000-0005-0000-0000-0000FF220000}"/>
    <cellStyle name="Cálculo 4 3 2" xfId="8105" xr:uid="{00000000-0005-0000-0000-000000230000}"/>
    <cellStyle name="Cálculo 4 3 2 2" xfId="24576" xr:uid="{00000000-0005-0000-0000-000001230000}"/>
    <cellStyle name="Cálculo 4 3 2 2 2" xfId="32585" xr:uid="{A781F216-7788-45FD-B0C0-F72E22E84B2D}"/>
    <cellStyle name="Cálculo 4 3 3" xfId="24575" xr:uid="{00000000-0005-0000-0000-000002230000}"/>
    <cellStyle name="Cálculo 4 3 3 2" xfId="32584" xr:uid="{3D004392-AD77-44DC-9984-2886B9C21204}"/>
    <cellStyle name="Cálculo 4 4" xfId="8106" xr:uid="{00000000-0005-0000-0000-000003230000}"/>
    <cellStyle name="Cálculo 4 4 2" xfId="8107" xr:uid="{00000000-0005-0000-0000-000004230000}"/>
    <cellStyle name="Cálculo 4 4 2 2" xfId="24578" xr:uid="{00000000-0005-0000-0000-000005230000}"/>
    <cellStyle name="Cálculo 4 4 2 2 2" xfId="32587" xr:uid="{EF07859C-8DB1-4F10-B8D0-938310F9A416}"/>
    <cellStyle name="Cálculo 4 4 3" xfId="24577" xr:uid="{00000000-0005-0000-0000-000006230000}"/>
    <cellStyle name="Cálculo 4 4 3 2" xfId="32586" xr:uid="{46CC6CCC-2D72-4AD1-8BF2-A0A574AC1B51}"/>
    <cellStyle name="Cálculo 4 5" xfId="8108" xr:uid="{00000000-0005-0000-0000-000007230000}"/>
    <cellStyle name="Cálculo 4 5 2" xfId="8109" xr:uid="{00000000-0005-0000-0000-000008230000}"/>
    <cellStyle name="Cálculo 4 5 2 2" xfId="24580" xr:uid="{00000000-0005-0000-0000-000009230000}"/>
    <cellStyle name="Cálculo 4 5 2 2 2" xfId="32589" xr:uid="{D6198608-1126-4398-900B-4B7CF60B8AAA}"/>
    <cellStyle name="Cálculo 4 5 3" xfId="24579" xr:uid="{00000000-0005-0000-0000-00000A230000}"/>
    <cellStyle name="Cálculo 4 5 3 2" xfId="32588" xr:uid="{6A7392E1-6E39-46D0-A26B-74C6778CC20F}"/>
    <cellStyle name="Cálculo 4 6" xfId="8110" xr:uid="{00000000-0005-0000-0000-00000B230000}"/>
    <cellStyle name="Cálculo 4 6 2" xfId="24581" xr:uid="{00000000-0005-0000-0000-00000C230000}"/>
    <cellStyle name="Cálculo 4 6 2 2" xfId="32590" xr:uid="{871A850E-5861-4FC1-A6B7-4B89594A27FD}"/>
    <cellStyle name="Cálculo 4 7" xfId="24572" xr:uid="{00000000-0005-0000-0000-00000D230000}"/>
    <cellStyle name="Cálculo 4 7 2" xfId="32581" xr:uid="{62223ECC-B35C-42C1-94EE-B916D06E2ACF}"/>
    <cellStyle name="Cálculo 5" xfId="8111" xr:uid="{00000000-0005-0000-0000-00000E230000}"/>
    <cellStyle name="Cálculo 5 2" xfId="8112" xr:uid="{00000000-0005-0000-0000-00000F230000}"/>
    <cellStyle name="Cálculo 5 2 2" xfId="24583" xr:uid="{00000000-0005-0000-0000-000010230000}"/>
    <cellStyle name="Cálculo 5 2 2 2" xfId="32592" xr:uid="{8CA628A7-F3F8-49BC-A989-19C50459B8FC}"/>
    <cellStyle name="Cálculo 5 3" xfId="24582" xr:uid="{00000000-0005-0000-0000-000011230000}"/>
    <cellStyle name="Cálculo 5 3 2" xfId="32591" xr:uid="{5188E3E1-FAA1-46B6-B3F3-2875FD860036}"/>
    <cellStyle name="Cálculo 5 4" xfId="25780" xr:uid="{00000000-0005-0000-0000-000012230000}"/>
    <cellStyle name="Cálculo 6" xfId="8113" xr:uid="{00000000-0005-0000-0000-000013230000}"/>
    <cellStyle name="Cálculo 6 2" xfId="8114" xr:uid="{00000000-0005-0000-0000-000014230000}"/>
    <cellStyle name="Cálculo 6 2 2" xfId="24585" xr:uid="{00000000-0005-0000-0000-000015230000}"/>
    <cellStyle name="Cálculo 6 2 2 2" xfId="32594" xr:uid="{54B227D1-4ACC-470F-A12F-558BA6D5D1DE}"/>
    <cellStyle name="Cálculo 6 3" xfId="24584" xr:uid="{00000000-0005-0000-0000-000016230000}"/>
    <cellStyle name="Cálculo 6 3 2" xfId="32593" xr:uid="{432B2552-90B1-4047-A357-03BEF5F4043E}"/>
    <cellStyle name="Cálculo 7" xfId="8115" xr:uid="{00000000-0005-0000-0000-000017230000}"/>
    <cellStyle name="Cálculo 7 2" xfId="8116" xr:uid="{00000000-0005-0000-0000-000018230000}"/>
    <cellStyle name="Cálculo 7 2 2" xfId="24587" xr:uid="{00000000-0005-0000-0000-000019230000}"/>
    <cellStyle name="Cálculo 7 2 2 2" xfId="32596" xr:uid="{4E172706-4BE1-43C7-8678-B2C13675BC46}"/>
    <cellStyle name="Cálculo 7 3" xfId="24586" xr:uid="{00000000-0005-0000-0000-00001A230000}"/>
    <cellStyle name="Cálculo 7 3 2" xfId="32595"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2"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1" xr:uid="{00000000-0005-0000-0000-000027230000}"/>
    <cellStyle name="Célula de Verificação 3" xfId="8127" xr:uid="{00000000-0005-0000-0000-000028230000}"/>
    <cellStyle name="Célula de Verificação 3 2" xfId="8128" xr:uid="{00000000-0005-0000-0000-000029230000}"/>
    <cellStyle name="Célula de Verificação 3 2 2" xfId="25784"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3"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5"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7"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6" xr:uid="{00000000-0005-0000-0000-000040230000}"/>
    <cellStyle name="Célula Vinculada 3" xfId="8145" xr:uid="{00000000-0005-0000-0000-000041230000}"/>
    <cellStyle name="Célula Vinculada 3 2" xfId="8146" xr:uid="{00000000-0005-0000-0000-000042230000}"/>
    <cellStyle name="Célula Vinculada 3 2 2" xfId="25789"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88"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0"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2" xr:uid="{00000000-0005-0000-0000-000053230000}"/>
    <cellStyle name="Check Cell 2 3" xfId="25791"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89" xr:uid="{9BA89D9D-8FC4-464A-9FF1-7802EF3A7A7A}"/>
    <cellStyle name="Comma 10 3" xfId="8171" xr:uid="{00000000-0005-0000-0000-00006C230000}"/>
    <cellStyle name="Comma 10 4" xfId="28188"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0" xr:uid="{70AAAD15-5A76-4A40-8675-6956BB4A797C}"/>
    <cellStyle name="Comma 12" xfId="8176" xr:uid="{00000000-0005-0000-0000-000071230000}"/>
    <cellStyle name="Comma 12 2" xfId="8177" xr:uid="{00000000-0005-0000-0000-000072230000}"/>
    <cellStyle name="Comma 12 3" xfId="28191" xr:uid="{D19D73BE-611F-4A82-B170-9D90404BBC08}"/>
    <cellStyle name="Comma 13" xfId="8178" xr:uid="{00000000-0005-0000-0000-000073230000}"/>
    <cellStyle name="Comma 13 2" xfId="8179" xr:uid="{00000000-0005-0000-0000-000074230000}"/>
    <cellStyle name="Comma 13 3" xfId="28192"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3" xr:uid="{0AEE7F9B-ABFF-4A62-8C09-B9D5C06A38FC}"/>
    <cellStyle name="Comma 2 100" xfId="8186" xr:uid="{00000000-0005-0000-0000-00007C230000}"/>
    <cellStyle name="Comma 2 100 2" xfId="28194" xr:uid="{388FB565-83C0-4805-9247-DA997762BE6A}"/>
    <cellStyle name="Comma 2 101" xfId="8187" xr:uid="{00000000-0005-0000-0000-00007D230000}"/>
    <cellStyle name="Comma 2 101 2" xfId="28195" xr:uid="{3A55F33C-41BF-46A8-BD52-1F87E3A5533E}"/>
    <cellStyle name="Comma 2 11" xfId="8188" xr:uid="{00000000-0005-0000-0000-00007E230000}"/>
    <cellStyle name="Comma 2 11 2" xfId="28196" xr:uid="{FC607E21-ED9E-47FB-AB0B-6F3D85216E35}"/>
    <cellStyle name="Comma 2 12" xfId="8189" xr:uid="{00000000-0005-0000-0000-00007F230000}"/>
    <cellStyle name="Comma 2 12 2" xfId="28197" xr:uid="{2DB5B45B-7475-400F-820F-10BC68DA7EB6}"/>
    <cellStyle name="Comma 2 13" xfId="8190" xr:uid="{00000000-0005-0000-0000-000080230000}"/>
    <cellStyle name="Comma 2 13 2" xfId="28198" xr:uid="{BA2F0C42-8668-43E0-A0A2-9F58DA008C78}"/>
    <cellStyle name="Comma 2 14" xfId="8191" xr:uid="{00000000-0005-0000-0000-000081230000}"/>
    <cellStyle name="Comma 2 14 2" xfId="28199" xr:uid="{96174F11-9FA0-42EE-BD96-A1785A0B14E7}"/>
    <cellStyle name="Comma 2 15" xfId="8192" xr:uid="{00000000-0005-0000-0000-000082230000}"/>
    <cellStyle name="Comma 2 15 2" xfId="28200" xr:uid="{6A8538CD-9865-49D2-9C3B-0A150BFC77F6}"/>
    <cellStyle name="Comma 2 16" xfId="8193" xr:uid="{00000000-0005-0000-0000-000083230000}"/>
    <cellStyle name="Comma 2 16 2" xfId="28201" xr:uid="{FB577092-0FB8-4B6F-B0E0-1057AC71EE81}"/>
    <cellStyle name="Comma 2 17" xfId="8194" xr:uid="{00000000-0005-0000-0000-000084230000}"/>
    <cellStyle name="Comma 2 17 2" xfId="28202" xr:uid="{29C0ACE7-3E47-4856-ADE9-9E89E0545BE8}"/>
    <cellStyle name="Comma 2 18" xfId="8195" xr:uid="{00000000-0005-0000-0000-000085230000}"/>
    <cellStyle name="Comma 2 18 2" xfId="28203" xr:uid="{4DBC748E-7E76-4BA8-A61E-84D35A73449B}"/>
    <cellStyle name="Comma 2 19" xfId="8196" xr:uid="{00000000-0005-0000-0000-000086230000}"/>
    <cellStyle name="Comma 2 19 2" xfId="28204" xr:uid="{631AD5E3-664E-429F-9168-0E316EB33264}"/>
    <cellStyle name="Comma 2 2" xfId="8197" xr:uid="{00000000-0005-0000-0000-000087230000}"/>
    <cellStyle name="Comma 2 2 2" xfId="28205" xr:uid="{61640041-4B26-41F0-B5A9-248112CDC28F}"/>
    <cellStyle name="Comma 2 20" xfId="8198" xr:uid="{00000000-0005-0000-0000-000088230000}"/>
    <cellStyle name="Comma 2 20 2" xfId="28206" xr:uid="{BACC6219-C1ED-40FD-AAE9-738724D8D93D}"/>
    <cellStyle name="Comma 2 21" xfId="8199" xr:uid="{00000000-0005-0000-0000-000089230000}"/>
    <cellStyle name="Comma 2 21 2" xfId="28207" xr:uid="{1E33CBFB-CD00-4729-96CF-25E48C3C6745}"/>
    <cellStyle name="Comma 2 22" xfId="8200" xr:uid="{00000000-0005-0000-0000-00008A230000}"/>
    <cellStyle name="Comma 2 22 2" xfId="28208" xr:uid="{A04449CF-D85B-4598-8704-C8EDDF7D99C2}"/>
    <cellStyle name="Comma 2 23" xfId="8201" xr:uid="{00000000-0005-0000-0000-00008B230000}"/>
    <cellStyle name="Comma 2 23 2" xfId="28209" xr:uid="{349F99D8-D85B-4B7B-B501-66C7E45EDDE7}"/>
    <cellStyle name="Comma 2 24" xfId="8202" xr:uid="{00000000-0005-0000-0000-00008C230000}"/>
    <cellStyle name="Comma 2 24 2" xfId="28210" xr:uid="{78A90974-D277-4906-BBD4-3AE14F2ACDFA}"/>
    <cellStyle name="Comma 2 25" xfId="8203" xr:uid="{00000000-0005-0000-0000-00008D230000}"/>
    <cellStyle name="Comma 2 25 2" xfId="28211" xr:uid="{AF961B8B-4F93-4396-B131-82153A3A0E1B}"/>
    <cellStyle name="Comma 2 26" xfId="8204" xr:uid="{00000000-0005-0000-0000-00008E230000}"/>
    <cellStyle name="Comma 2 26 2" xfId="28212" xr:uid="{FD6CD7EF-82AD-412A-81D0-A94F1FBAF21A}"/>
    <cellStyle name="Comma 2 27" xfId="8205" xr:uid="{00000000-0005-0000-0000-00008F230000}"/>
    <cellStyle name="Comma 2 27 2" xfId="28213" xr:uid="{1BD37F53-2312-4B77-BDA6-5EFD7C499380}"/>
    <cellStyle name="Comma 2 28" xfId="8206" xr:uid="{00000000-0005-0000-0000-000090230000}"/>
    <cellStyle name="Comma 2 28 2" xfId="28214" xr:uid="{77A26664-BCE8-4C40-ADE1-9152BC49AEA2}"/>
    <cellStyle name="Comma 2 29" xfId="8207" xr:uid="{00000000-0005-0000-0000-000091230000}"/>
    <cellStyle name="Comma 2 29 2" xfId="28215" xr:uid="{DEE41926-ED46-4A02-9907-5B1C6376DA5B}"/>
    <cellStyle name="Comma 2 3" xfId="8208" xr:uid="{00000000-0005-0000-0000-000092230000}"/>
    <cellStyle name="Comma 2 3 2" xfId="28216" xr:uid="{63610DCF-7CB3-4580-8504-052C6C189837}"/>
    <cellStyle name="Comma 2 30" xfId="8209" xr:uid="{00000000-0005-0000-0000-000093230000}"/>
    <cellStyle name="Comma 2 30 2" xfId="28217" xr:uid="{B6C4A57D-77C8-43A0-BF50-47FF5430B846}"/>
    <cellStyle name="Comma 2 31" xfId="8210" xr:uid="{00000000-0005-0000-0000-000094230000}"/>
    <cellStyle name="Comma 2 31 2" xfId="28218" xr:uid="{60F1081C-09E9-479F-B01D-3C6B83729382}"/>
    <cellStyle name="Comma 2 32" xfId="8211" xr:uid="{00000000-0005-0000-0000-000095230000}"/>
    <cellStyle name="Comma 2 32 2" xfId="28219" xr:uid="{5532A628-C35C-4C65-93A3-522DFAE57192}"/>
    <cellStyle name="Comma 2 33" xfId="8212" xr:uid="{00000000-0005-0000-0000-000096230000}"/>
    <cellStyle name="Comma 2 33 2" xfId="28220" xr:uid="{918058FC-20C7-448D-9CD9-E942FC7F6319}"/>
    <cellStyle name="Comma 2 34" xfId="8213" xr:uid="{00000000-0005-0000-0000-000097230000}"/>
    <cellStyle name="Comma 2 34 2" xfId="28221" xr:uid="{00E2FD94-476C-4586-B8A7-747E3F9F5452}"/>
    <cellStyle name="Comma 2 35" xfId="8214" xr:uid="{00000000-0005-0000-0000-000098230000}"/>
    <cellStyle name="Comma 2 35 2" xfId="28222" xr:uid="{723D6D0D-0490-4D66-A47E-536BFCA69C7A}"/>
    <cellStyle name="Comma 2 36" xfId="8215" xr:uid="{00000000-0005-0000-0000-000099230000}"/>
    <cellStyle name="Comma 2 36 2" xfId="28223" xr:uid="{03E47CB2-32C2-42DD-B331-06A6CDDA9726}"/>
    <cellStyle name="Comma 2 37" xfId="8216" xr:uid="{00000000-0005-0000-0000-00009A230000}"/>
    <cellStyle name="Comma 2 37 2" xfId="28224" xr:uid="{1178A6B4-5EC4-43DE-B219-3522E206E515}"/>
    <cellStyle name="Comma 2 38" xfId="8217" xr:uid="{00000000-0005-0000-0000-00009B230000}"/>
    <cellStyle name="Comma 2 38 2" xfId="28225" xr:uid="{3BAE9C9B-9824-4A09-B6CD-70226657B015}"/>
    <cellStyle name="Comma 2 39" xfId="8218" xr:uid="{00000000-0005-0000-0000-00009C230000}"/>
    <cellStyle name="Comma 2 39 2" xfId="28226" xr:uid="{1EE9EEBF-281A-4AA1-8FF3-E36FC6549B56}"/>
    <cellStyle name="Comma 2 4" xfId="8219" xr:uid="{00000000-0005-0000-0000-00009D230000}"/>
    <cellStyle name="Comma 2 4 2" xfId="28227" xr:uid="{C4065C42-42C2-4A4C-8D4D-94B676579C46}"/>
    <cellStyle name="Comma 2 40" xfId="8220" xr:uid="{00000000-0005-0000-0000-00009E230000}"/>
    <cellStyle name="Comma 2 40 2" xfId="28228" xr:uid="{121EF07A-B39B-432B-A683-665C8C300482}"/>
    <cellStyle name="Comma 2 41" xfId="8221" xr:uid="{00000000-0005-0000-0000-00009F230000}"/>
    <cellStyle name="Comma 2 41 2" xfId="28229" xr:uid="{8FFCD187-CB4E-422A-8C12-AB73845721D8}"/>
    <cellStyle name="Comma 2 42" xfId="8222" xr:uid="{00000000-0005-0000-0000-0000A0230000}"/>
    <cellStyle name="Comma 2 42 2" xfId="28230" xr:uid="{829D6D47-E650-4D7C-8F1B-D1E73AB89F41}"/>
    <cellStyle name="Comma 2 43" xfId="8223" xr:uid="{00000000-0005-0000-0000-0000A1230000}"/>
    <cellStyle name="Comma 2 43 2" xfId="28231" xr:uid="{BF965A94-A9FA-45C8-A2AF-025F34AEE74E}"/>
    <cellStyle name="Comma 2 44" xfId="8224" xr:uid="{00000000-0005-0000-0000-0000A2230000}"/>
    <cellStyle name="Comma 2 44 2" xfId="28232" xr:uid="{F24B93D9-319E-4C81-B62D-0D8A17D11297}"/>
    <cellStyle name="Comma 2 45" xfId="8225" xr:uid="{00000000-0005-0000-0000-0000A3230000}"/>
    <cellStyle name="Comma 2 45 2" xfId="28233" xr:uid="{540E86BA-003B-4714-A502-B10FDE0A4692}"/>
    <cellStyle name="Comma 2 46" xfId="8226" xr:uid="{00000000-0005-0000-0000-0000A4230000}"/>
    <cellStyle name="Comma 2 46 2" xfId="28234" xr:uid="{F2AE4A43-2FAE-48EE-93A9-E4929BFFCE2A}"/>
    <cellStyle name="Comma 2 47" xfId="8227" xr:uid="{00000000-0005-0000-0000-0000A5230000}"/>
    <cellStyle name="Comma 2 47 2" xfId="28235" xr:uid="{E7249A0D-7294-429F-B831-009F01AA084B}"/>
    <cellStyle name="Comma 2 48" xfId="8228" xr:uid="{00000000-0005-0000-0000-0000A6230000}"/>
    <cellStyle name="Comma 2 48 2" xfId="28236" xr:uid="{34C6F570-AD77-4379-AE0E-C926FB641093}"/>
    <cellStyle name="Comma 2 49" xfId="8229" xr:uid="{00000000-0005-0000-0000-0000A7230000}"/>
    <cellStyle name="Comma 2 49 2" xfId="28237" xr:uid="{7EF64AD2-1DF2-4E3E-9F20-68CBE9F88759}"/>
    <cellStyle name="Comma 2 5" xfId="8230" xr:uid="{00000000-0005-0000-0000-0000A8230000}"/>
    <cellStyle name="Comma 2 5 2" xfId="28238" xr:uid="{9F3F1BB8-0A72-4E11-9371-73B3717918B3}"/>
    <cellStyle name="Comma 2 50" xfId="8231" xr:uid="{00000000-0005-0000-0000-0000A9230000}"/>
    <cellStyle name="Comma 2 50 2" xfId="28239" xr:uid="{F4E5BDEC-A07A-45A6-8F4A-9351D735C528}"/>
    <cellStyle name="Comma 2 51" xfId="8232" xr:uid="{00000000-0005-0000-0000-0000AA230000}"/>
    <cellStyle name="Comma 2 51 2" xfId="28240" xr:uid="{DAF0CDD3-D2C2-4169-9304-F816D5CC5200}"/>
    <cellStyle name="Comma 2 52" xfId="8233" xr:uid="{00000000-0005-0000-0000-0000AB230000}"/>
    <cellStyle name="Comma 2 52 2" xfId="28241" xr:uid="{DFD143AF-4809-48AA-9C34-20ED87B7BD9B}"/>
    <cellStyle name="Comma 2 53" xfId="8234" xr:uid="{00000000-0005-0000-0000-0000AC230000}"/>
    <cellStyle name="Comma 2 53 2" xfId="28242" xr:uid="{34A95510-75AD-43C3-A277-4F2201A8937C}"/>
    <cellStyle name="Comma 2 54" xfId="8235" xr:uid="{00000000-0005-0000-0000-0000AD230000}"/>
    <cellStyle name="Comma 2 54 2" xfId="28243" xr:uid="{51D7AEB7-AA50-42CC-AC30-71C987879377}"/>
    <cellStyle name="Comma 2 55" xfId="8236" xr:uid="{00000000-0005-0000-0000-0000AE230000}"/>
    <cellStyle name="Comma 2 55 2" xfId="28244" xr:uid="{1CA07463-C6E6-4B4B-82AA-65BE8B57CE00}"/>
    <cellStyle name="Comma 2 56" xfId="8237" xr:uid="{00000000-0005-0000-0000-0000AF230000}"/>
    <cellStyle name="Comma 2 56 2" xfId="28245" xr:uid="{5F4AA836-8E4B-4B99-8AC9-0D8E8D9727D3}"/>
    <cellStyle name="Comma 2 57" xfId="8238" xr:uid="{00000000-0005-0000-0000-0000B0230000}"/>
    <cellStyle name="Comma 2 57 2" xfId="28246" xr:uid="{4C3D7022-8139-4126-B8F4-9E58B082E5DF}"/>
    <cellStyle name="Comma 2 58" xfId="8239" xr:uid="{00000000-0005-0000-0000-0000B1230000}"/>
    <cellStyle name="Comma 2 58 2" xfId="28247" xr:uid="{1AC4124C-27E1-42FB-B14E-39E5DF1EAF5F}"/>
    <cellStyle name="Comma 2 59" xfId="8240" xr:uid="{00000000-0005-0000-0000-0000B2230000}"/>
    <cellStyle name="Comma 2 59 2" xfId="28248" xr:uid="{6B205A34-4F71-4BC7-8F80-A505EC57A9E5}"/>
    <cellStyle name="Comma 2 6" xfId="8241" xr:uid="{00000000-0005-0000-0000-0000B3230000}"/>
    <cellStyle name="Comma 2 6 2" xfId="28249" xr:uid="{FF965BBC-81FA-47A8-9EF0-C7012D48BDF0}"/>
    <cellStyle name="Comma 2 60" xfId="8242" xr:uid="{00000000-0005-0000-0000-0000B4230000}"/>
    <cellStyle name="Comma 2 60 2" xfId="28250" xr:uid="{BB341FAB-FAA3-4DAC-A312-2B0D3FFF0916}"/>
    <cellStyle name="Comma 2 61" xfId="8243" xr:uid="{00000000-0005-0000-0000-0000B5230000}"/>
    <cellStyle name="Comma 2 61 2" xfId="28251" xr:uid="{6D30DB9F-6C60-4833-835F-06B1C668C198}"/>
    <cellStyle name="Comma 2 62" xfId="8244" xr:uid="{00000000-0005-0000-0000-0000B6230000}"/>
    <cellStyle name="Comma 2 62 2" xfId="28252" xr:uid="{CC673C34-763B-4E1C-9350-D385C7CD2C27}"/>
    <cellStyle name="Comma 2 63" xfId="8245" xr:uid="{00000000-0005-0000-0000-0000B7230000}"/>
    <cellStyle name="Comma 2 63 2" xfId="28253" xr:uid="{9062EBF6-C980-47BD-87A4-0A3255C8A49E}"/>
    <cellStyle name="Comma 2 64" xfId="8246" xr:uid="{00000000-0005-0000-0000-0000B8230000}"/>
    <cellStyle name="Comma 2 64 2" xfId="28254" xr:uid="{004DEAB2-0AC0-4382-90FE-4374C2A3BD50}"/>
    <cellStyle name="Comma 2 65" xfId="8247" xr:uid="{00000000-0005-0000-0000-0000B9230000}"/>
    <cellStyle name="Comma 2 65 2" xfId="28255" xr:uid="{2DF50DC5-A047-4F13-9731-35576B26213A}"/>
    <cellStyle name="Comma 2 66" xfId="8248" xr:uid="{00000000-0005-0000-0000-0000BA230000}"/>
    <cellStyle name="Comma 2 66 2" xfId="28256" xr:uid="{AAF08D43-22DB-4EFD-9BE7-C5EA93488201}"/>
    <cellStyle name="Comma 2 67" xfId="8249" xr:uid="{00000000-0005-0000-0000-0000BB230000}"/>
    <cellStyle name="Comma 2 67 2" xfId="28257" xr:uid="{DFAD3518-A2E2-41EC-B9B6-8A69EF14DD4C}"/>
    <cellStyle name="Comma 2 68" xfId="8250" xr:uid="{00000000-0005-0000-0000-0000BC230000}"/>
    <cellStyle name="Comma 2 68 2" xfId="28258" xr:uid="{0FF35B67-F560-4611-ADFC-8906332BE95E}"/>
    <cellStyle name="Comma 2 69" xfId="8251" xr:uid="{00000000-0005-0000-0000-0000BD230000}"/>
    <cellStyle name="Comma 2 69 2" xfId="28259" xr:uid="{A741980B-67D4-491E-BFBC-2340882A3F00}"/>
    <cellStyle name="Comma 2 7" xfId="8252" xr:uid="{00000000-0005-0000-0000-0000BE230000}"/>
    <cellStyle name="Comma 2 7 2" xfId="28260" xr:uid="{3C9677A5-4CBD-4C64-9AC8-186B7D4DBAC7}"/>
    <cellStyle name="Comma 2 70" xfId="8253" xr:uid="{00000000-0005-0000-0000-0000BF230000}"/>
    <cellStyle name="Comma 2 70 2" xfId="28261" xr:uid="{23C135D7-6955-445E-AFB4-436A2EA4BA55}"/>
    <cellStyle name="Comma 2 71" xfId="8254" xr:uid="{00000000-0005-0000-0000-0000C0230000}"/>
    <cellStyle name="Comma 2 71 2" xfId="28262" xr:uid="{4E153098-EB01-439D-9D5B-99EBC7898DF3}"/>
    <cellStyle name="Comma 2 72" xfId="8255" xr:uid="{00000000-0005-0000-0000-0000C1230000}"/>
    <cellStyle name="Comma 2 72 2" xfId="28263" xr:uid="{87919E02-89F8-44D3-ADAC-A52475D3F861}"/>
    <cellStyle name="Comma 2 73" xfId="8256" xr:uid="{00000000-0005-0000-0000-0000C2230000}"/>
    <cellStyle name="Comma 2 73 2" xfId="28264" xr:uid="{1E7CB81D-A418-4558-88B3-737FE2CE9067}"/>
    <cellStyle name="Comma 2 74" xfId="8257" xr:uid="{00000000-0005-0000-0000-0000C3230000}"/>
    <cellStyle name="Comma 2 74 2" xfId="28265" xr:uid="{281860FA-DF61-480D-B451-95DF2F02DE97}"/>
    <cellStyle name="Comma 2 75" xfId="8258" xr:uid="{00000000-0005-0000-0000-0000C4230000}"/>
    <cellStyle name="Comma 2 75 2" xfId="28266" xr:uid="{50B81CC5-04EF-4791-A8C3-44E5CEB27508}"/>
    <cellStyle name="Comma 2 76" xfId="8259" xr:uid="{00000000-0005-0000-0000-0000C5230000}"/>
    <cellStyle name="Comma 2 76 2" xfId="28267" xr:uid="{DC47C394-78E3-4822-B1A2-20B3D2D1D2E0}"/>
    <cellStyle name="Comma 2 77" xfId="8260" xr:uid="{00000000-0005-0000-0000-0000C6230000}"/>
    <cellStyle name="Comma 2 77 2" xfId="28268" xr:uid="{28769597-E4CC-4CD5-9DC3-E25A4910AB92}"/>
    <cellStyle name="Comma 2 78" xfId="8261" xr:uid="{00000000-0005-0000-0000-0000C7230000}"/>
    <cellStyle name="Comma 2 78 2" xfId="28269" xr:uid="{A950B63E-861C-40D1-B5F2-9DCD7810FCCB}"/>
    <cellStyle name="Comma 2 79" xfId="8262" xr:uid="{00000000-0005-0000-0000-0000C8230000}"/>
    <cellStyle name="Comma 2 79 2" xfId="28270" xr:uid="{F29EC864-963D-41EE-9E12-B54F1BDE8508}"/>
    <cellStyle name="Comma 2 8" xfId="8263" xr:uid="{00000000-0005-0000-0000-0000C9230000}"/>
    <cellStyle name="Comma 2 8 2" xfId="28271" xr:uid="{A96837DB-48A0-4BD1-8C24-F3D6F57CE880}"/>
    <cellStyle name="Comma 2 80" xfId="8264" xr:uid="{00000000-0005-0000-0000-0000CA230000}"/>
    <cellStyle name="Comma 2 80 2" xfId="28272" xr:uid="{27DD25B5-FA3A-4555-BFAA-7CAB60715ACC}"/>
    <cellStyle name="Comma 2 81" xfId="8265" xr:uid="{00000000-0005-0000-0000-0000CB230000}"/>
    <cellStyle name="Comma 2 81 2" xfId="28273" xr:uid="{F1976424-C3DF-4D02-8D39-2174C5589C17}"/>
    <cellStyle name="Comma 2 82" xfId="8266" xr:uid="{00000000-0005-0000-0000-0000CC230000}"/>
    <cellStyle name="Comma 2 82 2" xfId="28274" xr:uid="{A4237B3B-1E4F-4AA9-8E97-23D38AE9CD2E}"/>
    <cellStyle name="Comma 2 83" xfId="8267" xr:uid="{00000000-0005-0000-0000-0000CD230000}"/>
    <cellStyle name="Comma 2 83 2" xfId="28275" xr:uid="{BC30BEBA-D19D-4D74-9961-95E1376DE43B}"/>
    <cellStyle name="Comma 2 84" xfId="8268" xr:uid="{00000000-0005-0000-0000-0000CE230000}"/>
    <cellStyle name="Comma 2 84 2" xfId="28276" xr:uid="{189E17E1-05CB-4F44-B70F-D46EFCDEDB6A}"/>
    <cellStyle name="Comma 2 85" xfId="8269" xr:uid="{00000000-0005-0000-0000-0000CF230000}"/>
    <cellStyle name="Comma 2 85 2" xfId="28277" xr:uid="{A148A175-7103-47A7-B6B1-49AD6CD84089}"/>
    <cellStyle name="Comma 2 86" xfId="8270" xr:uid="{00000000-0005-0000-0000-0000D0230000}"/>
    <cellStyle name="Comma 2 86 2" xfId="28278" xr:uid="{6FACE024-D1BF-4D78-99FD-A386392E10EB}"/>
    <cellStyle name="Comma 2 87" xfId="8271" xr:uid="{00000000-0005-0000-0000-0000D1230000}"/>
    <cellStyle name="Comma 2 87 2" xfId="28279" xr:uid="{D834FE70-097F-4AD6-ADE2-69508A70D118}"/>
    <cellStyle name="Comma 2 88" xfId="8272" xr:uid="{00000000-0005-0000-0000-0000D2230000}"/>
    <cellStyle name="Comma 2 88 2" xfId="28280" xr:uid="{10DBD851-C5F2-4834-ACC0-EB676B46AA1F}"/>
    <cellStyle name="Comma 2 89" xfId="8273" xr:uid="{00000000-0005-0000-0000-0000D3230000}"/>
    <cellStyle name="Comma 2 89 2" xfId="28281" xr:uid="{DD62CB03-03A6-431F-AE50-1FAAE81B9AA7}"/>
    <cellStyle name="Comma 2 9" xfId="8274" xr:uid="{00000000-0005-0000-0000-0000D4230000}"/>
    <cellStyle name="Comma 2 9 2" xfId="28282" xr:uid="{F2597B13-CAE9-48CA-A782-B4F647C1771E}"/>
    <cellStyle name="Comma 2 90" xfId="8275" xr:uid="{00000000-0005-0000-0000-0000D5230000}"/>
    <cellStyle name="Comma 2 90 2" xfId="28283" xr:uid="{75492E67-F784-458B-8893-5A638E82B44C}"/>
    <cellStyle name="Comma 2 91" xfId="8276" xr:uid="{00000000-0005-0000-0000-0000D6230000}"/>
    <cellStyle name="Comma 2 91 2" xfId="28284" xr:uid="{DA7DC5D3-B1FD-4A1D-AE3F-4A5E953FE1DD}"/>
    <cellStyle name="Comma 2 92" xfId="8277" xr:uid="{00000000-0005-0000-0000-0000D7230000}"/>
    <cellStyle name="Comma 2 92 2" xfId="28285" xr:uid="{BC4A5250-F243-47EF-9026-2760C3781271}"/>
    <cellStyle name="Comma 2 93" xfId="8278" xr:uid="{00000000-0005-0000-0000-0000D8230000}"/>
    <cellStyle name="Comma 2 93 2" xfId="28286" xr:uid="{A2E0F1D7-D10F-477C-9A28-D346DC556622}"/>
    <cellStyle name="Comma 2 94" xfId="8279" xr:uid="{00000000-0005-0000-0000-0000D9230000}"/>
    <cellStyle name="Comma 2 94 2" xfId="28287" xr:uid="{C5CC750E-23AD-46D0-9AD0-B88B8F6A6E2F}"/>
    <cellStyle name="Comma 2 95" xfId="8280" xr:uid="{00000000-0005-0000-0000-0000DA230000}"/>
    <cellStyle name="Comma 2 95 2" xfId="28288" xr:uid="{98783769-96C3-4833-B33D-DB96C4F03585}"/>
    <cellStyle name="Comma 2 96" xfId="8281" xr:uid="{00000000-0005-0000-0000-0000DB230000}"/>
    <cellStyle name="Comma 2 96 2" xfId="28289" xr:uid="{2EA068A5-823E-4AF6-B24B-B12B40E86803}"/>
    <cellStyle name="Comma 2 97" xfId="8282" xr:uid="{00000000-0005-0000-0000-0000DC230000}"/>
    <cellStyle name="Comma 2 97 2" xfId="28290" xr:uid="{AB27DD60-E5F7-490A-972D-970D31009182}"/>
    <cellStyle name="Comma 2 98" xfId="8283" xr:uid="{00000000-0005-0000-0000-0000DD230000}"/>
    <cellStyle name="Comma 2 98 2" xfId="28291" xr:uid="{A46E61E3-261C-4B3E-AEB2-1547449453BC}"/>
    <cellStyle name="Comma 2 99" xfId="8284" xr:uid="{00000000-0005-0000-0000-0000DE230000}"/>
    <cellStyle name="Comma 2 99 2" xfId="28292"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3" xr:uid="{27DBEFC8-7CF1-4E3F-BEAC-746CDD813679}"/>
    <cellStyle name="Comma 8 3" xfId="8355" xr:uid="{00000000-0005-0000-0000-000027240000}"/>
    <cellStyle name="Comma 8 3 2" xfId="28294"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4"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3" xr:uid="{00000000-0005-0000-0000-000060240000}"/>
    <cellStyle name="Ênfase1 3" xfId="8392" xr:uid="{00000000-0005-0000-0000-000061240000}"/>
    <cellStyle name="Ênfase1 3 2" xfId="8393" xr:uid="{00000000-0005-0000-0000-000062240000}"/>
    <cellStyle name="Ênfase1 3 2 2" xfId="25796"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5"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7"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798" xr:uid="{00000000-0005-0000-0000-000077240000}"/>
    <cellStyle name="Ênfase2 3" xfId="8410" xr:uid="{00000000-0005-0000-0000-000078240000}"/>
    <cellStyle name="Ênfase2 3 2" xfId="8411" xr:uid="{00000000-0005-0000-0000-000079240000}"/>
    <cellStyle name="Ênfase2 3 2 2" xfId="25800"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799"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1"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3"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2" xr:uid="{00000000-0005-0000-0000-00008F240000}"/>
    <cellStyle name="Ênfase3 3" xfId="8428" xr:uid="{00000000-0005-0000-0000-000090240000}"/>
    <cellStyle name="Ênfase3 3 2" xfId="8429" xr:uid="{00000000-0005-0000-0000-000091240000}"/>
    <cellStyle name="Ênfase3 3 2 2" xfId="25805"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4"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6"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08"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7" xr:uid="{00000000-0005-0000-0000-0000A7240000}"/>
    <cellStyle name="Ênfase4 3" xfId="8446" xr:uid="{00000000-0005-0000-0000-0000A8240000}"/>
    <cellStyle name="Ênfase4 3 2" xfId="8447" xr:uid="{00000000-0005-0000-0000-0000A9240000}"/>
    <cellStyle name="Ênfase4 3 2 2" xfId="25810"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09"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1"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3"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2" xr:uid="{00000000-0005-0000-0000-0000BF240000}"/>
    <cellStyle name="Ênfase5 3" xfId="8464" xr:uid="{00000000-0005-0000-0000-0000C0240000}"/>
    <cellStyle name="Ênfase5 3 2" xfId="8465" xr:uid="{00000000-0005-0000-0000-0000C1240000}"/>
    <cellStyle name="Ênfase5 3 2 2" xfId="25815"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4"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6"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18"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7" xr:uid="{00000000-0005-0000-0000-0000D7240000}"/>
    <cellStyle name="Ênfase6 3" xfId="8482" xr:uid="{00000000-0005-0000-0000-0000D8240000}"/>
    <cellStyle name="Ênfase6 3 2" xfId="8483" xr:uid="{00000000-0005-0000-0000-0000D9240000}"/>
    <cellStyle name="Ênfase6 3 2 2" xfId="25820"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19"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1"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2" xr:uid="{00000000-0005-0000-0000-0000F0240000}"/>
    <cellStyle name="Entrada 2 2" xfId="8502" xr:uid="{00000000-0005-0000-0000-0000F1240000}"/>
    <cellStyle name="Entrada 2 2 2" xfId="8503" xr:uid="{00000000-0005-0000-0000-0000F2240000}"/>
    <cellStyle name="Entrada 2 2 2 2" xfId="24590" xr:uid="{00000000-0005-0000-0000-0000F3240000}"/>
    <cellStyle name="Entrada 2 2 2 2 2" xfId="32599" xr:uid="{93BA214D-0EED-48F6-BF3B-B93CA8755719}"/>
    <cellStyle name="Entrada 2 2 3" xfId="24589" xr:uid="{00000000-0005-0000-0000-0000F4240000}"/>
    <cellStyle name="Entrada 2 2 3 2" xfId="32598" xr:uid="{30C80648-414F-4D85-8545-FEEDE7DB6818}"/>
    <cellStyle name="Entrada 2 3" xfId="8504" xr:uid="{00000000-0005-0000-0000-0000F5240000}"/>
    <cellStyle name="Entrada 2 3 2" xfId="8505" xr:uid="{00000000-0005-0000-0000-0000F6240000}"/>
    <cellStyle name="Entrada 2 3 2 2" xfId="24592" xr:uid="{00000000-0005-0000-0000-0000F7240000}"/>
    <cellStyle name="Entrada 2 3 2 2 2" xfId="32601" xr:uid="{77FE739D-37C8-4D8D-94C6-2E0AE3EB566D}"/>
    <cellStyle name="Entrada 2 3 3" xfId="24591" xr:uid="{00000000-0005-0000-0000-0000F8240000}"/>
    <cellStyle name="Entrada 2 3 3 2" xfId="32600" xr:uid="{BC1A8CF3-CAD5-48A4-BB66-14E06A9B8B19}"/>
    <cellStyle name="Entrada 2 4" xfId="8506" xr:uid="{00000000-0005-0000-0000-0000F9240000}"/>
    <cellStyle name="Entrada 2 4 2" xfId="8507" xr:uid="{00000000-0005-0000-0000-0000FA240000}"/>
    <cellStyle name="Entrada 2 4 2 2" xfId="24594" xr:uid="{00000000-0005-0000-0000-0000FB240000}"/>
    <cellStyle name="Entrada 2 4 2 2 2" xfId="32603" xr:uid="{375CA425-EC7E-4919-A08A-37DEEDE1A7EE}"/>
    <cellStyle name="Entrada 2 4 3" xfId="24593" xr:uid="{00000000-0005-0000-0000-0000FC240000}"/>
    <cellStyle name="Entrada 2 4 3 2" xfId="32602" xr:uid="{225B2122-1C29-4C35-987D-F5C7E10A110C}"/>
    <cellStyle name="Entrada 2 5" xfId="8508" xr:uid="{00000000-0005-0000-0000-0000FD240000}"/>
    <cellStyle name="Entrada 2 5 2" xfId="8509" xr:uid="{00000000-0005-0000-0000-0000FE240000}"/>
    <cellStyle name="Entrada 2 5 2 2" xfId="24596" xr:uid="{00000000-0005-0000-0000-0000FF240000}"/>
    <cellStyle name="Entrada 2 5 2 2 2" xfId="32605" xr:uid="{854725F5-7AD1-4CAB-A0C0-19F6F0352483}"/>
    <cellStyle name="Entrada 2 5 3" xfId="24595" xr:uid="{00000000-0005-0000-0000-000000250000}"/>
    <cellStyle name="Entrada 2 5 3 2" xfId="32604" xr:uid="{6BC889C4-0D0E-4C22-B01B-BC5BDE76C3C0}"/>
    <cellStyle name="Entrada 2 6" xfId="8510" xr:uid="{00000000-0005-0000-0000-000001250000}"/>
    <cellStyle name="Entrada 2 6 2" xfId="8511" xr:uid="{00000000-0005-0000-0000-000002250000}"/>
    <cellStyle name="Entrada 2 6 2 2" xfId="24598" xr:uid="{00000000-0005-0000-0000-000003250000}"/>
    <cellStyle name="Entrada 2 6 2 2 2" xfId="32607" xr:uid="{79F006A1-B503-4F99-AE45-D7C5C3466ADD}"/>
    <cellStyle name="Entrada 2 6 3" xfId="24597" xr:uid="{00000000-0005-0000-0000-000004250000}"/>
    <cellStyle name="Entrada 2 6 3 2" xfId="32606" xr:uid="{BA67FA4E-81DB-41DE-A81B-7577B022857A}"/>
    <cellStyle name="Entrada 2 7" xfId="8512" xr:uid="{00000000-0005-0000-0000-000005250000}"/>
    <cellStyle name="Entrada 2 7 2" xfId="8513" xr:uid="{00000000-0005-0000-0000-000006250000}"/>
    <cellStyle name="Entrada 2 7 2 2" xfId="24600" xr:uid="{00000000-0005-0000-0000-000007250000}"/>
    <cellStyle name="Entrada 2 7 2 2 2" xfId="32609" xr:uid="{0207699D-59FC-44AA-B180-5980468F347D}"/>
    <cellStyle name="Entrada 2 7 3" xfId="24599" xr:uid="{00000000-0005-0000-0000-000008250000}"/>
    <cellStyle name="Entrada 2 7 3 2" xfId="32608" xr:uid="{0A537E69-52EF-4FE7-AAB2-7BABEB9E3943}"/>
    <cellStyle name="Entrada 2 8" xfId="8514" xr:uid="{00000000-0005-0000-0000-000009250000}"/>
    <cellStyle name="Entrada 2 8 2" xfId="24601" xr:uid="{00000000-0005-0000-0000-00000A250000}"/>
    <cellStyle name="Entrada 2 8 2 2" xfId="32610" xr:uid="{E7108B80-7B32-4D47-830F-12A493EAF66C}"/>
    <cellStyle name="Entrada 2 9" xfId="24588" xr:uid="{00000000-0005-0000-0000-00000B250000}"/>
    <cellStyle name="Entrada 2 9 2" xfId="32597"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4" xr:uid="{00000000-0005-0000-0000-00000F250000}"/>
    <cellStyle name="Entrada 3 2 2 2 2" xfId="32613" xr:uid="{C0577C0E-81C8-42E9-859A-0E09D155DDC7}"/>
    <cellStyle name="Entrada 3 2 3" xfId="24603" xr:uid="{00000000-0005-0000-0000-000010250000}"/>
    <cellStyle name="Entrada 3 2 3 2" xfId="32612" xr:uid="{185E1DC2-BB3A-4BD0-ABFC-91D2D8921BDF}"/>
    <cellStyle name="Entrada 3 2 4" xfId="25824" xr:uid="{00000000-0005-0000-0000-000011250000}"/>
    <cellStyle name="Entrada 3 3" xfId="8518" xr:uid="{00000000-0005-0000-0000-000012250000}"/>
    <cellStyle name="Entrada 3 3 2" xfId="8519" xr:uid="{00000000-0005-0000-0000-000013250000}"/>
    <cellStyle name="Entrada 3 3 2 2" xfId="24606" xr:uid="{00000000-0005-0000-0000-000014250000}"/>
    <cellStyle name="Entrada 3 3 2 2 2" xfId="32615" xr:uid="{93DC11E2-585C-4551-BBCA-3F4C2179ECDF}"/>
    <cellStyle name="Entrada 3 3 3" xfId="24605" xr:uid="{00000000-0005-0000-0000-000015250000}"/>
    <cellStyle name="Entrada 3 3 3 2" xfId="32614" xr:uid="{AC1C7816-DB35-4DFF-96F4-5B577A5CDBC6}"/>
    <cellStyle name="Entrada 3 4" xfId="8520" xr:uid="{00000000-0005-0000-0000-000016250000}"/>
    <cellStyle name="Entrada 3 4 2" xfId="8521" xr:uid="{00000000-0005-0000-0000-000017250000}"/>
    <cellStyle name="Entrada 3 4 2 2" xfId="24608" xr:uid="{00000000-0005-0000-0000-000018250000}"/>
    <cellStyle name="Entrada 3 4 2 2 2" xfId="32617" xr:uid="{E12AD4DF-236C-428F-A881-CFE96FBF14BF}"/>
    <cellStyle name="Entrada 3 4 3" xfId="24607" xr:uid="{00000000-0005-0000-0000-000019250000}"/>
    <cellStyle name="Entrada 3 4 3 2" xfId="32616" xr:uid="{90F710D9-EA32-46C6-A2A0-B052FDC0D097}"/>
    <cellStyle name="Entrada 3 5" xfId="8522" xr:uid="{00000000-0005-0000-0000-00001A250000}"/>
    <cellStyle name="Entrada 3 5 2" xfId="8523" xr:uid="{00000000-0005-0000-0000-00001B250000}"/>
    <cellStyle name="Entrada 3 5 2 2" xfId="24610" xr:uid="{00000000-0005-0000-0000-00001C250000}"/>
    <cellStyle name="Entrada 3 5 2 2 2" xfId="32619" xr:uid="{B5243CDB-2315-4955-8EA6-09DED28FBE15}"/>
    <cellStyle name="Entrada 3 5 3" xfId="24609" xr:uid="{00000000-0005-0000-0000-00001D250000}"/>
    <cellStyle name="Entrada 3 5 3 2" xfId="32618" xr:uid="{9B842593-920C-47FA-9E37-8EBD9E483B4E}"/>
    <cellStyle name="Entrada 3 6" xfId="8524" xr:uid="{00000000-0005-0000-0000-00001E250000}"/>
    <cellStyle name="Entrada 3 6 2" xfId="24611" xr:uid="{00000000-0005-0000-0000-00001F250000}"/>
    <cellStyle name="Entrada 3 6 2 2" xfId="32620" xr:uid="{08E57D35-1147-473A-8785-7D93B3652A1F}"/>
    <cellStyle name="Entrada 3 7" xfId="24602" xr:uid="{00000000-0005-0000-0000-000020250000}"/>
    <cellStyle name="Entrada 3 7 2" xfId="32611" xr:uid="{9B100E4B-33E6-460A-9657-286A2AC91EFA}"/>
    <cellStyle name="Entrada 3 8" xfId="25823"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4" xr:uid="{00000000-0005-0000-0000-000025250000}"/>
    <cellStyle name="Entrada 4 2 2 2 2" xfId="32623" xr:uid="{AFD214B3-BBEA-4FD0-90BE-8E44A4A9DD2F}"/>
    <cellStyle name="Entrada 4 2 3" xfId="24613" xr:uid="{00000000-0005-0000-0000-000026250000}"/>
    <cellStyle name="Entrada 4 2 3 2" xfId="32622" xr:uid="{85E3743B-C1CE-495F-9381-0C0A7BC79B11}"/>
    <cellStyle name="Entrada 4 3" xfId="8528" xr:uid="{00000000-0005-0000-0000-000027250000}"/>
    <cellStyle name="Entrada 4 3 2" xfId="8529" xr:uid="{00000000-0005-0000-0000-000028250000}"/>
    <cellStyle name="Entrada 4 3 2 2" xfId="24616" xr:uid="{00000000-0005-0000-0000-000029250000}"/>
    <cellStyle name="Entrada 4 3 2 2 2" xfId="32625" xr:uid="{FE74F148-1076-4CC0-AA70-AD2E1308D335}"/>
    <cellStyle name="Entrada 4 3 3" xfId="24615" xr:uid="{00000000-0005-0000-0000-00002A250000}"/>
    <cellStyle name="Entrada 4 3 3 2" xfId="32624" xr:uid="{E39835CB-D17A-4BA4-9D8F-D7413655E7E8}"/>
    <cellStyle name="Entrada 4 4" xfId="8530" xr:uid="{00000000-0005-0000-0000-00002B250000}"/>
    <cellStyle name="Entrada 4 4 2" xfId="8531" xr:uid="{00000000-0005-0000-0000-00002C250000}"/>
    <cellStyle name="Entrada 4 4 2 2" xfId="24618" xr:uid="{00000000-0005-0000-0000-00002D250000}"/>
    <cellStyle name="Entrada 4 4 2 2 2" xfId="32627" xr:uid="{5FB5EC7D-3A7F-4038-AE39-578B39093DD3}"/>
    <cellStyle name="Entrada 4 4 3" xfId="24617" xr:uid="{00000000-0005-0000-0000-00002E250000}"/>
    <cellStyle name="Entrada 4 4 3 2" xfId="32626" xr:uid="{24A1EECB-B33C-4D87-BEAC-8A1450341290}"/>
    <cellStyle name="Entrada 4 5" xfId="8532" xr:uid="{00000000-0005-0000-0000-00002F250000}"/>
    <cellStyle name="Entrada 4 5 2" xfId="8533" xr:uid="{00000000-0005-0000-0000-000030250000}"/>
    <cellStyle name="Entrada 4 5 2 2" xfId="24620" xr:uid="{00000000-0005-0000-0000-000031250000}"/>
    <cellStyle name="Entrada 4 5 2 2 2" xfId="32629" xr:uid="{356700F7-4DE4-4581-ABCA-A3AA9F1FA8EA}"/>
    <cellStyle name="Entrada 4 5 3" xfId="24619" xr:uid="{00000000-0005-0000-0000-000032250000}"/>
    <cellStyle name="Entrada 4 5 3 2" xfId="32628" xr:uid="{5916EEBB-73EB-406E-B2EA-277DB1CFCAC0}"/>
    <cellStyle name="Entrada 4 6" xfId="8534" xr:uid="{00000000-0005-0000-0000-000033250000}"/>
    <cellStyle name="Entrada 4 6 2" xfId="24621" xr:uid="{00000000-0005-0000-0000-000034250000}"/>
    <cellStyle name="Entrada 4 6 2 2" xfId="32630" xr:uid="{E19276A3-1068-4E82-BF4D-134C034EA962}"/>
    <cellStyle name="Entrada 4 7" xfId="24612" xr:uid="{00000000-0005-0000-0000-000035250000}"/>
    <cellStyle name="Entrada 4 7 2" xfId="32621" xr:uid="{23ECAF40-74F3-4266-9C0E-4FF58A3AE1FB}"/>
    <cellStyle name="Entrada 5" xfId="8535" xr:uid="{00000000-0005-0000-0000-000036250000}"/>
    <cellStyle name="Entrada 5 2" xfId="8536" xr:uid="{00000000-0005-0000-0000-000037250000}"/>
    <cellStyle name="Entrada 5 2 2" xfId="24623" xr:uid="{00000000-0005-0000-0000-000038250000}"/>
    <cellStyle name="Entrada 5 2 2 2" xfId="32632" xr:uid="{C7BC277F-6C16-4C59-B799-2ED6CF401EE3}"/>
    <cellStyle name="Entrada 5 2 3" xfId="25825" xr:uid="{00000000-0005-0000-0000-000039250000}"/>
    <cellStyle name="Entrada 5 3" xfId="24622" xr:uid="{00000000-0005-0000-0000-00003A250000}"/>
    <cellStyle name="Entrada 5 3 2" xfId="32631" xr:uid="{3E533C36-D20D-4DF3-9EB2-B9727892B042}"/>
    <cellStyle name="Entrada 6" xfId="8537" xr:uid="{00000000-0005-0000-0000-00003B250000}"/>
    <cellStyle name="Entrada 6 2" xfId="8538" xr:uid="{00000000-0005-0000-0000-00003C250000}"/>
    <cellStyle name="Entrada 6 2 2" xfId="24625" xr:uid="{00000000-0005-0000-0000-00003D250000}"/>
    <cellStyle name="Entrada 6 2 2 2" xfId="32634" xr:uid="{FA3FB7D5-828E-43C5-848E-B8D9696A99FE}"/>
    <cellStyle name="Entrada 6 3" xfId="24624" xr:uid="{00000000-0005-0000-0000-00003E250000}"/>
    <cellStyle name="Entrada 6 3 2" xfId="32633" xr:uid="{D23B2D77-FDDE-416B-ACD2-548E95A2898B}"/>
    <cellStyle name="Entrada 7" xfId="8539" xr:uid="{00000000-0005-0000-0000-00003F250000}"/>
    <cellStyle name="Entrada 7 2" xfId="8540" xr:uid="{00000000-0005-0000-0000-000040250000}"/>
    <cellStyle name="Entrada 7 2 2" xfId="24627" xr:uid="{00000000-0005-0000-0000-000041250000}"/>
    <cellStyle name="Entrada 7 2 2 2" xfId="32636" xr:uid="{7DBEC2F3-8A8C-4168-B331-935520D0DC05}"/>
    <cellStyle name="Entrada 7 3" xfId="24626" xr:uid="{00000000-0005-0000-0000-000042250000}"/>
    <cellStyle name="Entrada 7 3 2" xfId="32635" xr:uid="{6921ECDA-7863-4763-B757-66F661AB0865}"/>
    <cellStyle name="Estilo 1" xfId="8541" xr:uid="{00000000-0005-0000-0000-000043250000}"/>
    <cellStyle name="Estilo 2" xfId="8542" xr:uid="{00000000-0005-0000-0000-000044250000}"/>
    <cellStyle name="Estilo 2 2" xfId="28295"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5"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6"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7"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4"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7" xr:uid="{00000000-0005-0000-0000-0000FF260000}"/>
    <cellStyle name="Good 2 3" xfId="25826"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7"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29" xr:uid="{00000000-0005-0000-0000-00000E270000}"/>
    <cellStyle name="Heading 1 2 3" xfId="25828"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1" xr:uid="{00000000-0005-0000-0000-000014270000}"/>
    <cellStyle name="Heading 2 2 3" xfId="25830"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3" xr:uid="{00000000-0005-0000-0000-00001B270000}"/>
    <cellStyle name="Heading 3 2 3" xfId="25832" xr:uid="{00000000-0005-0000-0000-00001C270000}"/>
    <cellStyle name="Heading 3 3" xfId="8984" xr:uid="{00000000-0005-0000-0000-00001D270000}"/>
    <cellStyle name="Heading 3 3 2" xfId="25834"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6" xr:uid="{00000000-0005-0000-0000-000022270000}"/>
    <cellStyle name="Heading 4 2 3" xfId="25835"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7" xr:uid="{00000000-0005-0000-0000-000035270000}"/>
    <cellStyle name="Incorreto 3" xfId="9001" xr:uid="{00000000-0005-0000-0000-000036270000}"/>
    <cellStyle name="Incorreto 3 2" xfId="9002" xr:uid="{00000000-0005-0000-0000-000037270000}"/>
    <cellStyle name="Incorreto 3 2 2" xfId="25839"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38"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0"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28" xr:uid="{00000000-0005-0000-0000-000049270000}"/>
    <cellStyle name="Input 10 2" xfId="32637" xr:uid="{5F2B6C71-454D-47EA-9076-C39D5CD6755E}"/>
    <cellStyle name="Input 11" xfId="24989" xr:uid="{00000000-0005-0000-0000-00004A270000}"/>
    <cellStyle name="Input 12" xfId="25012" xr:uid="{00000000-0005-0000-0000-00004B270000}"/>
    <cellStyle name="Input 13" xfId="24988" xr:uid="{00000000-0005-0000-0000-00004C270000}"/>
    <cellStyle name="Input 14" xfId="25011" xr:uid="{00000000-0005-0000-0000-00004D270000}"/>
    <cellStyle name="Input 15" xfId="24990" xr:uid="{00000000-0005-0000-0000-00004E270000}"/>
    <cellStyle name="Input 16" xfId="25010" xr:uid="{00000000-0005-0000-0000-00004F270000}"/>
    <cellStyle name="Input 17" xfId="24991" xr:uid="{00000000-0005-0000-0000-000050270000}"/>
    <cellStyle name="Input 18" xfId="25009" xr:uid="{00000000-0005-0000-0000-000051270000}"/>
    <cellStyle name="Input 19" xfId="24992" xr:uid="{00000000-0005-0000-0000-000052270000}"/>
    <cellStyle name="Input 2" xfId="156" xr:uid="{00000000-0005-0000-0000-000053270000}"/>
    <cellStyle name="Input 2 2" xfId="9018" xr:uid="{00000000-0005-0000-0000-000054270000}"/>
    <cellStyle name="Input 2 2 2" xfId="24630" xr:uid="{00000000-0005-0000-0000-000055270000}"/>
    <cellStyle name="Input 2 2 2 2" xfId="32639" xr:uid="{48969B05-594A-4166-A0AA-8AD5E957F2E8}"/>
    <cellStyle name="Input 2 2 3" xfId="25842" xr:uid="{00000000-0005-0000-0000-000056270000}"/>
    <cellStyle name="Input 2 3" xfId="9017" xr:uid="{00000000-0005-0000-0000-000057270000}"/>
    <cellStyle name="Input 2 4" xfId="24629" xr:uid="{00000000-0005-0000-0000-000058270000}"/>
    <cellStyle name="Input 2 4 2" xfId="32638" xr:uid="{F1179A3E-2AD5-4CE2-9198-3C49D1F6BD77}"/>
    <cellStyle name="Input 2 5" xfId="25841" xr:uid="{00000000-0005-0000-0000-000059270000}"/>
    <cellStyle name="Input 20" xfId="25008" xr:uid="{00000000-0005-0000-0000-00005A270000}"/>
    <cellStyle name="Input 21" xfId="24993" xr:uid="{00000000-0005-0000-0000-00005B270000}"/>
    <cellStyle name="Input 22" xfId="25007" xr:uid="{00000000-0005-0000-0000-00005C270000}"/>
    <cellStyle name="Input 23" xfId="24994" xr:uid="{00000000-0005-0000-0000-00005D270000}"/>
    <cellStyle name="Input 24" xfId="25006" xr:uid="{00000000-0005-0000-0000-00005E270000}"/>
    <cellStyle name="Input 25" xfId="24995" xr:uid="{00000000-0005-0000-0000-00005F270000}"/>
    <cellStyle name="Input 26" xfId="25005" xr:uid="{00000000-0005-0000-0000-000060270000}"/>
    <cellStyle name="Input 27" xfId="24996" xr:uid="{00000000-0005-0000-0000-000061270000}"/>
    <cellStyle name="Input 28" xfId="25004" xr:uid="{00000000-0005-0000-0000-000062270000}"/>
    <cellStyle name="Input 29" xfId="24997" xr:uid="{00000000-0005-0000-0000-000063270000}"/>
    <cellStyle name="Input 3" xfId="9019" xr:uid="{00000000-0005-0000-0000-000064270000}"/>
    <cellStyle name="Input 3 2" xfId="9020" xr:uid="{00000000-0005-0000-0000-000065270000}"/>
    <cellStyle name="Input 3 2 2" xfId="24632" xr:uid="{00000000-0005-0000-0000-000066270000}"/>
    <cellStyle name="Input 3 2 2 2" xfId="32641" xr:uid="{903CE007-3726-4750-A2F5-5614FEE3A636}"/>
    <cellStyle name="Input 3 3" xfId="24631" xr:uid="{00000000-0005-0000-0000-000067270000}"/>
    <cellStyle name="Input 3 3 2" xfId="32640" xr:uid="{4AAE3EDD-E430-4F77-90FF-B1503CF66865}"/>
    <cellStyle name="Input 3 4" xfId="25843" xr:uid="{00000000-0005-0000-0000-000068270000}"/>
    <cellStyle name="Input 30" xfId="25003" xr:uid="{00000000-0005-0000-0000-000069270000}"/>
    <cellStyle name="Input 31" xfId="24998" xr:uid="{00000000-0005-0000-0000-00006A270000}"/>
    <cellStyle name="Input 32" xfId="25002" xr:uid="{00000000-0005-0000-0000-00006B270000}"/>
    <cellStyle name="Input 33" xfId="24999" xr:uid="{00000000-0005-0000-0000-00006C270000}"/>
    <cellStyle name="Input 34" xfId="25001" xr:uid="{00000000-0005-0000-0000-00006D270000}"/>
    <cellStyle name="Input 35" xfId="25000" xr:uid="{00000000-0005-0000-0000-00006E270000}"/>
    <cellStyle name="Input 4" xfId="9021" xr:uid="{00000000-0005-0000-0000-00006F270000}"/>
    <cellStyle name="Input 4 2" xfId="9022" xr:uid="{00000000-0005-0000-0000-000070270000}"/>
    <cellStyle name="Input 4 2 2" xfId="24634" xr:uid="{00000000-0005-0000-0000-000071270000}"/>
    <cellStyle name="Input 4 2 2 2" xfId="32643" xr:uid="{E1DAF0BD-7451-4D56-8548-785B4A5E1EEE}"/>
    <cellStyle name="Input 4 3" xfId="24633" xr:uid="{00000000-0005-0000-0000-000072270000}"/>
    <cellStyle name="Input 4 3 2" xfId="32642" xr:uid="{3C1A4D09-E8C5-432E-93F8-E38FD9FCB819}"/>
    <cellStyle name="Input 5" xfId="9023" xr:uid="{00000000-0005-0000-0000-000073270000}"/>
    <cellStyle name="Input 5 2" xfId="9024" xr:uid="{00000000-0005-0000-0000-000074270000}"/>
    <cellStyle name="Input 5 2 2" xfId="24636" xr:uid="{00000000-0005-0000-0000-000075270000}"/>
    <cellStyle name="Input 5 2 2 2" xfId="32645" xr:uid="{810F7DD4-4E1A-46BF-B0A8-4A914B4BD9A8}"/>
    <cellStyle name="Input 5 3" xfId="24635" xr:uid="{00000000-0005-0000-0000-000076270000}"/>
    <cellStyle name="Input 5 3 2" xfId="32644" xr:uid="{C4201B5E-2981-4995-B803-A47D8341ECF9}"/>
    <cellStyle name="Input 6" xfId="9025" xr:uid="{00000000-0005-0000-0000-000077270000}"/>
    <cellStyle name="Input 6 2" xfId="9026" xr:uid="{00000000-0005-0000-0000-000078270000}"/>
    <cellStyle name="Input 6 2 2" xfId="24638" xr:uid="{00000000-0005-0000-0000-000079270000}"/>
    <cellStyle name="Input 6 2 2 2" xfId="32647" xr:uid="{57728937-BEF0-4F02-9D30-120045E3648A}"/>
    <cellStyle name="Input 6 3" xfId="24637" xr:uid="{00000000-0005-0000-0000-00007A270000}"/>
    <cellStyle name="Input 6 3 2" xfId="32646" xr:uid="{43FB3661-CA04-46C9-993D-60A300E74A68}"/>
    <cellStyle name="Input 7" xfId="9027" xr:uid="{00000000-0005-0000-0000-00007B270000}"/>
    <cellStyle name="Input 7 2" xfId="9028" xr:uid="{00000000-0005-0000-0000-00007C270000}"/>
    <cellStyle name="Input 7 2 2" xfId="24640" xr:uid="{00000000-0005-0000-0000-00007D270000}"/>
    <cellStyle name="Input 7 2 2 2" xfId="32649" xr:uid="{297C6D58-BBD5-4430-A9F2-58E18F9A01D9}"/>
    <cellStyle name="Input 7 3" xfId="24639" xr:uid="{00000000-0005-0000-0000-00007E270000}"/>
    <cellStyle name="Input 7 3 2" xfId="32648" xr:uid="{F68B72A2-632A-4D70-9DA8-7E87A4505CAB}"/>
    <cellStyle name="Input 8" xfId="9029" xr:uid="{00000000-0005-0000-0000-00007F270000}"/>
    <cellStyle name="Input 8 2" xfId="24641" xr:uid="{00000000-0005-0000-0000-000080270000}"/>
    <cellStyle name="Input 8 2 2" xfId="32650"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5" xr:uid="{00000000-0005-0000-0000-000090270000}"/>
    <cellStyle name="Linked Cell 2 3" xfId="25844"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3" xr:uid="{00000000-0005-0000-0000-00009B270000}"/>
    <cellStyle name="Moeda 2 10 2" xfId="33190" xr:uid="{3C76EA6D-0D30-41EF-B0DB-B03FEA4D99AB}"/>
    <cellStyle name="Moeda 2 11" xfId="27533" xr:uid="{00000000-0005-0000-0000-00009C270000}"/>
    <cellStyle name="Moeda 2 11 2" xfId="33345" xr:uid="{3CEDE449-DD62-4E7C-8173-1A70C7B18D11}"/>
    <cellStyle name="Moeda 2 12" xfId="27683" xr:uid="{00000000-0005-0000-0000-00009D270000}"/>
    <cellStyle name="Moeda 2 12 2" xfId="33494" xr:uid="{A8AF773D-DAAF-41B4-9FF6-C07BC7DD820A}"/>
    <cellStyle name="Moeda 2 2" xfId="159" xr:uid="{00000000-0005-0000-0000-00009E270000}"/>
    <cellStyle name="Moeda 2 2 10" xfId="27804" xr:uid="{00000000-0005-0000-0000-00009F270000}"/>
    <cellStyle name="Moeda 2 2 10 2" xfId="33615"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88" xr:uid="{00000000-0005-0000-0000-0000A4270000}"/>
    <cellStyle name="Moeda 2 2 6 2" xfId="32982" xr:uid="{94659C2B-8302-4B31-9462-12DCBB1D231B}"/>
    <cellStyle name="Moeda 2 2 7" xfId="27306" xr:uid="{00000000-0005-0000-0000-0000A5270000}"/>
    <cellStyle name="Moeda 2 2 7 2" xfId="33144" xr:uid="{E1697EF0-E79C-4705-AF8A-5B6FA7D025FA}"/>
    <cellStyle name="Moeda 2 2 8" xfId="27477" xr:uid="{00000000-0005-0000-0000-0000A6270000}"/>
    <cellStyle name="Moeda 2 2 8 2" xfId="33314" xr:uid="{57ADE5A6-5610-4355-B0BD-BFDE18A838B5}"/>
    <cellStyle name="Moeda 2 2 9" xfId="27647" xr:uid="{00000000-0005-0000-0000-0000A7270000}"/>
    <cellStyle name="Moeda 2 2 9 2" xfId="33458"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6" xr:uid="{E77D8AAF-9D8B-4F4A-B933-4F79D342FE5E}"/>
    <cellStyle name="Moeda 2 7" xfId="25846" xr:uid="{00000000-0005-0000-0000-0000AC270000}"/>
    <cellStyle name="Moeda 2 7 2" xfId="32924" xr:uid="{00615C91-19B8-4F3E-90DB-50A6BA254DF5}"/>
    <cellStyle name="Moeda 2 8" xfId="27173" xr:uid="{00000000-0005-0000-0000-0000AD270000}"/>
    <cellStyle name="Moeda 2 8 2" xfId="33016" xr:uid="{0AB47789-0F6F-4104-8A7D-9EF433AC9B93}"/>
    <cellStyle name="Moeda 2 9" xfId="27218" xr:uid="{00000000-0005-0000-0000-0000AE270000}"/>
    <cellStyle name="Moeda 3" xfId="160" xr:uid="{00000000-0005-0000-0000-0000AF270000}"/>
    <cellStyle name="Moeda 3 2" xfId="9060" xr:uid="{00000000-0005-0000-0000-0000B0270000}"/>
    <cellStyle name="Moeda 3 2 2" xfId="25847"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1" xr:uid="{00000000-0005-0000-0000-0000B9270000}"/>
    <cellStyle name="Moeda 5 2" xfId="33642"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49"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48" xr:uid="{00000000-0005-0000-0000-0000C8270000}"/>
    <cellStyle name="Neutra 3" xfId="9078" xr:uid="{00000000-0005-0000-0000-0000C9270000}"/>
    <cellStyle name="Neutra 3 2" xfId="9079" xr:uid="{00000000-0005-0000-0000-0000CA270000}"/>
    <cellStyle name="Neutra 3 2 2" xfId="25851"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0"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2"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4" xr:uid="{00000000-0005-0000-0000-0000DB270000}"/>
    <cellStyle name="Neutral 2 3" xfId="25853"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7" xr:uid="{00000000-0005-0000-0000-0000EE270000}"/>
    <cellStyle name="Normal 100 2" xfId="32542" xr:uid="{4F9D4D0D-0F0C-447A-BDBF-AF26EA476E4B}"/>
    <cellStyle name="Normal 101" xfId="24974" xr:uid="{00000000-0005-0000-0000-0000EF270000}"/>
    <cellStyle name="Normal 102" xfId="25026" xr:uid="{00000000-0005-0000-0000-0000F0270000}"/>
    <cellStyle name="Normal 103" xfId="25028" xr:uid="{00000000-0005-0000-0000-0000F1270000}"/>
    <cellStyle name="Normal 104" xfId="25029" xr:uid="{00000000-0005-0000-0000-0000F2270000}"/>
    <cellStyle name="Normal 105" xfId="25030" xr:uid="{00000000-0005-0000-0000-0000F3270000}"/>
    <cellStyle name="Normal 106" xfId="25031" xr:uid="{00000000-0005-0000-0000-0000F4270000}"/>
    <cellStyle name="Normal 107" xfId="25032" xr:uid="{00000000-0005-0000-0000-0000F5270000}"/>
    <cellStyle name="Normal 108" xfId="25033" xr:uid="{00000000-0005-0000-0000-0000F6270000}"/>
    <cellStyle name="Normal 109" xfId="25034"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5" xr:uid="{00000000-0005-0000-0000-000004280000}"/>
    <cellStyle name="Normal 111" xfId="25036" xr:uid="{00000000-0005-0000-0000-000005280000}"/>
    <cellStyle name="Normal 112" xfId="25037" xr:uid="{00000000-0005-0000-0000-000006280000}"/>
    <cellStyle name="Normal 113" xfId="25038" xr:uid="{00000000-0005-0000-0000-000007280000}"/>
    <cellStyle name="Normal 114" xfId="25039" xr:uid="{00000000-0005-0000-0000-000008280000}"/>
    <cellStyle name="Normal 115" xfId="25040" xr:uid="{00000000-0005-0000-0000-000009280000}"/>
    <cellStyle name="Normal 116" xfId="25041" xr:uid="{00000000-0005-0000-0000-00000A280000}"/>
    <cellStyle name="Normal 117" xfId="25042" xr:uid="{00000000-0005-0000-0000-00000B280000}"/>
    <cellStyle name="Normal 118" xfId="25043" xr:uid="{00000000-0005-0000-0000-00000C280000}"/>
    <cellStyle name="Normal 119" xfId="25044"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5" xr:uid="{00000000-0005-0000-0000-000016280000}"/>
    <cellStyle name="Normal 121" xfId="25046" xr:uid="{00000000-0005-0000-0000-000017280000}"/>
    <cellStyle name="Normal 122" xfId="25047" xr:uid="{00000000-0005-0000-0000-000018280000}"/>
    <cellStyle name="Normal 123" xfId="25048" xr:uid="{00000000-0005-0000-0000-000019280000}"/>
    <cellStyle name="Normal 124" xfId="25049" xr:uid="{00000000-0005-0000-0000-00001A280000}"/>
    <cellStyle name="Normal 125" xfId="25050" xr:uid="{00000000-0005-0000-0000-00001B280000}"/>
    <cellStyle name="Normal 126" xfId="25051" xr:uid="{00000000-0005-0000-0000-00001C280000}"/>
    <cellStyle name="Normal 126 2" xfId="32923" xr:uid="{88E67DC0-7603-408F-9A37-9E962DD20510}"/>
    <cellStyle name="Normal 127" xfId="27149" xr:uid="{00000000-0005-0000-0000-00001D280000}"/>
    <cellStyle name="Normal 127 2" xfId="33001" xr:uid="{14CD8E7E-555E-4A58-A683-BA7546650DCA}"/>
    <cellStyle name="Normal 128" xfId="27150" xr:uid="{00000000-0005-0000-0000-00001E280000}"/>
    <cellStyle name="Normal 128 2" xfId="33002" xr:uid="{AB724881-AFCF-420A-AC07-65E99FB83B4C}"/>
    <cellStyle name="Normal 129" xfId="27151"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09"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5" xr:uid="{00000000-0005-0000-0000-00002A280000}"/>
    <cellStyle name="Normal 131" xfId="27289" xr:uid="{00000000-0005-0000-0000-00002B280000}"/>
    <cellStyle name="Normal 132" xfId="27152" xr:uid="{00000000-0005-0000-0000-00002C280000}"/>
    <cellStyle name="Normal 133" xfId="27165" xr:uid="{00000000-0005-0000-0000-00002D280000}"/>
    <cellStyle name="Normal 134" xfId="27172" xr:uid="{00000000-0005-0000-0000-00002E280000}"/>
    <cellStyle name="Normal 135" xfId="27155" xr:uid="{00000000-0005-0000-0000-00002F280000}"/>
    <cellStyle name="Normal 136" xfId="27154" xr:uid="{00000000-0005-0000-0000-000030280000}"/>
    <cellStyle name="Normal 137" xfId="27307" xr:uid="{00000000-0005-0000-0000-000031280000}"/>
    <cellStyle name="Normal 138" xfId="27171" xr:uid="{00000000-0005-0000-0000-000032280000}"/>
    <cellStyle name="Normal 139" xfId="27174"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0" xr:uid="{00000000-0005-0000-0000-00003B280000}"/>
    <cellStyle name="Normal 141" xfId="27166" xr:uid="{00000000-0005-0000-0000-00003C280000}"/>
    <cellStyle name="Normal 142" xfId="27340" xr:uid="{00000000-0005-0000-0000-00003D280000}"/>
    <cellStyle name="Normal 142 2" xfId="33177" xr:uid="{000E85A9-E26D-4573-B024-02E5BFA2CBCD}"/>
    <cellStyle name="Normal 143" xfId="27464" xr:uid="{00000000-0005-0000-0000-00003E280000}"/>
    <cellStyle name="Normal 143 2" xfId="33301" xr:uid="{86F8C44B-778F-44B6-BC70-690E41917491}"/>
    <cellStyle name="Normal 144" xfId="27472" xr:uid="{00000000-0005-0000-0000-00003F280000}"/>
    <cellStyle name="Normal 144 2" xfId="33309" xr:uid="{FECCE552-D3FD-4E8F-B4AA-8284468C79FA}"/>
    <cellStyle name="Normal 145" xfId="27343" xr:uid="{00000000-0005-0000-0000-000040280000}"/>
    <cellStyle name="Normal 145 2" xfId="33180" xr:uid="{A05172D7-0141-4C68-82D1-1471A8D48E74}"/>
    <cellStyle name="Normal 146" xfId="27354" xr:uid="{00000000-0005-0000-0000-000041280000}"/>
    <cellStyle name="Normal 146 2" xfId="33191" xr:uid="{03FFF40A-4AF9-4123-91C6-E681AB5B2D41}"/>
    <cellStyle name="Normal 147" xfId="27349" xr:uid="{00000000-0005-0000-0000-000042280000}"/>
    <cellStyle name="Normal 147 2" xfId="33186" xr:uid="{393B4F53-1337-4F58-AA39-8A522AF72065}"/>
    <cellStyle name="Normal 148" xfId="27351" xr:uid="{00000000-0005-0000-0000-000043280000}"/>
    <cellStyle name="Normal 148 2" xfId="33188" xr:uid="{7C3AE245-B9D1-4352-BB4D-905D9E8DEA49}"/>
    <cellStyle name="Normal 149" xfId="27350" xr:uid="{00000000-0005-0000-0000-000044280000}"/>
    <cellStyle name="Normal 149 2" xfId="33187"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7" xr:uid="{00000000-0005-0000-0000-000060280000}"/>
    <cellStyle name="Normal 150 2" xfId="33304" xr:uid="{CE94D698-3C6B-4BD4-82DE-D52435D2AFEB}"/>
    <cellStyle name="Normal 151" xfId="27355" xr:uid="{00000000-0005-0000-0000-000061280000}"/>
    <cellStyle name="Normal 151 2" xfId="33192" xr:uid="{698728A7-048E-4343-A7C6-1591C4194EB4}"/>
    <cellStyle name="Normal 152" xfId="27529" xr:uid="{00000000-0005-0000-0000-000062280000}"/>
    <cellStyle name="Normal 153" xfId="27643" xr:uid="{00000000-0005-0000-0000-000063280000}"/>
    <cellStyle name="Normal 154" xfId="27530" xr:uid="{00000000-0005-0000-0000-000064280000}"/>
    <cellStyle name="Normal 155" xfId="27532" xr:uid="{00000000-0005-0000-0000-000065280000}"/>
    <cellStyle name="Normal 156" xfId="27673" xr:uid="{00000000-0005-0000-0000-000066280000}"/>
    <cellStyle name="Normal 156 2" xfId="33484" xr:uid="{979FAE72-B008-411C-B5DC-B81E121E6554}"/>
    <cellStyle name="Normal 157" xfId="27794" xr:uid="{00000000-0005-0000-0000-000067280000}"/>
    <cellStyle name="Normal 157 2" xfId="33605" xr:uid="{E7B2BD1B-F497-4E48-B18A-A5F0A9878D4F}"/>
    <cellStyle name="Normal 158" xfId="27799" xr:uid="{00000000-0005-0000-0000-000068280000}"/>
    <cellStyle name="Normal 158 2" xfId="33610" xr:uid="{5B03F2C0-A781-46EE-9D13-1CCD1D9DD6D3}"/>
    <cellStyle name="Normal 159" xfId="27797" xr:uid="{00000000-0005-0000-0000-000069280000}"/>
    <cellStyle name="Normal 159 2" xfId="33608"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6" xr:uid="{00000000-0005-0000-0000-000071280000}"/>
    <cellStyle name="Normal 160 2" xfId="33487" xr:uid="{06955783-06F5-4A34-B859-98CCFF1E3263}"/>
    <cellStyle name="Normal 161" xfId="27675" xr:uid="{00000000-0005-0000-0000-000072280000}"/>
    <cellStyle name="Normal 161 2" xfId="33486" xr:uid="{1272614B-EF3E-4C71-A3ED-7E255B7DB7C2}"/>
    <cellStyle name="Normal 162" xfId="27798" xr:uid="{00000000-0005-0000-0000-000073280000}"/>
    <cellStyle name="Normal 162 2" xfId="33609" xr:uid="{F8A54E59-62E9-4F15-B599-A7C74D14A40B}"/>
    <cellStyle name="Normal 163" xfId="27682" xr:uid="{00000000-0005-0000-0000-000074280000}"/>
    <cellStyle name="Normal 163 2" xfId="33493" xr:uid="{68363DE9-7D5C-43C2-B20E-7F6EA26B586F}"/>
    <cellStyle name="Normal 164" xfId="27801" xr:uid="{00000000-0005-0000-0000-000075280000}"/>
    <cellStyle name="Normal 164 2" xfId="33612" xr:uid="{A0FC4F88-C4FE-498A-94FE-4B8C4BACD5F7}"/>
    <cellStyle name="Normal 165" xfId="27680" xr:uid="{00000000-0005-0000-0000-000076280000}"/>
    <cellStyle name="Normal 165 2" xfId="33491" xr:uid="{1B2C2ED7-1801-46AD-9EB8-38705E3F4238}"/>
    <cellStyle name="Normal 166" xfId="27679" xr:uid="{00000000-0005-0000-0000-000077280000}"/>
    <cellStyle name="Normal 166 2" xfId="33490"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0"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5"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6"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0"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7"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59"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58"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0"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89"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2"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1"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1"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4"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2"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3"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3"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4"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6"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3"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4"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5"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6"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7"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08"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5"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6"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7" xr:uid="{00000000-0005-0000-0000-0000352D0000}"/>
    <cellStyle name="Normal 3 4 2 3" xfId="10263" xr:uid="{00000000-0005-0000-0000-0000362D0000}"/>
    <cellStyle name="Normal 3 4 2 3 2" xfId="27096"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098" xr:uid="{00000000-0005-0000-0000-0000402D0000}"/>
    <cellStyle name="Normal 3 4 4" xfId="10271" xr:uid="{00000000-0005-0000-0000-0000412D0000}"/>
    <cellStyle name="Normal 3 4 4 2" xfId="27095"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7"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09"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0"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1"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2"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3"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4"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0" xr:uid="{00000000-0005-0000-0000-0000E22D0000}"/>
    <cellStyle name="Normal 4 2 2 2 2 2" xfId="27102" xr:uid="{00000000-0005-0000-0000-0000E32D0000}"/>
    <cellStyle name="Normal 4 2 2 2 3" xfId="27101" xr:uid="{00000000-0005-0000-0000-0000E42D0000}"/>
    <cellStyle name="Normal 4 2 2 2 4" xfId="25869" xr:uid="{00000000-0005-0000-0000-0000E52D0000}"/>
    <cellStyle name="Normal 4 2 2 3" xfId="25871" xr:uid="{00000000-0005-0000-0000-0000E62D0000}"/>
    <cellStyle name="Normal 4 2 2 3 2" xfId="27103" xr:uid="{00000000-0005-0000-0000-0000E72D0000}"/>
    <cellStyle name="Normal 4 2 2 4" xfId="27100" xr:uid="{00000000-0005-0000-0000-0000E82D0000}"/>
    <cellStyle name="Normal 4 2 2 5" xfId="25868" xr:uid="{00000000-0005-0000-0000-0000E92D0000}"/>
    <cellStyle name="Normal 4 2 3" xfId="300" xr:uid="{00000000-0005-0000-0000-0000EA2D0000}"/>
    <cellStyle name="Normal 4 2 4" xfId="10390" xr:uid="{00000000-0005-0000-0000-0000EB2D0000}"/>
    <cellStyle name="Normal 4 2 4 2" xfId="25872" xr:uid="{00000000-0005-0000-0000-0000EC2D0000}"/>
    <cellStyle name="Normal 4 2 4 2 2" xfId="27105" xr:uid="{00000000-0005-0000-0000-0000ED2D0000}"/>
    <cellStyle name="Normal 4 2 4 3" xfId="27104" xr:uid="{00000000-0005-0000-0000-0000EE2D0000}"/>
    <cellStyle name="Normal 4 2 5" xfId="25873" xr:uid="{00000000-0005-0000-0000-0000EF2D0000}"/>
    <cellStyle name="Normal 4 2 5 2" xfId="27106"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099"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7"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5"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7"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08"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4"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7"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18" xr:uid="{00000000-0005-0000-0000-00007A3B0000}"/>
    <cellStyle name="Normal 53" xfId="370" xr:uid="{00000000-0005-0000-0000-00007B3B0000}"/>
    <cellStyle name="Normal 53 2" xfId="371" xr:uid="{00000000-0005-0000-0000-00007C3B0000}"/>
    <cellStyle name="Normal 53 3" xfId="27519" xr:uid="{00000000-0005-0000-0000-00007D3B0000}"/>
    <cellStyle name="Normal 54" xfId="372" xr:uid="{00000000-0005-0000-0000-00007E3B0000}"/>
    <cellStyle name="Normal 54 2" xfId="373" xr:uid="{00000000-0005-0000-0000-00007F3B0000}"/>
    <cellStyle name="Normal 54 3" xfId="27520" xr:uid="{00000000-0005-0000-0000-0000803B0000}"/>
    <cellStyle name="Normal 55" xfId="374" xr:uid="{00000000-0005-0000-0000-0000813B0000}"/>
    <cellStyle name="Normal 55 2" xfId="375" xr:uid="{00000000-0005-0000-0000-0000823B0000}"/>
    <cellStyle name="Normal 55 3" xfId="27521" xr:uid="{00000000-0005-0000-0000-0000833B0000}"/>
    <cellStyle name="Normal 56" xfId="376" xr:uid="{00000000-0005-0000-0000-0000843B0000}"/>
    <cellStyle name="Normal 56 2" xfId="377" xr:uid="{00000000-0005-0000-0000-0000853B0000}"/>
    <cellStyle name="Normal 56 3" xfId="27522" xr:uid="{00000000-0005-0000-0000-0000863B0000}"/>
    <cellStyle name="Normal 57" xfId="378" xr:uid="{00000000-0005-0000-0000-0000873B0000}"/>
    <cellStyle name="Normal 57 2" xfId="379" xr:uid="{00000000-0005-0000-0000-0000883B0000}"/>
    <cellStyle name="Normal 57 3" xfId="27523" xr:uid="{00000000-0005-0000-0000-0000893B0000}"/>
    <cellStyle name="Normal 58" xfId="380" xr:uid="{00000000-0005-0000-0000-00008A3B0000}"/>
    <cellStyle name="Normal 58 2" xfId="381" xr:uid="{00000000-0005-0000-0000-00008B3B0000}"/>
    <cellStyle name="Normal 58 3" xfId="27527"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09"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0"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7"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5" xr:uid="{00000000-0005-0000-0000-0000F9400000}"/>
    <cellStyle name="Nota 10 2 2" xfId="25876" xr:uid="{00000000-0005-0000-0000-0000FA400000}"/>
    <cellStyle name="Nota 10 2 2 2" xfId="25877" xr:uid="{00000000-0005-0000-0000-0000FB400000}"/>
    <cellStyle name="Nota 10 2 3" xfId="25878" xr:uid="{00000000-0005-0000-0000-0000FC400000}"/>
    <cellStyle name="Nota 10 3" xfId="25879" xr:uid="{00000000-0005-0000-0000-0000FD400000}"/>
    <cellStyle name="Nota 10 3 2" xfId="25880" xr:uid="{00000000-0005-0000-0000-0000FE400000}"/>
    <cellStyle name="Nota 10 4" xfId="25881" xr:uid="{00000000-0005-0000-0000-0000FF400000}"/>
    <cellStyle name="Nota 11" xfId="15032" xr:uid="{00000000-0005-0000-0000-000000410000}"/>
    <cellStyle name="Nota 11 2" xfId="25882" xr:uid="{00000000-0005-0000-0000-000001410000}"/>
    <cellStyle name="Nota 11 2 2" xfId="25883" xr:uid="{00000000-0005-0000-0000-000002410000}"/>
    <cellStyle name="Nota 11 3" xfId="25884" xr:uid="{00000000-0005-0000-0000-000003410000}"/>
    <cellStyle name="Nota 12" xfId="15033" xr:uid="{00000000-0005-0000-0000-000004410000}"/>
    <cellStyle name="Nota 12 2" xfId="25885" xr:uid="{00000000-0005-0000-0000-000005410000}"/>
    <cellStyle name="Nota 12 2 2" xfId="25886" xr:uid="{00000000-0005-0000-0000-000006410000}"/>
    <cellStyle name="Nota 12 3" xfId="25887" xr:uid="{00000000-0005-0000-0000-000007410000}"/>
    <cellStyle name="Nota 13" xfId="15034" xr:uid="{00000000-0005-0000-0000-000008410000}"/>
    <cellStyle name="Nota 13 2" xfId="25889" xr:uid="{00000000-0005-0000-0000-000009410000}"/>
    <cellStyle name="Nota 13 2 2" xfId="27302" xr:uid="{00000000-0005-0000-0000-00000A410000}"/>
    <cellStyle name="Nota 13 2 2 2" xfId="33141" xr:uid="{96719B95-8A35-4FB6-818A-4DB6442ED71C}"/>
    <cellStyle name="Nota 13 3" xfId="25888" xr:uid="{00000000-0005-0000-0000-00000B410000}"/>
    <cellStyle name="Nota 13 4" xfId="27301" xr:uid="{00000000-0005-0000-0000-00000C410000}"/>
    <cellStyle name="Nota 13 4 2" xfId="33140" xr:uid="{6AE04430-44EC-4085-BA92-5B9C8D1E5DDF}"/>
    <cellStyle name="Nota 14" xfId="15035" xr:uid="{00000000-0005-0000-0000-00000D410000}"/>
    <cellStyle name="Nota 14 2" xfId="26108"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4" xr:uid="{00000000-0005-0000-0000-000012410000}"/>
    <cellStyle name="Nota 2 10 2 2 2" xfId="32653" xr:uid="{609C4DD5-569F-4422-9CC1-0ECA3483083D}"/>
    <cellStyle name="Nota 2 10 3" xfId="24643" xr:uid="{00000000-0005-0000-0000-000013410000}"/>
    <cellStyle name="Nota 2 10 3 2" xfId="32652" xr:uid="{D5E6AF8E-206F-4D6C-9E1E-0567FE680456}"/>
    <cellStyle name="Nota 2 11" xfId="15039" xr:uid="{00000000-0005-0000-0000-000014410000}"/>
    <cellStyle name="Nota 2 11 2" xfId="15040" xr:uid="{00000000-0005-0000-0000-000015410000}"/>
    <cellStyle name="Nota 2 11 2 2" xfId="24646" xr:uid="{00000000-0005-0000-0000-000016410000}"/>
    <cellStyle name="Nota 2 11 2 2 2" xfId="32655" xr:uid="{CB102524-17D9-440D-B965-9429F09BE21E}"/>
    <cellStyle name="Nota 2 11 3" xfId="24645" xr:uid="{00000000-0005-0000-0000-000017410000}"/>
    <cellStyle name="Nota 2 11 3 2" xfId="32654" xr:uid="{547A39BF-D384-4A42-9802-2E6B05035DAF}"/>
    <cellStyle name="Nota 2 12" xfId="15041" xr:uid="{00000000-0005-0000-0000-000018410000}"/>
    <cellStyle name="Nota 2 12 2" xfId="15042" xr:uid="{00000000-0005-0000-0000-000019410000}"/>
    <cellStyle name="Nota 2 12 2 2" xfId="24648" xr:uid="{00000000-0005-0000-0000-00001A410000}"/>
    <cellStyle name="Nota 2 12 2 2 2" xfId="32657" xr:uid="{36FDB934-7E85-4C30-A5BC-97B9241A2EAE}"/>
    <cellStyle name="Nota 2 12 3" xfId="24647" xr:uid="{00000000-0005-0000-0000-00001B410000}"/>
    <cellStyle name="Nota 2 12 3 2" xfId="32656" xr:uid="{77D4C358-B646-4FF1-8A36-5FA912326D4C}"/>
    <cellStyle name="Nota 2 13" xfId="15043" xr:uid="{00000000-0005-0000-0000-00001C410000}"/>
    <cellStyle name="Nota 2 13 2" xfId="24649" xr:uid="{00000000-0005-0000-0000-00001D410000}"/>
    <cellStyle name="Nota 2 13 2 2" xfId="32658" xr:uid="{1E4112CE-6B8E-43CF-ACC6-E456965F02E5}"/>
    <cellStyle name="Nota 2 14" xfId="15036" xr:uid="{00000000-0005-0000-0000-00001E410000}"/>
    <cellStyle name="Nota 2 15" xfId="24642" xr:uid="{00000000-0005-0000-0000-00001F410000}"/>
    <cellStyle name="Nota 2 15 2" xfId="32651" xr:uid="{BD6E5FDC-D47D-4C45-B4B6-5E7B2EFF4CEF}"/>
    <cellStyle name="Nota 2 2" xfId="517" xr:uid="{00000000-0005-0000-0000-000020410000}"/>
    <cellStyle name="Nota 2 2 2" xfId="15045" xr:uid="{00000000-0005-0000-0000-000021410000}"/>
    <cellStyle name="Nota 2 2 2 2" xfId="24651" xr:uid="{00000000-0005-0000-0000-000022410000}"/>
    <cellStyle name="Nota 2 2 2 2 2" xfId="25893" xr:uid="{00000000-0005-0000-0000-000023410000}"/>
    <cellStyle name="Nota 2 2 2 2 3" xfId="25892" xr:uid="{00000000-0005-0000-0000-000024410000}"/>
    <cellStyle name="Nota 2 2 2 2 4" xfId="32660" xr:uid="{2EC8C129-CE5B-4DD2-9088-1ADDFB3F6520}"/>
    <cellStyle name="Nota 2 2 2 3" xfId="25894" xr:uid="{00000000-0005-0000-0000-000025410000}"/>
    <cellStyle name="Nota 2 2 2 4" xfId="25891" xr:uid="{00000000-0005-0000-0000-000026410000}"/>
    <cellStyle name="Nota 2 2 3" xfId="15044" xr:uid="{00000000-0005-0000-0000-000027410000}"/>
    <cellStyle name="Nota 2 2 3 2" xfId="27111" xr:uid="{00000000-0005-0000-0000-000028410000}"/>
    <cellStyle name="Nota 2 2 3 3" xfId="25895" xr:uid="{00000000-0005-0000-0000-000029410000}"/>
    <cellStyle name="Nota 2 2 4" xfId="24650" xr:uid="{00000000-0005-0000-0000-00002A410000}"/>
    <cellStyle name="Nota 2 2 4 2" xfId="25896" xr:uid="{00000000-0005-0000-0000-00002B410000}"/>
    <cellStyle name="Nota 2 2 4 3" xfId="32659" xr:uid="{73660FE0-DAEB-4A05-AE28-C746F16A7220}"/>
    <cellStyle name="Nota 2 2 5" xfId="25897" xr:uid="{00000000-0005-0000-0000-00002C410000}"/>
    <cellStyle name="Nota 2 2 5 2" xfId="27112" xr:uid="{00000000-0005-0000-0000-00002D410000}"/>
    <cellStyle name="Nota 2 2 6" xfId="25890"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3" xr:uid="{00000000-0005-0000-0000-000034410000}"/>
    <cellStyle name="Nota 2 3 13 2 2" xfId="32662" xr:uid="{2B55CDDA-B6DE-46DE-9104-B29B8096C459}"/>
    <cellStyle name="Nota 2 3 14" xfId="24652" xr:uid="{00000000-0005-0000-0000-000035410000}"/>
    <cellStyle name="Nota 2 3 14 2" xfId="32661" xr:uid="{40BD73ED-A776-41B1-ABD6-7E2D5ACB430F}"/>
    <cellStyle name="Nota 2 3 15" xfId="25898" xr:uid="{00000000-0005-0000-0000-000036410000}"/>
    <cellStyle name="Nota 2 3 16" xfId="27300" xr:uid="{00000000-0005-0000-0000-000037410000}"/>
    <cellStyle name="Nota 2 3 16 2" xfId="33139"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6" xr:uid="{00000000-0005-0000-0000-00003B410000}"/>
    <cellStyle name="Nota 2 3 2 10 2 2 2" xfId="32665" xr:uid="{058EF34F-B7D7-44FB-A688-F375D8218938}"/>
    <cellStyle name="Nota 2 3 2 10 3" xfId="24655" xr:uid="{00000000-0005-0000-0000-00003C410000}"/>
    <cellStyle name="Nota 2 3 2 10 3 2" xfId="32664" xr:uid="{D5D3B70B-0C7F-4232-A848-3DEE122E4A30}"/>
    <cellStyle name="Nota 2 3 2 11" xfId="24654" xr:uid="{00000000-0005-0000-0000-00003D410000}"/>
    <cellStyle name="Nota 2 3 2 11 2" xfId="32663" xr:uid="{832770AD-3094-457B-945F-715A9E341BBC}"/>
    <cellStyle name="Nota 2 3 2 12" xfId="25899" xr:uid="{00000000-0005-0000-0000-00003E410000}"/>
    <cellStyle name="Nota 2 3 2 2" xfId="15054" xr:uid="{00000000-0005-0000-0000-00003F410000}"/>
    <cellStyle name="Nota 2 3 2 2 2" xfId="15055" xr:uid="{00000000-0005-0000-0000-000040410000}"/>
    <cellStyle name="Nota 2 3 2 2 2 2" xfId="24658" xr:uid="{00000000-0005-0000-0000-000041410000}"/>
    <cellStyle name="Nota 2 3 2 2 2 2 2" xfId="32667" xr:uid="{228F0F3B-EA9C-4D6E-B8EA-4054AB6309B2}"/>
    <cellStyle name="Nota 2 3 2 2 3" xfId="24657" xr:uid="{00000000-0005-0000-0000-000042410000}"/>
    <cellStyle name="Nota 2 3 2 2 3 2" xfId="32666" xr:uid="{CC098C76-9FD4-44E9-90D8-40A569009BB3}"/>
    <cellStyle name="Nota 2 3 2 2 4" xfId="27114" xr:uid="{00000000-0005-0000-0000-000043410000}"/>
    <cellStyle name="Nota 2 3 2 3" xfId="15056" xr:uid="{00000000-0005-0000-0000-000044410000}"/>
    <cellStyle name="Nota 2 3 2 3 2" xfId="15057" xr:uid="{00000000-0005-0000-0000-000045410000}"/>
    <cellStyle name="Nota 2 3 2 3 2 2" xfId="24660" xr:uid="{00000000-0005-0000-0000-000046410000}"/>
    <cellStyle name="Nota 2 3 2 3 2 2 2" xfId="32669" xr:uid="{E55BF290-D47C-4300-8F08-B0590D186565}"/>
    <cellStyle name="Nota 2 3 2 3 3" xfId="24659" xr:uid="{00000000-0005-0000-0000-000047410000}"/>
    <cellStyle name="Nota 2 3 2 3 3 2" xfId="32668" xr:uid="{C803C134-F455-4521-B7FE-9E60951CAB10}"/>
    <cellStyle name="Nota 2 3 2 4" xfId="15058" xr:uid="{00000000-0005-0000-0000-000048410000}"/>
    <cellStyle name="Nota 2 3 2 4 2" xfId="15059" xr:uid="{00000000-0005-0000-0000-000049410000}"/>
    <cellStyle name="Nota 2 3 2 4 2 2" xfId="24662" xr:uid="{00000000-0005-0000-0000-00004A410000}"/>
    <cellStyle name="Nota 2 3 2 4 2 2 2" xfId="32671" xr:uid="{A067DA22-FAFF-4B53-888F-6900841FE6CA}"/>
    <cellStyle name="Nota 2 3 2 4 3" xfId="24661" xr:uid="{00000000-0005-0000-0000-00004B410000}"/>
    <cellStyle name="Nota 2 3 2 4 3 2" xfId="32670" xr:uid="{6B2EFCF3-C495-49F5-A801-9ABA2D23360B}"/>
    <cellStyle name="Nota 2 3 2 5" xfId="15060" xr:uid="{00000000-0005-0000-0000-00004C410000}"/>
    <cellStyle name="Nota 2 3 2 5 2" xfId="15061" xr:uid="{00000000-0005-0000-0000-00004D410000}"/>
    <cellStyle name="Nota 2 3 2 5 2 2" xfId="24664" xr:uid="{00000000-0005-0000-0000-00004E410000}"/>
    <cellStyle name="Nota 2 3 2 5 2 2 2" xfId="32673" xr:uid="{122162D1-36C5-4467-B0F9-4CFBA2075F16}"/>
    <cellStyle name="Nota 2 3 2 5 3" xfId="24663" xr:uid="{00000000-0005-0000-0000-00004F410000}"/>
    <cellStyle name="Nota 2 3 2 5 3 2" xfId="32672" xr:uid="{3FAC95A4-3E64-4702-A4E7-5948FDF9E71B}"/>
    <cellStyle name="Nota 2 3 2 6" xfId="15062" xr:uid="{00000000-0005-0000-0000-000050410000}"/>
    <cellStyle name="Nota 2 3 2 6 2" xfId="15063" xr:uid="{00000000-0005-0000-0000-000051410000}"/>
    <cellStyle name="Nota 2 3 2 6 2 2" xfId="24666" xr:uid="{00000000-0005-0000-0000-000052410000}"/>
    <cellStyle name="Nota 2 3 2 6 2 2 2" xfId="32675" xr:uid="{E988FADD-6892-4B93-B038-F9815E08098F}"/>
    <cellStyle name="Nota 2 3 2 6 3" xfId="24665" xr:uid="{00000000-0005-0000-0000-000053410000}"/>
    <cellStyle name="Nota 2 3 2 6 3 2" xfId="32674" xr:uid="{00F73779-B7E3-40EF-9CC8-63E0F5F70F39}"/>
    <cellStyle name="Nota 2 3 2 7" xfId="15064" xr:uid="{00000000-0005-0000-0000-000054410000}"/>
    <cellStyle name="Nota 2 3 2 7 2" xfId="15065" xr:uid="{00000000-0005-0000-0000-000055410000}"/>
    <cellStyle name="Nota 2 3 2 7 2 2" xfId="24668" xr:uid="{00000000-0005-0000-0000-000056410000}"/>
    <cellStyle name="Nota 2 3 2 7 2 2 2" xfId="32677" xr:uid="{01C158EF-1EAC-47D0-9A83-CEF66582A6CA}"/>
    <cellStyle name="Nota 2 3 2 7 3" xfId="24667" xr:uid="{00000000-0005-0000-0000-000057410000}"/>
    <cellStyle name="Nota 2 3 2 7 3 2" xfId="32676" xr:uid="{C0A9A08E-187F-4A88-A055-D13717A05528}"/>
    <cellStyle name="Nota 2 3 2 8" xfId="15066" xr:uid="{00000000-0005-0000-0000-000058410000}"/>
    <cellStyle name="Nota 2 3 2 8 2" xfId="15067" xr:uid="{00000000-0005-0000-0000-000059410000}"/>
    <cellStyle name="Nota 2 3 2 8 2 2" xfId="24670" xr:uid="{00000000-0005-0000-0000-00005A410000}"/>
    <cellStyle name="Nota 2 3 2 8 2 2 2" xfId="32679" xr:uid="{1B45FB78-E2B4-4AFC-BC17-D9198E38A95D}"/>
    <cellStyle name="Nota 2 3 2 8 3" xfId="24669" xr:uid="{00000000-0005-0000-0000-00005B410000}"/>
    <cellStyle name="Nota 2 3 2 8 3 2" xfId="32678" xr:uid="{3A86EA38-24C8-4BA5-86A8-58E2FB266C61}"/>
    <cellStyle name="Nota 2 3 2 9" xfId="15068" xr:uid="{00000000-0005-0000-0000-00005C410000}"/>
    <cellStyle name="Nota 2 3 2 9 2" xfId="15069" xr:uid="{00000000-0005-0000-0000-00005D410000}"/>
    <cellStyle name="Nota 2 3 2 9 2 2" xfId="24672" xr:uid="{00000000-0005-0000-0000-00005E410000}"/>
    <cellStyle name="Nota 2 3 2 9 2 2 2" xfId="32681" xr:uid="{9222B92C-B858-4883-A060-E42CDD3C0DC6}"/>
    <cellStyle name="Nota 2 3 2 9 3" xfId="24671" xr:uid="{00000000-0005-0000-0000-00005F410000}"/>
    <cellStyle name="Nota 2 3 2 9 3 2" xfId="32680" xr:uid="{26DB63C0-C881-4055-97E4-FF33B8D22F43}"/>
    <cellStyle name="Nota 2 3 3" xfId="15070" xr:uid="{00000000-0005-0000-0000-000060410000}"/>
    <cellStyle name="Nota 2 3 3 2" xfId="15071" xr:uid="{00000000-0005-0000-0000-000061410000}"/>
    <cellStyle name="Nota 2 3 3 2 2" xfId="24674" xr:uid="{00000000-0005-0000-0000-000062410000}"/>
    <cellStyle name="Nota 2 3 3 2 2 2" xfId="32683" xr:uid="{2B95EEE0-2EC2-4D79-9FA6-186F7F450F09}"/>
    <cellStyle name="Nota 2 3 3 3" xfId="24673" xr:uid="{00000000-0005-0000-0000-000063410000}"/>
    <cellStyle name="Nota 2 3 3 3 2" xfId="32682" xr:uid="{39C3E6F1-4205-4AC2-9B35-B515E1372101}"/>
    <cellStyle name="Nota 2 3 3 4" xfId="27113" xr:uid="{00000000-0005-0000-0000-000064410000}"/>
    <cellStyle name="Nota 2 3 3 5" xfId="27332" xr:uid="{00000000-0005-0000-0000-000065410000}"/>
    <cellStyle name="Nota 2 3 3 5 2" xfId="33169" xr:uid="{42250272-AA6E-4A91-89DD-A7F82D7CF4AD}"/>
    <cellStyle name="Nota 2 3 4" xfId="15072" xr:uid="{00000000-0005-0000-0000-000066410000}"/>
    <cellStyle name="Nota 2 3 4 2" xfId="15073" xr:uid="{00000000-0005-0000-0000-000067410000}"/>
    <cellStyle name="Nota 2 3 4 2 2" xfId="24676" xr:uid="{00000000-0005-0000-0000-000068410000}"/>
    <cellStyle name="Nota 2 3 4 2 2 2" xfId="32685" xr:uid="{E5DA0158-BD42-4F62-8925-B2F082D32945}"/>
    <cellStyle name="Nota 2 3 4 3" xfId="24675" xr:uid="{00000000-0005-0000-0000-000069410000}"/>
    <cellStyle name="Nota 2 3 4 3 2" xfId="32684"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78" xr:uid="{00000000-0005-0000-0000-000071410000}"/>
    <cellStyle name="Nota 2 4 2 2 2" xfId="25902" xr:uid="{00000000-0005-0000-0000-000072410000}"/>
    <cellStyle name="Nota 2 4 2 2 3" xfId="32687" xr:uid="{E9551AD1-FFE6-4B3E-9836-60A6499EEF27}"/>
    <cellStyle name="Nota 2 4 2 3" xfId="25901" xr:uid="{00000000-0005-0000-0000-000073410000}"/>
    <cellStyle name="Nota 2 4 3" xfId="24677" xr:uid="{00000000-0005-0000-0000-000074410000}"/>
    <cellStyle name="Nota 2 4 3 2" xfId="25903" xr:uid="{00000000-0005-0000-0000-000075410000}"/>
    <cellStyle name="Nota 2 4 3 3" xfId="32686" xr:uid="{3F2CDB51-3EB7-4635-9135-86228042854A}"/>
    <cellStyle name="Nota 2 4 4" xfId="25900"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0" xr:uid="{00000000-0005-0000-0000-00007A410000}"/>
    <cellStyle name="Nota 2 5 11 2 2" xfId="32689" xr:uid="{BA3F5BFF-3AEB-4175-B763-E8BDFD100661}"/>
    <cellStyle name="Nota 2 5 12" xfId="24679" xr:uid="{00000000-0005-0000-0000-00007B410000}"/>
    <cellStyle name="Nota 2 5 12 2" xfId="32688" xr:uid="{1FA72702-8059-4BEC-81C2-B48A3767CAE9}"/>
    <cellStyle name="Nota 2 5 2" xfId="15084" xr:uid="{00000000-0005-0000-0000-00007C410000}"/>
    <cellStyle name="Nota 2 5 2 2" xfId="24681" xr:uid="{00000000-0005-0000-0000-00007D410000}"/>
    <cellStyle name="Nota 2 5 2 2 2" xfId="32690" xr:uid="{B33E0EFC-A532-48C5-86FB-768920A52EF4}"/>
    <cellStyle name="Nota 2 5 2 3" xfId="25904"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3" xr:uid="{00000000-0005-0000-0000-000088410000}"/>
    <cellStyle name="Nota 2 6 2 2 2" xfId="32692" xr:uid="{DCBBF39C-D527-4E2A-8629-2F4C2891B742}"/>
    <cellStyle name="Nota 2 6 2 3" xfId="25906" xr:uid="{00000000-0005-0000-0000-000089410000}"/>
    <cellStyle name="Nota 2 6 3" xfId="24682" xr:uid="{00000000-0005-0000-0000-00008A410000}"/>
    <cellStyle name="Nota 2 6 3 2" xfId="32691" xr:uid="{A3215850-CD26-4A59-B4AC-795F91FD8542}"/>
    <cellStyle name="Nota 2 6 4" xfId="25905" xr:uid="{00000000-0005-0000-0000-00008B410000}"/>
    <cellStyle name="Nota 2 7" xfId="15094" xr:uid="{00000000-0005-0000-0000-00008C410000}"/>
    <cellStyle name="Nota 2 7 2" xfId="15095" xr:uid="{00000000-0005-0000-0000-00008D410000}"/>
    <cellStyle name="Nota 2 7 2 2" xfId="24685" xr:uid="{00000000-0005-0000-0000-00008E410000}"/>
    <cellStyle name="Nota 2 7 2 2 2" xfId="32694" xr:uid="{B6399A64-F14E-4724-A087-D35E607901ED}"/>
    <cellStyle name="Nota 2 7 3" xfId="24684" xr:uid="{00000000-0005-0000-0000-00008F410000}"/>
    <cellStyle name="Nota 2 7 3 2" xfId="32693" xr:uid="{2C61F4B1-2FB7-485F-89A1-F9765981B64A}"/>
    <cellStyle name="Nota 2 8" xfId="15096" xr:uid="{00000000-0005-0000-0000-000090410000}"/>
    <cellStyle name="Nota 2 8 2" xfId="15097" xr:uid="{00000000-0005-0000-0000-000091410000}"/>
    <cellStyle name="Nota 2 8 2 2" xfId="24687" xr:uid="{00000000-0005-0000-0000-000092410000}"/>
    <cellStyle name="Nota 2 8 2 2 2" xfId="32696" xr:uid="{6985B25F-9418-4FFD-9AEA-81A299C8309B}"/>
    <cellStyle name="Nota 2 8 3" xfId="24686" xr:uid="{00000000-0005-0000-0000-000093410000}"/>
    <cellStyle name="Nota 2 8 3 2" xfId="32695" xr:uid="{0F838C01-E6A4-43FB-AE55-80007D3EB6A8}"/>
    <cellStyle name="Nota 2 9" xfId="15098" xr:uid="{00000000-0005-0000-0000-000094410000}"/>
    <cellStyle name="Nota 2 9 2" xfId="15099" xr:uid="{00000000-0005-0000-0000-000095410000}"/>
    <cellStyle name="Nota 2 9 2 2" xfId="24689" xr:uid="{00000000-0005-0000-0000-000096410000}"/>
    <cellStyle name="Nota 2 9 2 2 2" xfId="32698" xr:uid="{FD6D107D-9AC0-447B-8764-9C2DCDD36EE0}"/>
    <cellStyle name="Nota 2 9 3" xfId="24688" xr:uid="{00000000-0005-0000-0000-000097410000}"/>
    <cellStyle name="Nota 2 9 3 2" xfId="32697"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2" xr:uid="{00000000-0005-0000-0000-00009B410000}"/>
    <cellStyle name="Nota 3 10 2 2 2" xfId="32701" xr:uid="{796B0BDA-E893-4F45-A16B-D4B1EEBC4E53}"/>
    <cellStyle name="Nota 3 10 3" xfId="24691" xr:uid="{00000000-0005-0000-0000-00009C410000}"/>
    <cellStyle name="Nota 3 10 3 2" xfId="32700" xr:uid="{6257C225-999E-4DA5-9C6A-E542AECD4DC9}"/>
    <cellStyle name="Nota 3 11" xfId="15103" xr:uid="{00000000-0005-0000-0000-00009D410000}"/>
    <cellStyle name="Nota 3 11 2" xfId="15104" xr:uid="{00000000-0005-0000-0000-00009E410000}"/>
    <cellStyle name="Nota 3 11 2 2" xfId="24694" xr:uid="{00000000-0005-0000-0000-00009F410000}"/>
    <cellStyle name="Nota 3 11 2 2 2" xfId="32703" xr:uid="{4022D2AB-D431-4CA8-A095-A56186404777}"/>
    <cellStyle name="Nota 3 11 3" xfId="24693" xr:uid="{00000000-0005-0000-0000-0000A0410000}"/>
    <cellStyle name="Nota 3 11 3 2" xfId="32702" xr:uid="{5DFB4834-E22C-4543-9621-BF204132D727}"/>
    <cellStyle name="Nota 3 12" xfId="15105" xr:uid="{00000000-0005-0000-0000-0000A1410000}"/>
    <cellStyle name="Nota 3 12 2" xfId="15106" xr:uid="{00000000-0005-0000-0000-0000A2410000}"/>
    <cellStyle name="Nota 3 12 2 2" xfId="24696" xr:uid="{00000000-0005-0000-0000-0000A3410000}"/>
    <cellStyle name="Nota 3 12 2 2 2" xfId="32705" xr:uid="{8BC4F4C4-D994-4CE5-AEC1-64E383737C4B}"/>
    <cellStyle name="Nota 3 12 3" xfId="24695" xr:uid="{00000000-0005-0000-0000-0000A4410000}"/>
    <cellStyle name="Nota 3 12 3 2" xfId="32704" xr:uid="{80EB7BC6-EE7C-4AF3-9AE3-D4B8DF42BB70}"/>
    <cellStyle name="Nota 3 13" xfId="15107" xr:uid="{00000000-0005-0000-0000-0000A5410000}"/>
    <cellStyle name="Nota 3 13 2" xfId="24697" xr:uid="{00000000-0005-0000-0000-0000A6410000}"/>
    <cellStyle name="Nota 3 13 2 2" xfId="32706" xr:uid="{43F09E7D-90BC-4078-AB57-FCC66686E2DC}"/>
    <cellStyle name="Nota 3 14" xfId="15100" xr:uid="{00000000-0005-0000-0000-0000A7410000}"/>
    <cellStyle name="Nota 3 15" xfId="24690" xr:uid="{00000000-0005-0000-0000-0000A8410000}"/>
    <cellStyle name="Nota 3 15 2" xfId="32699" xr:uid="{17E22FF2-AD1D-4C19-8BD4-E24CDAA55DDB}"/>
    <cellStyle name="Nota 3 16" xfId="25907" xr:uid="{00000000-0005-0000-0000-0000A9410000}"/>
    <cellStyle name="Nota 3 17" xfId="27164" xr:uid="{00000000-0005-0000-0000-0000AA410000}"/>
    <cellStyle name="Nota 3 17 2" xfId="33012" xr:uid="{FF53B508-E2E2-4E57-A219-D8BFBCD0B724}"/>
    <cellStyle name="Nota 3 2" xfId="15108" xr:uid="{00000000-0005-0000-0000-0000AB410000}"/>
    <cellStyle name="Nota 3 2 2" xfId="15109" xr:uid="{00000000-0005-0000-0000-0000AC410000}"/>
    <cellStyle name="Nota 3 2 2 2" xfId="24699" xr:uid="{00000000-0005-0000-0000-0000AD410000}"/>
    <cellStyle name="Nota 3 2 2 2 2" xfId="32708" xr:uid="{1EE7FC64-D8BE-49A4-945B-4D0CC63948B8}"/>
    <cellStyle name="Nota 3 2 2 3" xfId="27116" xr:uid="{00000000-0005-0000-0000-0000AE410000}"/>
    <cellStyle name="Nota 3 2 3" xfId="24698" xr:uid="{00000000-0005-0000-0000-0000AF410000}"/>
    <cellStyle name="Nota 3 2 3 2" xfId="32707" xr:uid="{0A7BED67-D897-44F0-97AE-5B5618F70236}"/>
    <cellStyle name="Nota 3 2 4" xfId="25908"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1" xr:uid="{00000000-0005-0000-0000-0000B6410000}"/>
    <cellStyle name="Nota 3 3 13 2 2" xfId="32710" xr:uid="{82DD1659-85CF-481C-8A1F-6CD61CC6E41D}"/>
    <cellStyle name="Nota 3 3 14" xfId="24700" xr:uid="{00000000-0005-0000-0000-0000B7410000}"/>
    <cellStyle name="Nota 3 3 14 2" xfId="32709"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3" xr:uid="{00000000-0005-0000-0000-0000BB410000}"/>
    <cellStyle name="Nota 3 3 2 10 2 2 2" xfId="32712" xr:uid="{CCB433BC-8C54-4D4E-B097-6C95F68E941D}"/>
    <cellStyle name="Nota 3 3 2 10 3" xfId="24702" xr:uid="{00000000-0005-0000-0000-0000BC410000}"/>
    <cellStyle name="Nota 3 3 2 10 3 2" xfId="32711" xr:uid="{FFFD7FE0-685E-4BCB-B750-D543B66420A4}"/>
    <cellStyle name="Nota 3 3 2 2" xfId="15118" xr:uid="{00000000-0005-0000-0000-0000BD410000}"/>
    <cellStyle name="Nota 3 3 2 2 2" xfId="15119" xr:uid="{00000000-0005-0000-0000-0000BE410000}"/>
    <cellStyle name="Nota 3 3 2 2 2 2" xfId="24705" xr:uid="{00000000-0005-0000-0000-0000BF410000}"/>
    <cellStyle name="Nota 3 3 2 2 2 2 2" xfId="32714" xr:uid="{DB3DA408-219F-4A39-90AE-A758C9E660DB}"/>
    <cellStyle name="Nota 3 3 2 2 3" xfId="24704" xr:uid="{00000000-0005-0000-0000-0000C0410000}"/>
    <cellStyle name="Nota 3 3 2 2 3 2" xfId="32713" xr:uid="{F2822242-F629-42CF-A833-5189B181E542}"/>
    <cellStyle name="Nota 3 3 2 3" xfId="15120" xr:uid="{00000000-0005-0000-0000-0000C1410000}"/>
    <cellStyle name="Nota 3 3 2 3 2" xfId="15121" xr:uid="{00000000-0005-0000-0000-0000C2410000}"/>
    <cellStyle name="Nota 3 3 2 3 2 2" xfId="24707" xr:uid="{00000000-0005-0000-0000-0000C3410000}"/>
    <cellStyle name="Nota 3 3 2 3 2 2 2" xfId="32716" xr:uid="{243DD209-982C-4E9A-909D-F7986DAD5E1B}"/>
    <cellStyle name="Nota 3 3 2 3 3" xfId="24706" xr:uid="{00000000-0005-0000-0000-0000C4410000}"/>
    <cellStyle name="Nota 3 3 2 3 3 2" xfId="32715" xr:uid="{808F6B8C-A1AC-47ED-88D0-9EC3F4813537}"/>
    <cellStyle name="Nota 3 3 2 4" xfId="15122" xr:uid="{00000000-0005-0000-0000-0000C5410000}"/>
    <cellStyle name="Nota 3 3 2 4 2" xfId="15123" xr:uid="{00000000-0005-0000-0000-0000C6410000}"/>
    <cellStyle name="Nota 3 3 2 4 2 2" xfId="24709" xr:uid="{00000000-0005-0000-0000-0000C7410000}"/>
    <cellStyle name="Nota 3 3 2 4 2 2 2" xfId="32718" xr:uid="{671A1FC8-E587-4F4E-BE21-DA7A3916A144}"/>
    <cellStyle name="Nota 3 3 2 4 3" xfId="24708" xr:uid="{00000000-0005-0000-0000-0000C8410000}"/>
    <cellStyle name="Nota 3 3 2 4 3 2" xfId="32717" xr:uid="{91B7D93E-0DA7-42D2-ADF5-E767995F5462}"/>
    <cellStyle name="Nota 3 3 2 5" xfId="15124" xr:uid="{00000000-0005-0000-0000-0000C9410000}"/>
    <cellStyle name="Nota 3 3 2 5 2" xfId="15125" xr:uid="{00000000-0005-0000-0000-0000CA410000}"/>
    <cellStyle name="Nota 3 3 2 5 2 2" xfId="24711" xr:uid="{00000000-0005-0000-0000-0000CB410000}"/>
    <cellStyle name="Nota 3 3 2 5 2 2 2" xfId="32720" xr:uid="{2FC4A154-913F-449D-8495-99C47345167D}"/>
    <cellStyle name="Nota 3 3 2 5 3" xfId="24710" xr:uid="{00000000-0005-0000-0000-0000CC410000}"/>
    <cellStyle name="Nota 3 3 2 5 3 2" xfId="32719" xr:uid="{5D668118-FBF3-439D-B65D-48CB7DCEB415}"/>
    <cellStyle name="Nota 3 3 2 6" xfId="15126" xr:uid="{00000000-0005-0000-0000-0000CD410000}"/>
    <cellStyle name="Nota 3 3 2 6 2" xfId="15127" xr:uid="{00000000-0005-0000-0000-0000CE410000}"/>
    <cellStyle name="Nota 3 3 2 6 2 2" xfId="24713" xr:uid="{00000000-0005-0000-0000-0000CF410000}"/>
    <cellStyle name="Nota 3 3 2 6 2 2 2" xfId="32722" xr:uid="{DBFB66F0-535D-4110-BEE9-5E869D61E87D}"/>
    <cellStyle name="Nota 3 3 2 6 3" xfId="24712" xr:uid="{00000000-0005-0000-0000-0000D0410000}"/>
    <cellStyle name="Nota 3 3 2 6 3 2" xfId="32721" xr:uid="{693767AA-C883-4D7F-999A-10B1B37C10BC}"/>
    <cellStyle name="Nota 3 3 2 7" xfId="15128" xr:uid="{00000000-0005-0000-0000-0000D1410000}"/>
    <cellStyle name="Nota 3 3 2 7 2" xfId="15129" xr:uid="{00000000-0005-0000-0000-0000D2410000}"/>
    <cellStyle name="Nota 3 3 2 7 2 2" xfId="24715" xr:uid="{00000000-0005-0000-0000-0000D3410000}"/>
    <cellStyle name="Nota 3 3 2 7 2 2 2" xfId="32724" xr:uid="{3C7905A1-41EF-442F-810B-EC6062F02211}"/>
    <cellStyle name="Nota 3 3 2 7 3" xfId="24714" xr:uid="{00000000-0005-0000-0000-0000D4410000}"/>
    <cellStyle name="Nota 3 3 2 7 3 2" xfId="32723" xr:uid="{9EF39761-A69B-4DD7-BF15-0152807F22CB}"/>
    <cellStyle name="Nota 3 3 2 8" xfId="15130" xr:uid="{00000000-0005-0000-0000-0000D5410000}"/>
    <cellStyle name="Nota 3 3 2 8 2" xfId="15131" xr:uid="{00000000-0005-0000-0000-0000D6410000}"/>
    <cellStyle name="Nota 3 3 2 8 2 2" xfId="24717" xr:uid="{00000000-0005-0000-0000-0000D7410000}"/>
    <cellStyle name="Nota 3 3 2 8 2 2 2" xfId="32726" xr:uid="{3D616FDF-D82C-487C-B893-456FB0122A27}"/>
    <cellStyle name="Nota 3 3 2 8 3" xfId="24716" xr:uid="{00000000-0005-0000-0000-0000D8410000}"/>
    <cellStyle name="Nota 3 3 2 8 3 2" xfId="32725" xr:uid="{81377E21-3003-467B-8DF1-ED836AB05C03}"/>
    <cellStyle name="Nota 3 3 2 9" xfId="15132" xr:uid="{00000000-0005-0000-0000-0000D9410000}"/>
    <cellStyle name="Nota 3 3 2 9 2" xfId="15133" xr:uid="{00000000-0005-0000-0000-0000DA410000}"/>
    <cellStyle name="Nota 3 3 2 9 2 2" xfId="24719" xr:uid="{00000000-0005-0000-0000-0000DB410000}"/>
    <cellStyle name="Nota 3 3 2 9 2 2 2" xfId="32728" xr:uid="{3939640C-B3FC-47E8-B4B4-94652A5E252E}"/>
    <cellStyle name="Nota 3 3 2 9 3" xfId="24718" xr:uid="{00000000-0005-0000-0000-0000DC410000}"/>
    <cellStyle name="Nota 3 3 2 9 3 2" xfId="32727" xr:uid="{3C8439F8-A6C0-4200-BC16-45B267E8D27F}"/>
    <cellStyle name="Nota 3 3 3" xfId="15134" xr:uid="{00000000-0005-0000-0000-0000DD410000}"/>
    <cellStyle name="Nota 3 3 3 2" xfId="15135" xr:uid="{00000000-0005-0000-0000-0000DE410000}"/>
    <cellStyle name="Nota 3 3 3 2 2" xfId="24721" xr:uid="{00000000-0005-0000-0000-0000DF410000}"/>
    <cellStyle name="Nota 3 3 3 2 2 2" xfId="32730" xr:uid="{9A0DEBCD-1DCB-424C-B482-1DD70D984CA4}"/>
    <cellStyle name="Nota 3 3 3 3" xfId="24720" xr:uid="{00000000-0005-0000-0000-0000E0410000}"/>
    <cellStyle name="Nota 3 3 3 3 2" xfId="32729" xr:uid="{7472E029-0584-4DEC-AB9C-ECC09B2468E2}"/>
    <cellStyle name="Nota 3 3 4" xfId="15136" xr:uid="{00000000-0005-0000-0000-0000E1410000}"/>
    <cellStyle name="Nota 3 3 4 2" xfId="15137" xr:uid="{00000000-0005-0000-0000-0000E2410000}"/>
    <cellStyle name="Nota 3 3 4 2 2" xfId="24723" xr:uid="{00000000-0005-0000-0000-0000E3410000}"/>
    <cellStyle name="Nota 3 3 4 2 2 2" xfId="32732" xr:uid="{CEBAE363-764F-4A16-B83E-83F8991EBF5F}"/>
    <cellStyle name="Nota 3 3 4 3" xfId="24722" xr:uid="{00000000-0005-0000-0000-0000E4410000}"/>
    <cellStyle name="Nota 3 3 4 3 2" xfId="32731"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5" xr:uid="{00000000-0005-0000-0000-0000EC410000}"/>
    <cellStyle name="Nota 3 4 2 2 2" xfId="25911" xr:uid="{00000000-0005-0000-0000-0000ED410000}"/>
    <cellStyle name="Nota 3 4 2 2 3" xfId="32734" xr:uid="{C9B7C539-8C3C-4A06-BCCC-06A0ED182FDC}"/>
    <cellStyle name="Nota 3 4 2 3" xfId="25910" xr:uid="{00000000-0005-0000-0000-0000EE410000}"/>
    <cellStyle name="Nota 3 4 3" xfId="24724" xr:uid="{00000000-0005-0000-0000-0000EF410000}"/>
    <cellStyle name="Nota 3 4 3 2" xfId="25912" xr:uid="{00000000-0005-0000-0000-0000F0410000}"/>
    <cellStyle name="Nota 3 4 3 3" xfId="32733" xr:uid="{27A74E62-6C96-4E72-9308-D49FA33EB2F9}"/>
    <cellStyle name="Nota 3 4 4" xfId="25909"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7" xr:uid="{00000000-0005-0000-0000-0000F5410000}"/>
    <cellStyle name="Nota 3 5 11 2 2" xfId="32736" xr:uid="{E39823BC-EC16-4348-B5C7-30BDFF3AEEB0}"/>
    <cellStyle name="Nota 3 5 12" xfId="24726" xr:uid="{00000000-0005-0000-0000-0000F6410000}"/>
    <cellStyle name="Nota 3 5 12 2" xfId="32735" xr:uid="{9A7B8807-7568-4238-9000-CA85D8D862F4}"/>
    <cellStyle name="Nota 3 5 13" xfId="25913" xr:uid="{00000000-0005-0000-0000-0000F7410000}"/>
    <cellStyle name="Nota 3 5 14" xfId="27163" xr:uid="{00000000-0005-0000-0000-0000F8410000}"/>
    <cellStyle name="Nota 3 5 14 2" xfId="33011" xr:uid="{0786853D-8BDC-425B-91CF-738CDF0C5782}"/>
    <cellStyle name="Nota 3 5 2" xfId="15148" xr:uid="{00000000-0005-0000-0000-0000F9410000}"/>
    <cellStyle name="Nota 3 5 2 2" xfId="27117" xr:uid="{00000000-0005-0000-0000-0000FA410000}"/>
    <cellStyle name="Nota 3 5 2 3" xfId="27334" xr:uid="{00000000-0005-0000-0000-0000FB410000}"/>
    <cellStyle name="Nota 3 5 2 3 2" xfId="33171"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4" xr:uid="{00000000-0005-0000-0000-000004420000}"/>
    <cellStyle name="Nota 3 6 3" xfId="27162" xr:uid="{00000000-0005-0000-0000-000005420000}"/>
    <cellStyle name="Nota 3 6 3 2" xfId="33010" xr:uid="{25DDF93E-B0A0-4383-8D18-C8417DA26A63}"/>
    <cellStyle name="Nota 3 7" xfId="15157" xr:uid="{00000000-0005-0000-0000-000006420000}"/>
    <cellStyle name="Nota 3 7 2" xfId="15158" xr:uid="{00000000-0005-0000-0000-000007420000}"/>
    <cellStyle name="Nota 3 7 2 2" xfId="24729" xr:uid="{00000000-0005-0000-0000-000008420000}"/>
    <cellStyle name="Nota 3 7 2 2 2" xfId="32738" xr:uid="{040BFBA1-BDCE-4153-AB90-905147EFA319}"/>
    <cellStyle name="Nota 3 7 3" xfId="24728" xr:uid="{00000000-0005-0000-0000-000009420000}"/>
    <cellStyle name="Nota 3 7 3 2" xfId="32737" xr:uid="{F78C64C3-AA16-462D-9CE8-F091F5ECBE1D}"/>
    <cellStyle name="Nota 3 7 4" xfId="27115" xr:uid="{00000000-0005-0000-0000-00000A420000}"/>
    <cellStyle name="Nota 3 7 5" xfId="27333" xr:uid="{00000000-0005-0000-0000-00000B420000}"/>
    <cellStyle name="Nota 3 7 5 2" xfId="33170" xr:uid="{D2517230-4445-4CF3-BA74-2FCC93730958}"/>
    <cellStyle name="Nota 3 8" xfId="15159" xr:uid="{00000000-0005-0000-0000-00000C420000}"/>
    <cellStyle name="Nota 3 8 2" xfId="15160" xr:uid="{00000000-0005-0000-0000-00000D420000}"/>
    <cellStyle name="Nota 3 8 2 2" xfId="24731" xr:uid="{00000000-0005-0000-0000-00000E420000}"/>
    <cellStyle name="Nota 3 8 2 2 2" xfId="32740" xr:uid="{1ACC1DF1-92AC-4335-9E80-88374993C372}"/>
    <cellStyle name="Nota 3 8 3" xfId="24730" xr:uid="{00000000-0005-0000-0000-00000F420000}"/>
    <cellStyle name="Nota 3 8 3 2" xfId="32739" xr:uid="{6DBA1459-20D0-4583-80CE-8013797E1E34}"/>
    <cellStyle name="Nota 3 9" xfId="15161" xr:uid="{00000000-0005-0000-0000-000010420000}"/>
    <cellStyle name="Nota 3 9 2" xfId="15162" xr:uid="{00000000-0005-0000-0000-000011420000}"/>
    <cellStyle name="Nota 3 9 2 2" xfId="24733" xr:uid="{00000000-0005-0000-0000-000012420000}"/>
    <cellStyle name="Nota 3 9 2 2 2" xfId="32742" xr:uid="{FB5A13FE-3574-4BC4-A966-44B9A448382E}"/>
    <cellStyle name="Nota 3 9 3" xfId="24732" xr:uid="{00000000-0005-0000-0000-000013420000}"/>
    <cellStyle name="Nota 3 9 3 2" xfId="32741"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6" xr:uid="{00000000-0005-0000-0000-000017420000}"/>
    <cellStyle name="Nota 4 10 2 2 2" xfId="32745" xr:uid="{EC66C664-A438-47B8-BF3A-A48D22AD797F}"/>
    <cellStyle name="Nota 4 10 3" xfId="24735" xr:uid="{00000000-0005-0000-0000-000018420000}"/>
    <cellStyle name="Nota 4 10 3 2" xfId="32744" xr:uid="{3F9B24DD-1F52-4C29-8722-1D8CFECD02AD}"/>
    <cellStyle name="Nota 4 11" xfId="15166" xr:uid="{00000000-0005-0000-0000-000019420000}"/>
    <cellStyle name="Nota 4 11 2" xfId="15167" xr:uid="{00000000-0005-0000-0000-00001A420000}"/>
    <cellStyle name="Nota 4 11 2 2" xfId="24738" xr:uid="{00000000-0005-0000-0000-00001B420000}"/>
    <cellStyle name="Nota 4 11 2 2 2" xfId="32747" xr:uid="{610DE09B-D7AC-4577-AE2E-7181ADE8A281}"/>
    <cellStyle name="Nota 4 11 3" xfId="24737" xr:uid="{00000000-0005-0000-0000-00001C420000}"/>
    <cellStyle name="Nota 4 11 3 2" xfId="32746" xr:uid="{2F0017B8-7CE6-411A-9798-75FD8BD5DC58}"/>
    <cellStyle name="Nota 4 12" xfId="15168" xr:uid="{00000000-0005-0000-0000-00001D420000}"/>
    <cellStyle name="Nota 4 12 2" xfId="15169" xr:uid="{00000000-0005-0000-0000-00001E420000}"/>
    <cellStyle name="Nota 4 12 2 2" xfId="24740" xr:uid="{00000000-0005-0000-0000-00001F420000}"/>
    <cellStyle name="Nota 4 12 2 2 2" xfId="32749" xr:uid="{A5D84FA1-95C3-4812-A84E-BBDCCBD266C8}"/>
    <cellStyle name="Nota 4 12 3" xfId="24739" xr:uid="{00000000-0005-0000-0000-000020420000}"/>
    <cellStyle name="Nota 4 12 3 2" xfId="32748" xr:uid="{43C930E6-74D6-49D6-B0B0-738705585641}"/>
    <cellStyle name="Nota 4 13" xfId="15170" xr:uid="{00000000-0005-0000-0000-000021420000}"/>
    <cellStyle name="Nota 4 13 2" xfId="24741" xr:uid="{00000000-0005-0000-0000-000022420000}"/>
    <cellStyle name="Nota 4 13 2 2" xfId="32750" xr:uid="{61C0D123-24BC-45EA-8637-E49571E90DED}"/>
    <cellStyle name="Nota 4 14" xfId="24734" xr:uid="{00000000-0005-0000-0000-000023420000}"/>
    <cellStyle name="Nota 4 14 2" xfId="32743" xr:uid="{7CE6F8F7-A51F-429B-9836-37C9A45D3CB0}"/>
    <cellStyle name="Nota 4 2" xfId="15171" xr:uid="{00000000-0005-0000-0000-000024420000}"/>
    <cellStyle name="Nota 4 2 2" xfId="15172" xr:uid="{00000000-0005-0000-0000-000025420000}"/>
    <cellStyle name="Nota 4 2 2 2" xfId="24743" xr:uid="{00000000-0005-0000-0000-000026420000}"/>
    <cellStyle name="Nota 4 2 2 2 2" xfId="25918" xr:uid="{00000000-0005-0000-0000-000027420000}"/>
    <cellStyle name="Nota 4 2 2 2 3" xfId="25917" xr:uid="{00000000-0005-0000-0000-000028420000}"/>
    <cellStyle name="Nota 4 2 2 2 4" xfId="32752" xr:uid="{24FBB69B-B2BE-4ED4-9F07-B1CDBFDF1E6B}"/>
    <cellStyle name="Nota 4 2 2 3" xfId="25919" xr:uid="{00000000-0005-0000-0000-000029420000}"/>
    <cellStyle name="Nota 4 2 2 4" xfId="25916" xr:uid="{00000000-0005-0000-0000-00002A420000}"/>
    <cellStyle name="Nota 4 2 3" xfId="24742" xr:uid="{00000000-0005-0000-0000-00002B420000}"/>
    <cellStyle name="Nota 4 2 3 2" xfId="25921" xr:uid="{00000000-0005-0000-0000-00002C420000}"/>
    <cellStyle name="Nota 4 2 3 3" xfId="25920" xr:uid="{00000000-0005-0000-0000-00002D420000}"/>
    <cellStyle name="Nota 4 2 3 4" xfId="32751" xr:uid="{C45454DD-2284-4BDB-97E3-766C486C9E0D}"/>
    <cellStyle name="Nota 4 2 4" xfId="25922" xr:uid="{00000000-0005-0000-0000-00002E420000}"/>
    <cellStyle name="Nota 4 2 5" xfId="25915"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5" xr:uid="{00000000-0005-0000-0000-000035420000}"/>
    <cellStyle name="Nota 4 3 13 2 2" xfId="32754" xr:uid="{83B13303-4372-4F5C-899F-F860A54CEB64}"/>
    <cellStyle name="Nota 4 3 14" xfId="24744" xr:uid="{00000000-0005-0000-0000-000036420000}"/>
    <cellStyle name="Nota 4 3 14 2" xfId="32753"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7" xr:uid="{00000000-0005-0000-0000-00003A420000}"/>
    <cellStyle name="Nota 4 3 2 10 2 2 2" xfId="32756" xr:uid="{3A3DFBEA-66EE-4D42-B039-CC7D9873B93D}"/>
    <cellStyle name="Nota 4 3 2 10 3" xfId="24746" xr:uid="{00000000-0005-0000-0000-00003B420000}"/>
    <cellStyle name="Nota 4 3 2 10 3 2" xfId="32755" xr:uid="{97C978E3-2B57-4EE5-A210-4D86D426D258}"/>
    <cellStyle name="Nota 4 3 2 2" xfId="15181" xr:uid="{00000000-0005-0000-0000-00003C420000}"/>
    <cellStyle name="Nota 4 3 2 2 2" xfId="15182" xr:uid="{00000000-0005-0000-0000-00003D420000}"/>
    <cellStyle name="Nota 4 3 2 2 2 2" xfId="24749" xr:uid="{00000000-0005-0000-0000-00003E420000}"/>
    <cellStyle name="Nota 4 3 2 2 2 2 2" xfId="32758" xr:uid="{6113235E-B616-4F7B-9D13-B97E6659D297}"/>
    <cellStyle name="Nota 4 3 2 2 3" xfId="24748" xr:uid="{00000000-0005-0000-0000-00003F420000}"/>
    <cellStyle name="Nota 4 3 2 2 3 2" xfId="32757" xr:uid="{C7014807-5F10-4789-B59E-E7BE6948CA75}"/>
    <cellStyle name="Nota 4 3 2 2 4" xfId="25923" xr:uid="{00000000-0005-0000-0000-000040420000}"/>
    <cellStyle name="Nota 4 3 2 3" xfId="15183" xr:uid="{00000000-0005-0000-0000-000041420000}"/>
    <cellStyle name="Nota 4 3 2 3 2" xfId="15184" xr:uid="{00000000-0005-0000-0000-000042420000}"/>
    <cellStyle name="Nota 4 3 2 3 2 2" xfId="24751" xr:uid="{00000000-0005-0000-0000-000043420000}"/>
    <cellStyle name="Nota 4 3 2 3 2 2 2" xfId="32760" xr:uid="{DFB9A962-FD46-46A9-919E-B1EB94341371}"/>
    <cellStyle name="Nota 4 3 2 3 3" xfId="24750" xr:uid="{00000000-0005-0000-0000-000044420000}"/>
    <cellStyle name="Nota 4 3 2 3 3 2" xfId="32759" xr:uid="{0F8A7765-636C-4183-BAE3-760F05AF51AC}"/>
    <cellStyle name="Nota 4 3 2 4" xfId="15185" xr:uid="{00000000-0005-0000-0000-000045420000}"/>
    <cellStyle name="Nota 4 3 2 4 2" xfId="15186" xr:uid="{00000000-0005-0000-0000-000046420000}"/>
    <cellStyle name="Nota 4 3 2 4 2 2" xfId="24753" xr:uid="{00000000-0005-0000-0000-000047420000}"/>
    <cellStyle name="Nota 4 3 2 4 2 2 2" xfId="32762" xr:uid="{5FD26676-8DBA-4D1A-B939-10F6521A7DF0}"/>
    <cellStyle name="Nota 4 3 2 4 3" xfId="24752" xr:uid="{00000000-0005-0000-0000-000048420000}"/>
    <cellStyle name="Nota 4 3 2 4 3 2" xfId="32761" xr:uid="{227EE56B-ADAB-4C0F-ADB9-27127E345E6D}"/>
    <cellStyle name="Nota 4 3 2 5" xfId="15187" xr:uid="{00000000-0005-0000-0000-000049420000}"/>
    <cellStyle name="Nota 4 3 2 5 2" xfId="15188" xr:uid="{00000000-0005-0000-0000-00004A420000}"/>
    <cellStyle name="Nota 4 3 2 5 2 2" xfId="24755" xr:uid="{00000000-0005-0000-0000-00004B420000}"/>
    <cellStyle name="Nota 4 3 2 5 2 2 2" xfId="32764" xr:uid="{5CBE8427-0BD7-470B-9B30-A2B1EA23B213}"/>
    <cellStyle name="Nota 4 3 2 5 3" xfId="24754" xr:uid="{00000000-0005-0000-0000-00004C420000}"/>
    <cellStyle name="Nota 4 3 2 5 3 2" xfId="32763" xr:uid="{E5A16759-D033-4206-8108-F499EE4964D0}"/>
    <cellStyle name="Nota 4 3 2 6" xfId="15189" xr:uid="{00000000-0005-0000-0000-00004D420000}"/>
    <cellStyle name="Nota 4 3 2 6 2" xfId="15190" xr:uid="{00000000-0005-0000-0000-00004E420000}"/>
    <cellStyle name="Nota 4 3 2 6 2 2" xfId="24757" xr:uid="{00000000-0005-0000-0000-00004F420000}"/>
    <cellStyle name="Nota 4 3 2 6 2 2 2" xfId="32766" xr:uid="{321F0993-EDBA-4302-8A34-ACA63C75F316}"/>
    <cellStyle name="Nota 4 3 2 6 3" xfId="24756" xr:uid="{00000000-0005-0000-0000-000050420000}"/>
    <cellStyle name="Nota 4 3 2 6 3 2" xfId="32765" xr:uid="{1F397E51-1A54-46FA-B06E-B0E032014D9A}"/>
    <cellStyle name="Nota 4 3 2 7" xfId="15191" xr:uid="{00000000-0005-0000-0000-000051420000}"/>
    <cellStyle name="Nota 4 3 2 7 2" xfId="15192" xr:uid="{00000000-0005-0000-0000-000052420000}"/>
    <cellStyle name="Nota 4 3 2 7 2 2" xfId="24759" xr:uid="{00000000-0005-0000-0000-000053420000}"/>
    <cellStyle name="Nota 4 3 2 7 2 2 2" xfId="32768" xr:uid="{B6A03FCA-84E2-497D-BA99-7C6E50A296BB}"/>
    <cellStyle name="Nota 4 3 2 7 3" xfId="24758" xr:uid="{00000000-0005-0000-0000-000054420000}"/>
    <cellStyle name="Nota 4 3 2 7 3 2" xfId="32767" xr:uid="{B02FDC15-05BD-4A61-BCA9-12E036F7445C}"/>
    <cellStyle name="Nota 4 3 2 8" xfId="15193" xr:uid="{00000000-0005-0000-0000-000055420000}"/>
    <cellStyle name="Nota 4 3 2 8 2" xfId="15194" xr:uid="{00000000-0005-0000-0000-000056420000}"/>
    <cellStyle name="Nota 4 3 2 8 2 2" xfId="24761" xr:uid="{00000000-0005-0000-0000-000057420000}"/>
    <cellStyle name="Nota 4 3 2 8 2 2 2" xfId="32770" xr:uid="{A28075E6-F8B2-4873-B666-2420D47DB5AC}"/>
    <cellStyle name="Nota 4 3 2 8 3" xfId="24760" xr:uid="{00000000-0005-0000-0000-000058420000}"/>
    <cellStyle name="Nota 4 3 2 8 3 2" xfId="32769" xr:uid="{9B0E7E87-EFAB-4328-858B-CE766FCC76D8}"/>
    <cellStyle name="Nota 4 3 2 9" xfId="15195" xr:uid="{00000000-0005-0000-0000-000059420000}"/>
    <cellStyle name="Nota 4 3 2 9 2" xfId="15196" xr:uid="{00000000-0005-0000-0000-00005A420000}"/>
    <cellStyle name="Nota 4 3 2 9 2 2" xfId="24763" xr:uid="{00000000-0005-0000-0000-00005B420000}"/>
    <cellStyle name="Nota 4 3 2 9 2 2 2" xfId="32772" xr:uid="{84EF35BD-7F33-4BE6-A040-FBCAFFF04A0D}"/>
    <cellStyle name="Nota 4 3 2 9 3" xfId="24762" xr:uid="{00000000-0005-0000-0000-00005C420000}"/>
    <cellStyle name="Nota 4 3 2 9 3 2" xfId="32771" xr:uid="{BC89E013-95C6-4983-A14B-B8D697C7C89B}"/>
    <cellStyle name="Nota 4 3 3" xfId="15197" xr:uid="{00000000-0005-0000-0000-00005D420000}"/>
    <cellStyle name="Nota 4 3 3 2" xfId="15198" xr:uid="{00000000-0005-0000-0000-00005E420000}"/>
    <cellStyle name="Nota 4 3 3 2 2" xfId="24765" xr:uid="{00000000-0005-0000-0000-00005F420000}"/>
    <cellStyle name="Nota 4 3 3 2 2 2" xfId="32774" xr:uid="{FB9BA1DB-FDE6-4626-8C50-21A83C44A72C}"/>
    <cellStyle name="Nota 4 3 3 3" xfId="24764" xr:uid="{00000000-0005-0000-0000-000060420000}"/>
    <cellStyle name="Nota 4 3 3 3 2" xfId="32773" xr:uid="{1C9D8427-CF26-4415-9BE5-B89D7742B0C8}"/>
    <cellStyle name="Nota 4 3 3 4" xfId="25924" xr:uid="{00000000-0005-0000-0000-000061420000}"/>
    <cellStyle name="Nota 4 3 4" xfId="15199" xr:uid="{00000000-0005-0000-0000-000062420000}"/>
    <cellStyle name="Nota 4 3 4 2" xfId="15200" xr:uid="{00000000-0005-0000-0000-000063420000}"/>
    <cellStyle name="Nota 4 3 4 2 2" xfId="24767" xr:uid="{00000000-0005-0000-0000-000064420000}"/>
    <cellStyle name="Nota 4 3 4 2 2 2" xfId="32776" xr:uid="{C11D9C82-660E-46E9-8070-851DFA4DFCEF}"/>
    <cellStyle name="Nota 4 3 4 3" xfId="24766" xr:uid="{00000000-0005-0000-0000-000065420000}"/>
    <cellStyle name="Nota 4 3 4 3 2" xfId="32775"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69" xr:uid="{00000000-0005-0000-0000-00006D420000}"/>
    <cellStyle name="Nota 4 4 2 2 2" xfId="32778" xr:uid="{E981FD25-027F-4F69-8957-B7AC95BFDEC9}"/>
    <cellStyle name="Nota 4 4 2 3" xfId="25926" xr:uid="{00000000-0005-0000-0000-00006E420000}"/>
    <cellStyle name="Nota 4 4 3" xfId="24768" xr:uid="{00000000-0005-0000-0000-00006F420000}"/>
    <cellStyle name="Nota 4 4 3 2" xfId="32777" xr:uid="{13B3DABD-1B16-437C-9233-C73E3BB08D4A}"/>
    <cellStyle name="Nota 4 4 4" xfId="25925"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1" xr:uid="{00000000-0005-0000-0000-000074420000}"/>
    <cellStyle name="Nota 4 5 11 2 2" xfId="32780" xr:uid="{14870393-79B5-4512-82C5-8EB428C6693D}"/>
    <cellStyle name="Nota 4 5 12" xfId="24770" xr:uid="{00000000-0005-0000-0000-000075420000}"/>
    <cellStyle name="Nota 4 5 12 2" xfId="32779"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3" xr:uid="{00000000-0005-0000-0000-000081420000}"/>
    <cellStyle name="Nota 4 7 2 2 2" xfId="32782" xr:uid="{CA537D88-AC76-468D-8F67-0C67FCB74AB8}"/>
    <cellStyle name="Nota 4 7 3" xfId="24772" xr:uid="{00000000-0005-0000-0000-000082420000}"/>
    <cellStyle name="Nota 4 7 3 2" xfId="32781" xr:uid="{DBAFED11-47A2-4ED2-BD3F-AB507B9792F5}"/>
    <cellStyle name="Nota 4 8" xfId="15222" xr:uid="{00000000-0005-0000-0000-000083420000}"/>
    <cellStyle name="Nota 4 8 2" xfId="15223" xr:uid="{00000000-0005-0000-0000-000084420000}"/>
    <cellStyle name="Nota 4 8 2 2" xfId="24775" xr:uid="{00000000-0005-0000-0000-000085420000}"/>
    <cellStyle name="Nota 4 8 2 2 2" xfId="32784" xr:uid="{D77732D0-BABA-43DC-83E3-B6F5AD279E52}"/>
    <cellStyle name="Nota 4 8 3" xfId="24774" xr:uid="{00000000-0005-0000-0000-000086420000}"/>
    <cellStyle name="Nota 4 8 3 2" xfId="32783" xr:uid="{B0D2B6C2-2682-4F16-956F-52E377F8AD8E}"/>
    <cellStyle name="Nota 4 9" xfId="15224" xr:uid="{00000000-0005-0000-0000-000087420000}"/>
    <cellStyle name="Nota 4 9 2" xfId="15225" xr:uid="{00000000-0005-0000-0000-000088420000}"/>
    <cellStyle name="Nota 4 9 2 2" xfId="24777" xr:uid="{00000000-0005-0000-0000-000089420000}"/>
    <cellStyle name="Nota 4 9 2 2 2" xfId="32786" xr:uid="{94F6E782-EC65-48AE-865E-988073846E6A}"/>
    <cellStyle name="Nota 4 9 3" xfId="24776" xr:uid="{00000000-0005-0000-0000-00008A420000}"/>
    <cellStyle name="Nota 4 9 3 2" xfId="32785"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0" xr:uid="{00000000-0005-0000-0000-00008E420000}"/>
    <cellStyle name="Nota 5 10 2 2 2" xfId="32789" xr:uid="{6F373331-702D-48AA-987B-40420D467B1E}"/>
    <cellStyle name="Nota 5 10 3" xfId="24779" xr:uid="{00000000-0005-0000-0000-00008F420000}"/>
    <cellStyle name="Nota 5 10 3 2" xfId="32788" xr:uid="{E27A7956-B3FA-4213-9103-F2FEC5387431}"/>
    <cellStyle name="Nota 5 11" xfId="15229" xr:uid="{00000000-0005-0000-0000-000090420000}"/>
    <cellStyle name="Nota 5 11 2" xfId="15230" xr:uid="{00000000-0005-0000-0000-000091420000}"/>
    <cellStyle name="Nota 5 11 2 2" xfId="24782" xr:uid="{00000000-0005-0000-0000-000092420000}"/>
    <cellStyle name="Nota 5 11 2 2 2" xfId="32791" xr:uid="{EC5F2235-4EAF-4AD7-849F-4C9A7400B165}"/>
    <cellStyle name="Nota 5 11 3" xfId="24781" xr:uid="{00000000-0005-0000-0000-000093420000}"/>
    <cellStyle name="Nota 5 11 3 2" xfId="32790" xr:uid="{916DBA54-72B8-4816-984D-42639C38ACD2}"/>
    <cellStyle name="Nota 5 12" xfId="15231" xr:uid="{00000000-0005-0000-0000-000094420000}"/>
    <cellStyle name="Nota 5 12 2" xfId="15232" xr:uid="{00000000-0005-0000-0000-000095420000}"/>
    <cellStyle name="Nota 5 12 2 2" xfId="24784" xr:uid="{00000000-0005-0000-0000-000096420000}"/>
    <cellStyle name="Nota 5 12 2 2 2" xfId="32793" xr:uid="{74B173B0-BBF6-4668-AAAF-285F97DC8D03}"/>
    <cellStyle name="Nota 5 12 3" xfId="24783" xr:uid="{00000000-0005-0000-0000-000097420000}"/>
    <cellStyle name="Nota 5 12 3 2" xfId="32792" xr:uid="{2C8E651F-2442-4884-BE58-EFE30CE49099}"/>
    <cellStyle name="Nota 5 13" xfId="15233" xr:uid="{00000000-0005-0000-0000-000098420000}"/>
    <cellStyle name="Nota 5 13 2" xfId="24785" xr:uid="{00000000-0005-0000-0000-000099420000}"/>
    <cellStyle name="Nota 5 13 2 2" xfId="32794" xr:uid="{D8FB34F5-2ABB-4991-ABE3-B1B3A30E8836}"/>
    <cellStyle name="Nota 5 14" xfId="24778" xr:uid="{00000000-0005-0000-0000-00009A420000}"/>
    <cellStyle name="Nota 5 14 2" xfId="32787" xr:uid="{9D493877-338B-420B-893D-82821CCD59D0}"/>
    <cellStyle name="Nota 5 2" xfId="15234" xr:uid="{00000000-0005-0000-0000-00009B420000}"/>
    <cellStyle name="Nota 5 2 2" xfId="15235" xr:uid="{00000000-0005-0000-0000-00009C420000}"/>
    <cellStyle name="Nota 5 2 2 2" xfId="24787" xr:uid="{00000000-0005-0000-0000-00009D420000}"/>
    <cellStyle name="Nota 5 2 2 2 2" xfId="25930" xr:uid="{00000000-0005-0000-0000-00009E420000}"/>
    <cellStyle name="Nota 5 2 2 2 3" xfId="25929" xr:uid="{00000000-0005-0000-0000-00009F420000}"/>
    <cellStyle name="Nota 5 2 2 2 4" xfId="32796" xr:uid="{4D59258F-862E-49B8-9CB3-15D89DAE56E3}"/>
    <cellStyle name="Nota 5 2 2 3" xfId="25931" xr:uid="{00000000-0005-0000-0000-0000A0420000}"/>
    <cellStyle name="Nota 5 2 2 4" xfId="25928" xr:uid="{00000000-0005-0000-0000-0000A1420000}"/>
    <cellStyle name="Nota 5 2 3" xfId="24786" xr:uid="{00000000-0005-0000-0000-0000A2420000}"/>
    <cellStyle name="Nota 5 2 3 2" xfId="25933" xr:uid="{00000000-0005-0000-0000-0000A3420000}"/>
    <cellStyle name="Nota 5 2 3 3" xfId="25932" xr:uid="{00000000-0005-0000-0000-0000A4420000}"/>
    <cellStyle name="Nota 5 2 3 4" xfId="32795" xr:uid="{A62FF023-A0A6-40DF-B5C4-BE32C4E03983}"/>
    <cellStyle name="Nota 5 2 4" xfId="25934" xr:uid="{00000000-0005-0000-0000-0000A5420000}"/>
    <cellStyle name="Nota 5 2 5" xfId="25927"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89" xr:uid="{00000000-0005-0000-0000-0000AA420000}"/>
    <cellStyle name="Nota 5 3 10 2 2 2" xfId="32798" xr:uid="{AA6D846D-8EC4-420D-95BE-885E16E0E962}"/>
    <cellStyle name="Nota 5 3 10 3" xfId="24788" xr:uid="{00000000-0005-0000-0000-0000AB420000}"/>
    <cellStyle name="Nota 5 3 10 3 2" xfId="32797" xr:uid="{BFE35212-FDE6-49C2-9FDC-3BAE01EE6E8B}"/>
    <cellStyle name="Nota 5 3 11" xfId="15239" xr:uid="{00000000-0005-0000-0000-0000AC420000}"/>
    <cellStyle name="Nota 5 3 11 2" xfId="15240" xr:uid="{00000000-0005-0000-0000-0000AD420000}"/>
    <cellStyle name="Nota 5 3 11 2 2" xfId="24791" xr:uid="{00000000-0005-0000-0000-0000AE420000}"/>
    <cellStyle name="Nota 5 3 11 2 2 2" xfId="32800" xr:uid="{A44EDB85-712F-45DA-8A14-55EDD727B382}"/>
    <cellStyle name="Nota 5 3 11 3" xfId="24790" xr:uid="{00000000-0005-0000-0000-0000AF420000}"/>
    <cellStyle name="Nota 5 3 11 3 2" xfId="32799" xr:uid="{7B2B8624-E905-48A7-9591-CBEBCB5FF79C}"/>
    <cellStyle name="Nota 5 3 12" xfId="15241" xr:uid="{00000000-0005-0000-0000-0000B0420000}"/>
    <cellStyle name="Nota 5 3 12 2" xfId="15242" xr:uid="{00000000-0005-0000-0000-0000B1420000}"/>
    <cellStyle name="Nota 5 3 12 2 2" xfId="24793" xr:uid="{00000000-0005-0000-0000-0000B2420000}"/>
    <cellStyle name="Nota 5 3 12 2 2 2" xfId="32802" xr:uid="{504A8919-DE24-48DA-BFFE-5DCC6BB012F0}"/>
    <cellStyle name="Nota 5 3 12 3" xfId="24792" xr:uid="{00000000-0005-0000-0000-0000B3420000}"/>
    <cellStyle name="Nota 5 3 12 3 2" xfId="32801" xr:uid="{3F1CD828-DA07-426B-BD8E-5FD9E6577648}"/>
    <cellStyle name="Nota 5 3 13" xfId="15243" xr:uid="{00000000-0005-0000-0000-0000B4420000}"/>
    <cellStyle name="Nota 5 3 13 2" xfId="15244" xr:uid="{00000000-0005-0000-0000-0000B5420000}"/>
    <cellStyle name="Nota 5 3 13 2 2" xfId="24795" xr:uid="{00000000-0005-0000-0000-0000B6420000}"/>
    <cellStyle name="Nota 5 3 13 2 2 2" xfId="32804" xr:uid="{B33B2211-9B7B-44EA-A273-34CB166DC896}"/>
    <cellStyle name="Nota 5 3 13 3" xfId="24794" xr:uid="{00000000-0005-0000-0000-0000B7420000}"/>
    <cellStyle name="Nota 5 3 13 3 2" xfId="32803" xr:uid="{C7F88BB8-19F5-4DA1-8590-73C4B920C9D6}"/>
    <cellStyle name="Nota 5 3 2" xfId="15245" xr:uid="{00000000-0005-0000-0000-0000B8420000}"/>
    <cellStyle name="Nota 5 3 2 2" xfId="15246" xr:uid="{00000000-0005-0000-0000-0000B9420000}"/>
    <cellStyle name="Nota 5 3 2 2 2" xfId="24797" xr:uid="{00000000-0005-0000-0000-0000BA420000}"/>
    <cellStyle name="Nota 5 3 2 2 2 2" xfId="32806" xr:uid="{61A8404D-DBED-4434-93A6-742EA23DA6F9}"/>
    <cellStyle name="Nota 5 3 2 2 3" xfId="25936" xr:uid="{00000000-0005-0000-0000-0000BB420000}"/>
    <cellStyle name="Nota 5 3 2 3" xfId="24796" xr:uid="{00000000-0005-0000-0000-0000BC420000}"/>
    <cellStyle name="Nota 5 3 2 3 2" xfId="32805" xr:uid="{7A3804C0-DA92-4945-A07F-65B17EDDF6AB}"/>
    <cellStyle name="Nota 5 3 2 4" xfId="25935" xr:uid="{00000000-0005-0000-0000-0000BD420000}"/>
    <cellStyle name="Nota 5 3 3" xfId="15247" xr:uid="{00000000-0005-0000-0000-0000BE420000}"/>
    <cellStyle name="Nota 5 3 3 2" xfId="15248" xr:uid="{00000000-0005-0000-0000-0000BF420000}"/>
    <cellStyle name="Nota 5 3 3 2 2" xfId="24799" xr:uid="{00000000-0005-0000-0000-0000C0420000}"/>
    <cellStyle name="Nota 5 3 3 2 2 2" xfId="32808" xr:uid="{593C08E3-EB35-4F0B-A343-98DD32080EEF}"/>
    <cellStyle name="Nota 5 3 3 3" xfId="24798" xr:uid="{00000000-0005-0000-0000-0000C1420000}"/>
    <cellStyle name="Nota 5 3 3 3 2" xfId="32807" xr:uid="{50B5EB93-9D9E-4F0B-891C-20D8E8EA9696}"/>
    <cellStyle name="Nota 5 3 3 4" xfId="25937" xr:uid="{00000000-0005-0000-0000-0000C2420000}"/>
    <cellStyle name="Nota 5 3 4" xfId="15249" xr:uid="{00000000-0005-0000-0000-0000C3420000}"/>
    <cellStyle name="Nota 5 3 4 2" xfId="15250" xr:uid="{00000000-0005-0000-0000-0000C4420000}"/>
    <cellStyle name="Nota 5 3 4 2 2" xfId="24801" xr:uid="{00000000-0005-0000-0000-0000C5420000}"/>
    <cellStyle name="Nota 5 3 4 2 2 2" xfId="32810" xr:uid="{A83E80A0-EBAE-491F-A68D-A162FB05BECC}"/>
    <cellStyle name="Nota 5 3 4 3" xfId="24800" xr:uid="{00000000-0005-0000-0000-0000C6420000}"/>
    <cellStyle name="Nota 5 3 4 3 2" xfId="32809" xr:uid="{41F46A5A-16C6-4A23-8EE9-2DB2DC974286}"/>
    <cellStyle name="Nota 5 3 5" xfId="15251" xr:uid="{00000000-0005-0000-0000-0000C7420000}"/>
    <cellStyle name="Nota 5 3 5 2" xfId="15252" xr:uid="{00000000-0005-0000-0000-0000C8420000}"/>
    <cellStyle name="Nota 5 3 5 2 2" xfId="24803" xr:uid="{00000000-0005-0000-0000-0000C9420000}"/>
    <cellStyle name="Nota 5 3 5 2 2 2" xfId="32812" xr:uid="{CACDD4FE-B014-46C7-8C8F-3AE1D6C0571C}"/>
    <cellStyle name="Nota 5 3 5 3" xfId="24802" xr:uid="{00000000-0005-0000-0000-0000CA420000}"/>
    <cellStyle name="Nota 5 3 5 3 2" xfId="32811" xr:uid="{267C45D8-2C41-4909-B48D-247929CE90DD}"/>
    <cellStyle name="Nota 5 3 6" xfId="15253" xr:uid="{00000000-0005-0000-0000-0000CB420000}"/>
    <cellStyle name="Nota 5 3 6 2" xfId="15254" xr:uid="{00000000-0005-0000-0000-0000CC420000}"/>
    <cellStyle name="Nota 5 3 6 2 2" xfId="24805" xr:uid="{00000000-0005-0000-0000-0000CD420000}"/>
    <cellStyle name="Nota 5 3 6 2 2 2" xfId="32814" xr:uid="{E00A6184-1B6F-4DD6-9C13-40B2C0C0E569}"/>
    <cellStyle name="Nota 5 3 6 3" xfId="24804" xr:uid="{00000000-0005-0000-0000-0000CE420000}"/>
    <cellStyle name="Nota 5 3 6 3 2" xfId="32813" xr:uid="{B81FDCEE-F68E-4136-8747-50BC87DD3664}"/>
    <cellStyle name="Nota 5 3 7" xfId="15255" xr:uid="{00000000-0005-0000-0000-0000CF420000}"/>
    <cellStyle name="Nota 5 3 7 2" xfId="15256" xr:uid="{00000000-0005-0000-0000-0000D0420000}"/>
    <cellStyle name="Nota 5 3 7 2 2" xfId="24807" xr:uid="{00000000-0005-0000-0000-0000D1420000}"/>
    <cellStyle name="Nota 5 3 7 2 2 2" xfId="32816" xr:uid="{DD9F7BD4-7EDD-4683-90DB-E5477786F05F}"/>
    <cellStyle name="Nota 5 3 7 3" xfId="24806" xr:uid="{00000000-0005-0000-0000-0000D2420000}"/>
    <cellStyle name="Nota 5 3 7 3 2" xfId="32815" xr:uid="{A839774C-777E-4F0B-A718-31C2FA54225B}"/>
    <cellStyle name="Nota 5 3 8" xfId="15257" xr:uid="{00000000-0005-0000-0000-0000D3420000}"/>
    <cellStyle name="Nota 5 3 8 2" xfId="15258" xr:uid="{00000000-0005-0000-0000-0000D4420000}"/>
    <cellStyle name="Nota 5 3 8 2 2" xfId="24809" xr:uid="{00000000-0005-0000-0000-0000D5420000}"/>
    <cellStyle name="Nota 5 3 8 2 2 2" xfId="32818" xr:uid="{B34E1FEF-D440-42B8-829A-A6E76783250E}"/>
    <cellStyle name="Nota 5 3 8 3" xfId="24808" xr:uid="{00000000-0005-0000-0000-0000D6420000}"/>
    <cellStyle name="Nota 5 3 8 3 2" xfId="32817" xr:uid="{FFDA943B-FDEE-48B2-96FD-04E1FFF02897}"/>
    <cellStyle name="Nota 5 3 9" xfId="15259" xr:uid="{00000000-0005-0000-0000-0000D7420000}"/>
    <cellStyle name="Nota 5 3 9 2" xfId="15260" xr:uid="{00000000-0005-0000-0000-0000D8420000}"/>
    <cellStyle name="Nota 5 3 9 2 2" xfId="24811" xr:uid="{00000000-0005-0000-0000-0000D9420000}"/>
    <cellStyle name="Nota 5 3 9 2 2 2" xfId="32820" xr:uid="{F81AFB00-710D-45B6-807A-EED484767F4A}"/>
    <cellStyle name="Nota 5 3 9 3" xfId="24810" xr:uid="{00000000-0005-0000-0000-0000DA420000}"/>
    <cellStyle name="Nota 5 3 9 3 2" xfId="32819" xr:uid="{34CD7575-0EEF-4430-98B8-233996D656CC}"/>
    <cellStyle name="Nota 5 4" xfId="15261" xr:uid="{00000000-0005-0000-0000-0000DB420000}"/>
    <cellStyle name="Nota 5 4 2" xfId="15262" xr:uid="{00000000-0005-0000-0000-0000DC420000}"/>
    <cellStyle name="Nota 5 4 2 2" xfId="24813" xr:uid="{00000000-0005-0000-0000-0000DD420000}"/>
    <cellStyle name="Nota 5 4 2 2 2" xfId="32822" xr:uid="{C894CF52-2EA0-4AB0-A54F-1ABBA6152B4D}"/>
    <cellStyle name="Nota 5 4 2 3" xfId="25939" xr:uid="{00000000-0005-0000-0000-0000DE420000}"/>
    <cellStyle name="Nota 5 4 3" xfId="24812" xr:uid="{00000000-0005-0000-0000-0000DF420000}"/>
    <cellStyle name="Nota 5 4 3 2" xfId="32821" xr:uid="{B17048FB-628E-49AB-AFEB-FAF70DC112B0}"/>
    <cellStyle name="Nota 5 4 4" xfId="25938"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5" xr:uid="{00000000-0005-0000-0000-0000E5420000}"/>
    <cellStyle name="Nota 5 7 2 2 2" xfId="32824" xr:uid="{642DA4D8-589A-4E4A-976B-38F5438157A3}"/>
    <cellStyle name="Nota 5 7 3" xfId="24814" xr:uid="{00000000-0005-0000-0000-0000E6420000}"/>
    <cellStyle name="Nota 5 7 3 2" xfId="32823" xr:uid="{61F150FC-DD26-4861-9BA7-85BF28581B08}"/>
    <cellStyle name="Nota 5 8" xfId="15267" xr:uid="{00000000-0005-0000-0000-0000E7420000}"/>
    <cellStyle name="Nota 5 8 2" xfId="15268" xr:uid="{00000000-0005-0000-0000-0000E8420000}"/>
    <cellStyle name="Nota 5 8 2 2" xfId="24817" xr:uid="{00000000-0005-0000-0000-0000E9420000}"/>
    <cellStyle name="Nota 5 8 2 2 2" xfId="32826" xr:uid="{88255BC8-BF38-41CD-B761-4586E49449F8}"/>
    <cellStyle name="Nota 5 8 3" xfId="24816" xr:uid="{00000000-0005-0000-0000-0000EA420000}"/>
    <cellStyle name="Nota 5 8 3 2" xfId="32825" xr:uid="{A731951F-D26E-43A2-A778-FB750B3DAF50}"/>
    <cellStyle name="Nota 5 9" xfId="15269" xr:uid="{00000000-0005-0000-0000-0000EB420000}"/>
    <cellStyle name="Nota 5 9 2" xfId="15270" xr:uid="{00000000-0005-0000-0000-0000EC420000}"/>
    <cellStyle name="Nota 5 9 2 2" xfId="24819" xr:uid="{00000000-0005-0000-0000-0000ED420000}"/>
    <cellStyle name="Nota 5 9 2 2 2" xfId="32828" xr:uid="{E080A3C8-EB13-4BF6-B768-1C6AD51C819B}"/>
    <cellStyle name="Nota 5 9 3" xfId="24818" xr:uid="{00000000-0005-0000-0000-0000EE420000}"/>
    <cellStyle name="Nota 5 9 3 2" xfId="32827"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3" xr:uid="{00000000-0005-0000-0000-00001C430000}"/>
    <cellStyle name="Nota 6 2 2 2 3" xfId="25942" xr:uid="{00000000-0005-0000-0000-00001D430000}"/>
    <cellStyle name="Nota 6 2 2 3" xfId="15316" xr:uid="{00000000-0005-0000-0000-00001E430000}"/>
    <cellStyle name="Nota 6 2 2 3 2" xfId="15317" xr:uid="{00000000-0005-0000-0000-00001F430000}"/>
    <cellStyle name="Nota 6 2 2 3 3" xfId="25944"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1"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6"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5"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0"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7"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48"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49"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1"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0"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1" xr:uid="{00000000-0005-0000-0000-000025440000}"/>
    <cellStyle name="Nota 7 13 2 2" xfId="32830" xr:uid="{50D9E343-F987-4C76-9002-E79EB0194AEF}"/>
    <cellStyle name="Nota 7 14" xfId="24820" xr:uid="{00000000-0005-0000-0000-000026440000}"/>
    <cellStyle name="Nota 7 14 2" xfId="32829" xr:uid="{D9FA4D81-6ABD-41EA-9972-6E5BA8775564}"/>
    <cellStyle name="Nota 7 2" xfId="15569" xr:uid="{00000000-0005-0000-0000-000027440000}"/>
    <cellStyle name="Nota 7 2 2" xfId="25952" xr:uid="{00000000-0005-0000-0000-000028440000}"/>
    <cellStyle name="Nota 7 2 2 2" xfId="25953" xr:uid="{00000000-0005-0000-0000-000029440000}"/>
    <cellStyle name="Nota 7 2 2 2 2" xfId="25954" xr:uid="{00000000-0005-0000-0000-00002A440000}"/>
    <cellStyle name="Nota 7 2 2 3" xfId="25955" xr:uid="{00000000-0005-0000-0000-00002B440000}"/>
    <cellStyle name="Nota 7 2 3" xfId="25956" xr:uid="{00000000-0005-0000-0000-00002C440000}"/>
    <cellStyle name="Nota 7 2 3 2" xfId="25957" xr:uid="{00000000-0005-0000-0000-00002D440000}"/>
    <cellStyle name="Nota 7 2 4" xfId="25958" xr:uid="{00000000-0005-0000-0000-00002E440000}"/>
    <cellStyle name="Nota 7 3" xfId="15570" xr:uid="{00000000-0005-0000-0000-00002F440000}"/>
    <cellStyle name="Nota 7 3 2" xfId="25959" xr:uid="{00000000-0005-0000-0000-000030440000}"/>
    <cellStyle name="Nota 7 3 2 2" xfId="25960" xr:uid="{00000000-0005-0000-0000-000031440000}"/>
    <cellStyle name="Nota 7 3 3" xfId="25961" xr:uid="{00000000-0005-0000-0000-000032440000}"/>
    <cellStyle name="Nota 7 4" xfId="15571" xr:uid="{00000000-0005-0000-0000-000033440000}"/>
    <cellStyle name="Nota 7 4 2" xfId="25962"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3" xr:uid="{00000000-0005-0000-0000-00003D440000}"/>
    <cellStyle name="Nota 8 2 2 2 2" xfId="25965" xr:uid="{00000000-0005-0000-0000-00003E440000}"/>
    <cellStyle name="Nota 8 2 2 2 3" xfId="32832" xr:uid="{F94F3941-4C2C-4D5D-B062-53A748EBDC87}"/>
    <cellStyle name="Nota 8 2 2 3" xfId="25964" xr:uid="{00000000-0005-0000-0000-00003F440000}"/>
    <cellStyle name="Nota 8 2 3" xfId="24822" xr:uid="{00000000-0005-0000-0000-000040440000}"/>
    <cellStyle name="Nota 8 2 3 2" xfId="25966" xr:uid="{00000000-0005-0000-0000-000041440000}"/>
    <cellStyle name="Nota 8 2 3 3" xfId="32831" xr:uid="{1CF151AE-D961-44A6-91DD-521554AC0474}"/>
    <cellStyle name="Nota 8 2 4" xfId="25963" xr:uid="{00000000-0005-0000-0000-000042440000}"/>
    <cellStyle name="Nota 8 3" xfId="25967" xr:uid="{00000000-0005-0000-0000-000043440000}"/>
    <cellStyle name="Nota 8 3 2" xfId="25968" xr:uid="{00000000-0005-0000-0000-000044440000}"/>
    <cellStyle name="Nota 8 4" xfId="25969" xr:uid="{00000000-0005-0000-0000-000045440000}"/>
    <cellStyle name="Nota 9" xfId="15580" xr:uid="{00000000-0005-0000-0000-000046440000}"/>
    <cellStyle name="Nota 9 2" xfId="25970" xr:uid="{00000000-0005-0000-0000-000047440000}"/>
    <cellStyle name="Nota 9 2 2" xfId="25971" xr:uid="{00000000-0005-0000-0000-000048440000}"/>
    <cellStyle name="Nota 9 2 2 2" xfId="25972" xr:uid="{00000000-0005-0000-0000-000049440000}"/>
    <cellStyle name="Nota 9 2 3" xfId="25973" xr:uid="{00000000-0005-0000-0000-00004A440000}"/>
    <cellStyle name="Nota 9 3" xfId="25974" xr:uid="{00000000-0005-0000-0000-00004B440000}"/>
    <cellStyle name="Nota 9 3 2" xfId="25975" xr:uid="{00000000-0005-0000-0000-00004C440000}"/>
    <cellStyle name="Nota 9 4" xfId="25976" xr:uid="{00000000-0005-0000-0000-00004D440000}"/>
    <cellStyle name="Notas" xfId="15581" xr:uid="{00000000-0005-0000-0000-00004E440000}"/>
    <cellStyle name="Notas 2" xfId="24824" xr:uid="{00000000-0005-0000-0000-00004F440000}"/>
    <cellStyle name="Notas 2 2" xfId="32833" xr:uid="{AC661331-F88E-4BAB-B588-25C15BCCB0AF}"/>
    <cellStyle name="Note" xfId="519" xr:uid="{00000000-0005-0000-0000-000050440000}"/>
    <cellStyle name="Note 10" xfId="520" xr:uid="{00000000-0005-0000-0000-000051440000}"/>
    <cellStyle name="Note 10 2" xfId="27848" xr:uid="{F63551D6-CEDA-4ECE-A267-0F2CE0397253}"/>
    <cellStyle name="Note 11" xfId="521" xr:uid="{00000000-0005-0000-0000-000052440000}"/>
    <cellStyle name="Note 11 2" xfId="27849" xr:uid="{7710FAAC-FC1C-4A48-986D-5317CC7CFBAD}"/>
    <cellStyle name="Note 12" xfId="522" xr:uid="{00000000-0005-0000-0000-000053440000}"/>
    <cellStyle name="Note 12 2" xfId="27850" xr:uid="{A5DB9F78-3006-4FA3-B131-8EBB0003B570}"/>
    <cellStyle name="Note 13" xfId="523" xr:uid="{00000000-0005-0000-0000-000054440000}"/>
    <cellStyle name="Note 13 2" xfId="27851" xr:uid="{CE533ECA-156B-4E8C-88AF-1E30720FA25D}"/>
    <cellStyle name="Note 14" xfId="524" xr:uid="{00000000-0005-0000-0000-000055440000}"/>
    <cellStyle name="Note 14 2" xfId="27852" xr:uid="{DC4EAC19-1BCB-47C0-B325-1EBB7C143A14}"/>
    <cellStyle name="Note 15" xfId="525" xr:uid="{00000000-0005-0000-0000-000056440000}"/>
    <cellStyle name="Note 15 2" xfId="27853" xr:uid="{8C3FCE10-C425-4C27-8FAC-36673DFB84E1}"/>
    <cellStyle name="Note 16" xfId="526" xr:uid="{00000000-0005-0000-0000-000057440000}"/>
    <cellStyle name="Note 16 2" xfId="27854" xr:uid="{C73129EA-E4DA-4B64-B92F-E66E4A4BB451}"/>
    <cellStyle name="Note 17" xfId="527" xr:uid="{00000000-0005-0000-0000-000058440000}"/>
    <cellStyle name="Note 17 2" xfId="27855" xr:uid="{32AE6FFF-1070-4DEE-9B45-8A20EBADF427}"/>
    <cellStyle name="Note 18" xfId="528" xr:uid="{00000000-0005-0000-0000-000059440000}"/>
    <cellStyle name="Note 18 2" xfId="27856"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7" xr:uid="{00000000-0005-0000-0000-00005D440000}"/>
    <cellStyle name="Note 2 2 2 2" xfId="25980" xr:uid="{00000000-0005-0000-0000-00005E440000}"/>
    <cellStyle name="Note 2 2 2 3" xfId="27296" xr:uid="{00000000-0005-0000-0000-00005F440000}"/>
    <cellStyle name="Note 2 2 2 3 2" xfId="33135" xr:uid="{127110FD-6E5F-4391-BEC7-CD7023B0EAC2}"/>
    <cellStyle name="Note 2 2 2 4" xfId="32836" xr:uid="{7119E750-3C28-48AA-A5BF-10215128591A}"/>
    <cellStyle name="Note 2 2 3" xfId="25979" xr:uid="{00000000-0005-0000-0000-000060440000}"/>
    <cellStyle name="Note 2 2 4" xfId="27160" xr:uid="{00000000-0005-0000-0000-000061440000}"/>
    <cellStyle name="Note 2 2 4 2" xfId="33008" xr:uid="{D643EA00-2B83-458B-BBE0-AAA286C395EF}"/>
    <cellStyle name="Note 2 3" xfId="15583" xr:uid="{00000000-0005-0000-0000-000062440000}"/>
    <cellStyle name="Note 2 3 2" xfId="25981" xr:uid="{00000000-0005-0000-0000-000063440000}"/>
    <cellStyle name="Note 2 3 3" xfId="27297" xr:uid="{00000000-0005-0000-0000-000064440000}"/>
    <cellStyle name="Note 2 3 3 2" xfId="33136" xr:uid="{00DA8893-933C-46B8-B274-A2F5562A966B}"/>
    <cellStyle name="Note 2 4" xfId="24826" xr:uid="{00000000-0005-0000-0000-000065440000}"/>
    <cellStyle name="Note 2 4 2" xfId="27119" xr:uid="{00000000-0005-0000-0000-000066440000}"/>
    <cellStyle name="Note 2 4 2 2" xfId="27335" xr:uid="{00000000-0005-0000-0000-000067440000}"/>
    <cellStyle name="Note 2 4 2 2 2" xfId="33172" xr:uid="{A0559FF4-DB6A-4F93-8E58-EDDD07DB3A8C}"/>
    <cellStyle name="Note 2 4 3" xfId="25982" xr:uid="{00000000-0005-0000-0000-000068440000}"/>
    <cellStyle name="Note 2 4 4" xfId="27159" xr:uid="{00000000-0005-0000-0000-000069440000}"/>
    <cellStyle name="Note 2 4 4 2" xfId="33007" xr:uid="{F61FB133-D148-47E4-8FD2-61B699358E6B}"/>
    <cellStyle name="Note 2 4 5" xfId="32835" xr:uid="{30FDB1B7-6605-4FCC-BF36-E4C84DA5C6C6}"/>
    <cellStyle name="Note 2 5" xfId="25978" xr:uid="{00000000-0005-0000-0000-00006A440000}"/>
    <cellStyle name="Note 2 6" xfId="27298" xr:uid="{00000000-0005-0000-0000-00006B440000}"/>
    <cellStyle name="Note 2 6 2" xfId="33137" xr:uid="{834E8929-3CC8-47E4-A48D-BEA234D37A91}"/>
    <cellStyle name="Note 20" xfId="24825" xr:uid="{00000000-0005-0000-0000-00006C440000}"/>
    <cellStyle name="Note 20 2" xfId="32834" xr:uid="{35FEE326-6372-4F77-937D-9830BEF97982}"/>
    <cellStyle name="Note 21" xfId="25977" xr:uid="{00000000-0005-0000-0000-00006D440000}"/>
    <cellStyle name="Note 3" xfId="530" xr:uid="{00000000-0005-0000-0000-00006E440000}"/>
    <cellStyle name="Note 3 2" xfId="15586" xr:uid="{00000000-0005-0000-0000-00006F440000}"/>
    <cellStyle name="Note 3 2 2" xfId="24829" xr:uid="{00000000-0005-0000-0000-000070440000}"/>
    <cellStyle name="Note 3 2 2 2" xfId="25985" xr:uid="{00000000-0005-0000-0000-000071440000}"/>
    <cellStyle name="Note 3 2 2 3" xfId="27295" xr:uid="{00000000-0005-0000-0000-000072440000}"/>
    <cellStyle name="Note 3 2 2 3 2" xfId="33134" xr:uid="{12E05F8A-3DC6-44E0-849F-7B49F13E1AEE}"/>
    <cellStyle name="Note 3 2 2 4" xfId="32838" xr:uid="{042DA370-CD27-4286-BADF-14BA80E5500D}"/>
    <cellStyle name="Note 3 2 3" xfId="25984" xr:uid="{00000000-0005-0000-0000-000073440000}"/>
    <cellStyle name="Note 3 2 4" xfId="27292" xr:uid="{00000000-0005-0000-0000-000074440000}"/>
    <cellStyle name="Note 3 2 4 2" xfId="33131" xr:uid="{418920DA-5755-417A-BBEE-AEF67FEB4AE7}"/>
    <cellStyle name="Note 3 3" xfId="15585" xr:uid="{00000000-0005-0000-0000-000075440000}"/>
    <cellStyle name="Note 3 3 2" xfId="25986" xr:uid="{00000000-0005-0000-0000-000076440000}"/>
    <cellStyle name="Note 3 3 3" xfId="27157" xr:uid="{00000000-0005-0000-0000-000077440000}"/>
    <cellStyle name="Note 3 3 3 2" xfId="33005" xr:uid="{DC58C54D-2E6F-4D35-8AF4-88C209C18F7F}"/>
    <cellStyle name="Note 3 4" xfId="24828" xr:uid="{00000000-0005-0000-0000-000078440000}"/>
    <cellStyle name="Note 3 4 2" xfId="27120" xr:uid="{00000000-0005-0000-0000-000079440000}"/>
    <cellStyle name="Note 3 4 2 2" xfId="27336" xr:uid="{00000000-0005-0000-0000-00007A440000}"/>
    <cellStyle name="Note 3 4 2 2 2" xfId="33173" xr:uid="{023C3286-D2FA-4E0E-842A-C682D083D28D}"/>
    <cellStyle name="Note 3 4 3" xfId="25987" xr:uid="{00000000-0005-0000-0000-00007B440000}"/>
    <cellStyle name="Note 3 4 4" xfId="27293" xr:uid="{00000000-0005-0000-0000-00007C440000}"/>
    <cellStyle name="Note 3 4 4 2" xfId="33132" xr:uid="{B453D47A-B0A0-46DA-B56A-716A91A87431}"/>
    <cellStyle name="Note 3 4 5" xfId="32837" xr:uid="{27C2EA08-2EC7-4B36-AB8A-142D1ED26E55}"/>
    <cellStyle name="Note 3 5" xfId="25983" xr:uid="{00000000-0005-0000-0000-00007D440000}"/>
    <cellStyle name="Note 3 6" xfId="27158" xr:uid="{00000000-0005-0000-0000-00007E440000}"/>
    <cellStyle name="Note 3 6 2" xfId="33006" xr:uid="{E821A5E9-72AC-406C-AE09-CBB261FC2C46}"/>
    <cellStyle name="Note 4" xfId="531" xr:uid="{00000000-0005-0000-0000-00007F440000}"/>
    <cellStyle name="Note 4 2" xfId="15588" xr:uid="{00000000-0005-0000-0000-000080440000}"/>
    <cellStyle name="Note 4 2 2" xfId="24831" xr:uid="{00000000-0005-0000-0000-000081440000}"/>
    <cellStyle name="Note 4 2 2 2" xfId="32840" xr:uid="{C1A9738B-E224-4B0D-B27B-223C43A29F62}"/>
    <cellStyle name="Note 4 3" xfId="15587" xr:uid="{00000000-0005-0000-0000-000082440000}"/>
    <cellStyle name="Note 4 4" xfId="24830" xr:uid="{00000000-0005-0000-0000-000083440000}"/>
    <cellStyle name="Note 4 4 2" xfId="32839" xr:uid="{D7D7BE00-5A57-4F39-876C-842AE442622C}"/>
    <cellStyle name="Note 4 5" xfId="25988" xr:uid="{00000000-0005-0000-0000-000084440000}"/>
    <cellStyle name="Note 4 6" xfId="27294" xr:uid="{00000000-0005-0000-0000-000085440000}"/>
    <cellStyle name="Note 4 6 2" xfId="33133" xr:uid="{218762E3-C7DA-4C21-942F-FCBCBC552A75}"/>
    <cellStyle name="Note 4 7" xfId="27857" xr:uid="{EDD9D9D5-4F46-4DC2-8882-0CF11D17E67D}"/>
    <cellStyle name="Note 5" xfId="532" xr:uid="{00000000-0005-0000-0000-000086440000}"/>
    <cellStyle name="Note 5 2" xfId="15590" xr:uid="{00000000-0005-0000-0000-000087440000}"/>
    <cellStyle name="Note 5 2 2" xfId="24833" xr:uid="{00000000-0005-0000-0000-000088440000}"/>
    <cellStyle name="Note 5 2 2 2" xfId="32842" xr:uid="{533BDFB2-93A7-49D0-852B-6EE5B117ED10}"/>
    <cellStyle name="Note 5 2 3" xfId="27121" xr:uid="{00000000-0005-0000-0000-000089440000}"/>
    <cellStyle name="Note 5 2 4" xfId="27337" xr:uid="{00000000-0005-0000-0000-00008A440000}"/>
    <cellStyle name="Note 5 2 4 2" xfId="33174" xr:uid="{8BFFFF81-C243-4093-84F7-E56ED235C63A}"/>
    <cellStyle name="Note 5 3" xfId="15589" xr:uid="{00000000-0005-0000-0000-00008B440000}"/>
    <cellStyle name="Note 5 4" xfId="24832" xr:uid="{00000000-0005-0000-0000-00008C440000}"/>
    <cellStyle name="Note 5 4 2" xfId="32841" xr:uid="{8EF6EBED-DD58-4D88-B2AF-59FDFBAA87AD}"/>
    <cellStyle name="Note 5 5" xfId="25989" xr:uid="{00000000-0005-0000-0000-00008D440000}"/>
    <cellStyle name="Note 6" xfId="533" xr:uid="{00000000-0005-0000-0000-00008E440000}"/>
    <cellStyle name="Note 6 2" xfId="15592" xr:uid="{00000000-0005-0000-0000-00008F440000}"/>
    <cellStyle name="Note 6 2 2" xfId="24835" xr:uid="{00000000-0005-0000-0000-000090440000}"/>
    <cellStyle name="Note 6 2 2 2" xfId="32844" xr:uid="{2C2E2CCA-E409-4C39-B752-6A07114BE24B}"/>
    <cellStyle name="Note 6 3" xfId="15591" xr:uid="{00000000-0005-0000-0000-000091440000}"/>
    <cellStyle name="Note 6 4" xfId="24834" xr:uid="{00000000-0005-0000-0000-000092440000}"/>
    <cellStyle name="Note 6 4 2" xfId="32843" xr:uid="{F05FADC6-6C6F-4036-894C-E47982FB61F8}"/>
    <cellStyle name="Note 6 5" xfId="27118" xr:uid="{00000000-0005-0000-0000-000093440000}"/>
    <cellStyle name="Note 7" xfId="534" xr:uid="{00000000-0005-0000-0000-000094440000}"/>
    <cellStyle name="Note 7 2" xfId="15594" xr:uid="{00000000-0005-0000-0000-000095440000}"/>
    <cellStyle name="Note 7 2 2" xfId="24837" xr:uid="{00000000-0005-0000-0000-000096440000}"/>
    <cellStyle name="Note 7 2 2 2" xfId="32846" xr:uid="{D7D1A8A4-8F5E-4B61-868A-FDC07FD1F690}"/>
    <cellStyle name="Note 7 3" xfId="15593" xr:uid="{00000000-0005-0000-0000-000097440000}"/>
    <cellStyle name="Note 7 4" xfId="24836" xr:uid="{00000000-0005-0000-0000-000098440000}"/>
    <cellStyle name="Note 7 4 2" xfId="32845" xr:uid="{1990C9BD-EC9B-4D37-B825-A20491898BC4}"/>
    <cellStyle name="Note 7 5" xfId="27858" xr:uid="{B46F6F69-F3D6-487E-92E9-B8D65B5D674F}"/>
    <cellStyle name="Note 8" xfId="535" xr:uid="{00000000-0005-0000-0000-000099440000}"/>
    <cellStyle name="Note 8 2" xfId="15595" xr:uid="{00000000-0005-0000-0000-00009A440000}"/>
    <cellStyle name="Note 8 3" xfId="24838" xr:uid="{00000000-0005-0000-0000-00009B440000}"/>
    <cellStyle name="Note 8 3 2" xfId="32847" xr:uid="{B90DA6E9-6D84-4B25-BE36-40267B4F5180}"/>
    <cellStyle name="Note 8 4" xfId="27859" xr:uid="{C1ABC70E-62F1-4CF5-9CD5-0BC4AE1C2029}"/>
    <cellStyle name="Note 9" xfId="536" xr:uid="{00000000-0005-0000-0000-00009C440000}"/>
    <cellStyle name="Note 9 2" xfId="27860"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1" xr:uid="{840BCE00-A684-4C23-9A0B-361108158A91}"/>
    <cellStyle name="Output 11" xfId="539" xr:uid="{00000000-0005-0000-0000-0000A3440000}"/>
    <cellStyle name="Output 11 2" xfId="27862" xr:uid="{8E2849CA-DF6F-42BE-B98A-5DC58047E2E6}"/>
    <cellStyle name="Output 12" xfId="540" xr:uid="{00000000-0005-0000-0000-0000A4440000}"/>
    <cellStyle name="Output 12 2" xfId="27863" xr:uid="{70AF9256-80C5-432A-B900-DC8B8C0164CC}"/>
    <cellStyle name="Output 13" xfId="541" xr:uid="{00000000-0005-0000-0000-0000A5440000}"/>
    <cellStyle name="Output 13 2" xfId="27864" xr:uid="{A4822C7F-D881-4F23-A33C-930E669695D1}"/>
    <cellStyle name="Output 14" xfId="542" xr:uid="{00000000-0005-0000-0000-0000A6440000}"/>
    <cellStyle name="Output 14 2" xfId="27865" xr:uid="{019966C0-CF9D-417E-906F-AA910543ADCA}"/>
    <cellStyle name="Output 15" xfId="543" xr:uid="{00000000-0005-0000-0000-0000A7440000}"/>
    <cellStyle name="Output 15 2" xfId="27866" xr:uid="{BD4904B7-1632-4A41-9755-360F28CC6403}"/>
    <cellStyle name="Output 16" xfId="544" xr:uid="{00000000-0005-0000-0000-0000A8440000}"/>
    <cellStyle name="Output 16 2" xfId="27867" xr:uid="{2E99E18B-ACC9-4B5E-9ED3-4C05B9A8A36C}"/>
    <cellStyle name="Output 17" xfId="545" xr:uid="{00000000-0005-0000-0000-0000A9440000}"/>
    <cellStyle name="Output 17 2" xfId="27868" xr:uid="{B2E94894-8223-4FB8-933B-FC8530184D22}"/>
    <cellStyle name="Output 18" xfId="546" xr:uid="{00000000-0005-0000-0000-0000AA440000}"/>
    <cellStyle name="Output 18 2" xfId="27869"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1" xr:uid="{00000000-0005-0000-0000-0000AE440000}"/>
    <cellStyle name="Output 2 2 2 2" xfId="32850" xr:uid="{8EC8F6D1-9764-443A-8F54-3470F5CE62CE}"/>
    <cellStyle name="Output 2 2 3" xfId="25992" xr:uid="{00000000-0005-0000-0000-0000AF440000}"/>
    <cellStyle name="Output 2 3" xfId="15601" xr:uid="{00000000-0005-0000-0000-0000B0440000}"/>
    <cellStyle name="Output 2 4" xfId="24840" xr:uid="{00000000-0005-0000-0000-0000B1440000}"/>
    <cellStyle name="Output 2 4 2" xfId="32849" xr:uid="{7584E5FA-E79E-4EFF-960F-F99CA8952023}"/>
    <cellStyle name="Output 2 5" xfId="25991" xr:uid="{00000000-0005-0000-0000-0000B2440000}"/>
    <cellStyle name="Output 20" xfId="24839" xr:uid="{00000000-0005-0000-0000-0000B3440000}"/>
    <cellStyle name="Output 20 2" xfId="32848" xr:uid="{5BB20DA3-6DF8-4987-9FF4-F91B06430812}"/>
    <cellStyle name="Output 21" xfId="25990" xr:uid="{00000000-0005-0000-0000-0000B4440000}"/>
    <cellStyle name="Output 3" xfId="548" xr:uid="{00000000-0005-0000-0000-0000B5440000}"/>
    <cellStyle name="Output 3 2" xfId="15604" xr:uid="{00000000-0005-0000-0000-0000B6440000}"/>
    <cellStyle name="Output 3 2 2" xfId="24843" xr:uid="{00000000-0005-0000-0000-0000B7440000}"/>
    <cellStyle name="Output 3 2 2 2" xfId="32852" xr:uid="{5C9C3A8F-BB8E-465D-B69C-C697EA9D9CD7}"/>
    <cellStyle name="Output 3 3" xfId="15603" xr:uid="{00000000-0005-0000-0000-0000B8440000}"/>
    <cellStyle name="Output 3 4" xfId="24842" xr:uid="{00000000-0005-0000-0000-0000B9440000}"/>
    <cellStyle name="Output 3 4 2" xfId="32851" xr:uid="{3E91A554-853D-4933-B5A1-4F6A3D809696}"/>
    <cellStyle name="Output 3 5" xfId="25993" xr:uid="{00000000-0005-0000-0000-0000BA440000}"/>
    <cellStyle name="Output 4" xfId="549" xr:uid="{00000000-0005-0000-0000-0000BB440000}"/>
    <cellStyle name="Output 4 2" xfId="15606" xr:uid="{00000000-0005-0000-0000-0000BC440000}"/>
    <cellStyle name="Output 4 2 2" xfId="24845" xr:uid="{00000000-0005-0000-0000-0000BD440000}"/>
    <cellStyle name="Output 4 2 2 2" xfId="32854" xr:uid="{9B54A305-8C44-46D0-9AEF-BB1BC0A8DFCE}"/>
    <cellStyle name="Output 4 3" xfId="15605" xr:uid="{00000000-0005-0000-0000-0000BE440000}"/>
    <cellStyle name="Output 4 4" xfId="24844" xr:uid="{00000000-0005-0000-0000-0000BF440000}"/>
    <cellStyle name="Output 4 4 2" xfId="32853" xr:uid="{FEDDF67D-CB63-406D-9A6B-9F294A262C19}"/>
    <cellStyle name="Output 4 5" xfId="27870" xr:uid="{AFBC5CDB-6B7E-4D93-97B9-BB51AFCF65CC}"/>
    <cellStyle name="Output 5" xfId="550" xr:uid="{00000000-0005-0000-0000-0000C0440000}"/>
    <cellStyle name="Output 5 2" xfId="15608" xr:uid="{00000000-0005-0000-0000-0000C1440000}"/>
    <cellStyle name="Output 5 2 2" xfId="24847" xr:uid="{00000000-0005-0000-0000-0000C2440000}"/>
    <cellStyle name="Output 5 2 2 2" xfId="32856" xr:uid="{E7659B33-3EEA-431E-8690-152F63459744}"/>
    <cellStyle name="Output 5 3" xfId="15607" xr:uid="{00000000-0005-0000-0000-0000C3440000}"/>
    <cellStyle name="Output 5 4" xfId="24846" xr:uid="{00000000-0005-0000-0000-0000C4440000}"/>
    <cellStyle name="Output 5 4 2" xfId="32855" xr:uid="{CCAF6130-3658-4D15-899C-B04A7A6CD106}"/>
    <cellStyle name="Output 5 5" xfId="27871" xr:uid="{643D7308-3CE3-4D95-B8A5-5E51DE7F91C1}"/>
    <cellStyle name="Output 6" xfId="551" xr:uid="{00000000-0005-0000-0000-0000C5440000}"/>
    <cellStyle name="Output 6 2" xfId="15610" xr:uid="{00000000-0005-0000-0000-0000C6440000}"/>
    <cellStyle name="Output 6 2 2" xfId="24849" xr:uid="{00000000-0005-0000-0000-0000C7440000}"/>
    <cellStyle name="Output 6 2 2 2" xfId="32858" xr:uid="{D0B43E1D-A49E-4F2A-B7D4-5F9FF7CC7E1C}"/>
    <cellStyle name="Output 6 3" xfId="15609" xr:uid="{00000000-0005-0000-0000-0000C8440000}"/>
    <cellStyle name="Output 6 4" xfId="24848" xr:uid="{00000000-0005-0000-0000-0000C9440000}"/>
    <cellStyle name="Output 6 4 2" xfId="32857" xr:uid="{5BE9C970-59CD-49F4-85F2-BA5AF2F492D8}"/>
    <cellStyle name="Output 6 5" xfId="27872" xr:uid="{19CA4FED-042A-4CF1-A0C3-C19AA7A068BC}"/>
    <cellStyle name="Output 7" xfId="552" xr:uid="{00000000-0005-0000-0000-0000CA440000}"/>
    <cellStyle name="Output 7 2" xfId="15612" xr:uid="{00000000-0005-0000-0000-0000CB440000}"/>
    <cellStyle name="Output 7 2 2" xfId="24851" xr:uid="{00000000-0005-0000-0000-0000CC440000}"/>
    <cellStyle name="Output 7 2 2 2" xfId="32860" xr:uid="{E3B15483-3CD2-4AB6-A403-6C1D92DAE6EE}"/>
    <cellStyle name="Output 7 3" xfId="15611" xr:uid="{00000000-0005-0000-0000-0000CD440000}"/>
    <cellStyle name="Output 7 4" xfId="24850" xr:uid="{00000000-0005-0000-0000-0000CE440000}"/>
    <cellStyle name="Output 7 4 2" xfId="32859" xr:uid="{4711D202-11E8-4F0F-A7CA-6539B62A8403}"/>
    <cellStyle name="Output 7 5" xfId="27873" xr:uid="{F7B6C221-FFF6-4620-8B2C-C45DCFE1309C}"/>
    <cellStyle name="Output 8" xfId="553" xr:uid="{00000000-0005-0000-0000-0000CF440000}"/>
    <cellStyle name="Output 8 2" xfId="15613" xr:uid="{00000000-0005-0000-0000-0000D0440000}"/>
    <cellStyle name="Output 8 3" xfId="24852" xr:uid="{00000000-0005-0000-0000-0000D1440000}"/>
    <cellStyle name="Output 8 3 2" xfId="32861" xr:uid="{1F3B6E56-3841-4812-B3F5-6D5431179673}"/>
    <cellStyle name="Output 8 4" xfId="27874" xr:uid="{13543D39-4DA8-4EA8-BF77-54F4B9B3A9E2}"/>
    <cellStyle name="Output 9" xfId="554" xr:uid="{00000000-0005-0000-0000-0000D2440000}"/>
    <cellStyle name="Output 9 2" xfId="27875"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2"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10" xfId="15639" xr:uid="{00000000-0005-0000-0000-0000F3440000}"/>
    <cellStyle name="Porcentagem 10 10 11" xfId="15640" xr:uid="{00000000-0005-0000-0000-0000F4440000}"/>
    <cellStyle name="Porcentagem 10 10 12" xfId="15641" xr:uid="{00000000-0005-0000-0000-0000F5440000}"/>
    <cellStyle name="Porcentagem 10 10 13" xfId="15642" xr:uid="{00000000-0005-0000-0000-0000F6440000}"/>
    <cellStyle name="Porcentagem 10 10 14" xfId="15643" xr:uid="{00000000-0005-0000-0000-0000F7440000}"/>
    <cellStyle name="Porcentagem 10 10 15" xfId="15644" xr:uid="{00000000-0005-0000-0000-0000F8440000}"/>
    <cellStyle name="Porcentagem 10 10 16" xfId="15645" xr:uid="{00000000-0005-0000-0000-0000F9440000}"/>
    <cellStyle name="Porcentagem 10 10 17" xfId="15646" xr:uid="{00000000-0005-0000-0000-0000FA440000}"/>
    <cellStyle name="Porcentagem 10 10 18" xfId="15647" xr:uid="{00000000-0005-0000-0000-0000FB440000}"/>
    <cellStyle name="Porcentagem 10 10 19" xfId="15648" xr:uid="{00000000-0005-0000-0000-0000FC440000}"/>
    <cellStyle name="Porcentagem 10 10 2" xfId="15649" xr:uid="{00000000-0005-0000-0000-0000FD440000}"/>
    <cellStyle name="Porcentagem 10 10 2 10" xfId="15650" xr:uid="{00000000-0005-0000-0000-0000FE440000}"/>
    <cellStyle name="Porcentagem 10 10 2 10 2" xfId="15651" xr:uid="{00000000-0005-0000-0000-0000FF440000}"/>
    <cellStyle name="Porcentagem 10 10 2 10 3" xfId="15652" xr:uid="{00000000-0005-0000-0000-000000450000}"/>
    <cellStyle name="Porcentagem 10 10 2 10 4" xfId="15653" xr:uid="{00000000-0005-0000-0000-000001450000}"/>
    <cellStyle name="Porcentagem 10 10 2 11" xfId="15654" xr:uid="{00000000-0005-0000-0000-000002450000}"/>
    <cellStyle name="Porcentagem 10 10 2 11 2" xfId="15655" xr:uid="{00000000-0005-0000-0000-000003450000}"/>
    <cellStyle name="Porcentagem 10 10 2 11 3" xfId="15656" xr:uid="{00000000-0005-0000-0000-000004450000}"/>
    <cellStyle name="Porcentagem 10 10 2 11 4" xfId="15657" xr:uid="{00000000-0005-0000-0000-000005450000}"/>
    <cellStyle name="Porcentagem 10 10 2 12" xfId="15658" xr:uid="{00000000-0005-0000-0000-000006450000}"/>
    <cellStyle name="Porcentagem 10 10 2 12 2" xfId="15659" xr:uid="{00000000-0005-0000-0000-000007450000}"/>
    <cellStyle name="Porcentagem 10 10 2 12 3" xfId="15660" xr:uid="{00000000-0005-0000-0000-000008450000}"/>
    <cellStyle name="Porcentagem 10 10 2 12 4" xfId="15661" xr:uid="{00000000-0005-0000-0000-000009450000}"/>
    <cellStyle name="Porcentagem 10 10 2 13" xfId="15662" xr:uid="{00000000-0005-0000-0000-00000A450000}"/>
    <cellStyle name="Porcentagem 10 10 2 13 2" xfId="15663" xr:uid="{00000000-0005-0000-0000-00000B450000}"/>
    <cellStyle name="Porcentagem 10 10 2 13 3" xfId="15664" xr:uid="{00000000-0005-0000-0000-00000C450000}"/>
    <cellStyle name="Porcentagem 10 10 2 13 4" xfId="15665" xr:uid="{00000000-0005-0000-0000-00000D450000}"/>
    <cellStyle name="Porcentagem 10 10 2 14" xfId="15666" xr:uid="{00000000-0005-0000-0000-00000E450000}"/>
    <cellStyle name="Porcentagem 10 10 2 14 2" xfId="15667" xr:uid="{00000000-0005-0000-0000-00000F450000}"/>
    <cellStyle name="Porcentagem 10 10 2 14 3" xfId="15668" xr:uid="{00000000-0005-0000-0000-000010450000}"/>
    <cellStyle name="Porcentagem 10 10 2 14 4" xfId="15669" xr:uid="{00000000-0005-0000-0000-000011450000}"/>
    <cellStyle name="Porcentagem 10 10 2 15" xfId="15670" xr:uid="{00000000-0005-0000-0000-000012450000}"/>
    <cellStyle name="Porcentagem 10 10 2 15 2" xfId="15671" xr:uid="{00000000-0005-0000-0000-000013450000}"/>
    <cellStyle name="Porcentagem 10 10 2 15 3" xfId="15672" xr:uid="{00000000-0005-0000-0000-000014450000}"/>
    <cellStyle name="Porcentagem 10 10 2 15 4" xfId="15673" xr:uid="{00000000-0005-0000-0000-000015450000}"/>
    <cellStyle name="Porcentagem 10 10 2 16" xfId="15674" xr:uid="{00000000-0005-0000-0000-000016450000}"/>
    <cellStyle name="Porcentagem 10 10 2 17" xfId="15675" xr:uid="{00000000-0005-0000-0000-000017450000}"/>
    <cellStyle name="Porcentagem 10 10 2 18" xfId="15676" xr:uid="{00000000-0005-0000-0000-000018450000}"/>
    <cellStyle name="Porcentagem 10 10 2 19" xfId="15677" xr:uid="{00000000-0005-0000-0000-000019450000}"/>
    <cellStyle name="Porcentagem 10 10 2 2" xfId="15678" xr:uid="{00000000-0005-0000-0000-00001A450000}"/>
    <cellStyle name="Porcentagem 10 10 2 2 2" xfId="15679" xr:uid="{00000000-0005-0000-0000-00001B450000}"/>
    <cellStyle name="Porcentagem 10 10 2 2 3" xfId="15680" xr:uid="{00000000-0005-0000-0000-00001C450000}"/>
    <cellStyle name="Porcentagem 10 10 2 2 4" xfId="15681" xr:uid="{00000000-0005-0000-0000-00001D450000}"/>
    <cellStyle name="Porcentagem 10 10 2 20" xfId="15682" xr:uid="{00000000-0005-0000-0000-00001E450000}"/>
    <cellStyle name="Porcentagem 10 10 2 21" xfId="15683" xr:uid="{00000000-0005-0000-0000-00001F450000}"/>
    <cellStyle name="Porcentagem 10 10 2 3" xfId="15684" xr:uid="{00000000-0005-0000-0000-000020450000}"/>
    <cellStyle name="Porcentagem 10 10 2 3 2" xfId="15685" xr:uid="{00000000-0005-0000-0000-000021450000}"/>
    <cellStyle name="Porcentagem 10 10 2 3 3" xfId="15686" xr:uid="{00000000-0005-0000-0000-000022450000}"/>
    <cellStyle name="Porcentagem 10 10 2 3 4" xfId="15687" xr:uid="{00000000-0005-0000-0000-000023450000}"/>
    <cellStyle name="Porcentagem 10 10 2 4" xfId="15688" xr:uid="{00000000-0005-0000-0000-000024450000}"/>
    <cellStyle name="Porcentagem 10 10 2 4 2" xfId="15689" xr:uid="{00000000-0005-0000-0000-000025450000}"/>
    <cellStyle name="Porcentagem 10 10 2 4 3" xfId="15690" xr:uid="{00000000-0005-0000-0000-000026450000}"/>
    <cellStyle name="Porcentagem 10 10 2 4 4" xfId="15691" xr:uid="{00000000-0005-0000-0000-000027450000}"/>
    <cellStyle name="Porcentagem 10 10 2 5" xfId="15692" xr:uid="{00000000-0005-0000-0000-000028450000}"/>
    <cellStyle name="Porcentagem 10 10 2 5 2" xfId="15693" xr:uid="{00000000-0005-0000-0000-000029450000}"/>
    <cellStyle name="Porcentagem 10 10 2 5 3" xfId="15694" xr:uid="{00000000-0005-0000-0000-00002A450000}"/>
    <cellStyle name="Porcentagem 10 10 2 5 4" xfId="15695" xr:uid="{00000000-0005-0000-0000-00002B450000}"/>
    <cellStyle name="Porcentagem 10 10 2 6" xfId="15696" xr:uid="{00000000-0005-0000-0000-00002C450000}"/>
    <cellStyle name="Porcentagem 10 10 2 6 2" xfId="15697" xr:uid="{00000000-0005-0000-0000-00002D450000}"/>
    <cellStyle name="Porcentagem 10 10 2 6 3" xfId="15698" xr:uid="{00000000-0005-0000-0000-00002E450000}"/>
    <cellStyle name="Porcentagem 10 10 2 6 4" xfId="15699" xr:uid="{00000000-0005-0000-0000-00002F450000}"/>
    <cellStyle name="Porcentagem 10 10 2 7" xfId="15700" xr:uid="{00000000-0005-0000-0000-000030450000}"/>
    <cellStyle name="Porcentagem 10 10 2 7 2" xfId="15701" xr:uid="{00000000-0005-0000-0000-000031450000}"/>
    <cellStyle name="Porcentagem 10 10 2 7 3" xfId="15702" xr:uid="{00000000-0005-0000-0000-000032450000}"/>
    <cellStyle name="Porcentagem 10 10 2 7 4" xfId="15703" xr:uid="{00000000-0005-0000-0000-000033450000}"/>
    <cellStyle name="Porcentagem 10 10 2 8" xfId="15704" xr:uid="{00000000-0005-0000-0000-000034450000}"/>
    <cellStyle name="Porcentagem 10 10 2 8 2" xfId="15705" xr:uid="{00000000-0005-0000-0000-000035450000}"/>
    <cellStyle name="Porcentagem 10 10 2 8 3" xfId="15706" xr:uid="{00000000-0005-0000-0000-000036450000}"/>
    <cellStyle name="Porcentagem 10 10 2 8 4" xfId="15707" xr:uid="{00000000-0005-0000-0000-000037450000}"/>
    <cellStyle name="Porcentagem 10 10 2 9" xfId="15708" xr:uid="{00000000-0005-0000-0000-000038450000}"/>
    <cellStyle name="Porcentagem 10 10 2 9 2" xfId="15709" xr:uid="{00000000-0005-0000-0000-000039450000}"/>
    <cellStyle name="Porcentagem 10 10 2 9 3" xfId="15710" xr:uid="{00000000-0005-0000-0000-00003A450000}"/>
    <cellStyle name="Porcentagem 10 10 2 9 4" xfId="15711" xr:uid="{00000000-0005-0000-0000-00003B450000}"/>
    <cellStyle name="Porcentagem 10 10 20" xfId="15712" xr:uid="{00000000-0005-0000-0000-00003C450000}"/>
    <cellStyle name="Porcentagem 10 10 21" xfId="15713" xr:uid="{00000000-0005-0000-0000-00003D450000}"/>
    <cellStyle name="Porcentagem 10 10 22" xfId="15714" xr:uid="{00000000-0005-0000-0000-00003E450000}"/>
    <cellStyle name="Porcentagem 10 10 23" xfId="15715" xr:uid="{00000000-0005-0000-0000-00003F450000}"/>
    <cellStyle name="Porcentagem 10 10 24" xfId="15716" xr:uid="{00000000-0005-0000-0000-000040450000}"/>
    <cellStyle name="Porcentagem 10 10 25" xfId="15717" xr:uid="{00000000-0005-0000-0000-000041450000}"/>
    <cellStyle name="Porcentagem 10 10 26" xfId="15718" xr:uid="{00000000-0005-0000-0000-000042450000}"/>
    <cellStyle name="Porcentagem 10 10 26 2" xfId="15719" xr:uid="{00000000-0005-0000-0000-000043450000}"/>
    <cellStyle name="Porcentagem 10 10 26 3" xfId="15720" xr:uid="{00000000-0005-0000-0000-000044450000}"/>
    <cellStyle name="Porcentagem 10 10 26 4" xfId="15721" xr:uid="{00000000-0005-0000-0000-000045450000}"/>
    <cellStyle name="Porcentagem 10 10 27" xfId="15722" xr:uid="{00000000-0005-0000-0000-000046450000}"/>
    <cellStyle name="Porcentagem 10 10 28" xfId="15723" xr:uid="{00000000-0005-0000-0000-000047450000}"/>
    <cellStyle name="Porcentagem 10 10 29" xfId="15724" xr:uid="{00000000-0005-0000-0000-000048450000}"/>
    <cellStyle name="Porcentagem 10 10 3" xfId="15725" xr:uid="{00000000-0005-0000-0000-000049450000}"/>
    <cellStyle name="Porcentagem 10 10 3 2" xfId="15726" xr:uid="{00000000-0005-0000-0000-00004A450000}"/>
    <cellStyle name="Porcentagem 10 10 3 3" xfId="15727" xr:uid="{00000000-0005-0000-0000-00004B450000}"/>
    <cellStyle name="Porcentagem 10 10 3 4" xfId="15728" xr:uid="{00000000-0005-0000-0000-00004C450000}"/>
    <cellStyle name="Porcentagem 10 10 30" xfId="15729" xr:uid="{00000000-0005-0000-0000-00004D450000}"/>
    <cellStyle name="Porcentagem 10 10 31" xfId="15730" xr:uid="{00000000-0005-0000-0000-00004E450000}"/>
    <cellStyle name="Porcentagem 10 10 32" xfId="15731" xr:uid="{00000000-0005-0000-0000-00004F450000}"/>
    <cellStyle name="Porcentagem 10 10 33" xfId="15732" xr:uid="{00000000-0005-0000-0000-000050450000}"/>
    <cellStyle name="Porcentagem 10 10 34" xfId="15733" xr:uid="{00000000-0005-0000-0000-000051450000}"/>
    <cellStyle name="Porcentagem 10 10 35" xfId="15734" xr:uid="{00000000-0005-0000-0000-000052450000}"/>
    <cellStyle name="Porcentagem 10 10 36" xfId="15735" xr:uid="{00000000-0005-0000-0000-000053450000}"/>
    <cellStyle name="Porcentagem 10 10 4" xfId="15736" xr:uid="{00000000-0005-0000-0000-000054450000}"/>
    <cellStyle name="Porcentagem 10 10 4 2" xfId="15737" xr:uid="{00000000-0005-0000-0000-000055450000}"/>
    <cellStyle name="Porcentagem 10 10 4 3" xfId="15738" xr:uid="{00000000-0005-0000-0000-000056450000}"/>
    <cellStyle name="Porcentagem 10 10 4 4" xfId="15739" xr:uid="{00000000-0005-0000-0000-000057450000}"/>
    <cellStyle name="Porcentagem 10 10 5" xfId="15740" xr:uid="{00000000-0005-0000-0000-000058450000}"/>
    <cellStyle name="Porcentagem 10 10 6" xfId="15741" xr:uid="{00000000-0005-0000-0000-000059450000}"/>
    <cellStyle name="Porcentagem 10 10 7" xfId="15742" xr:uid="{00000000-0005-0000-0000-00005A450000}"/>
    <cellStyle name="Porcentagem 10 10 8" xfId="15743" xr:uid="{00000000-0005-0000-0000-00005B450000}"/>
    <cellStyle name="Porcentagem 10 10 9" xfId="15744" xr:uid="{00000000-0005-0000-0000-00005C450000}"/>
    <cellStyle name="Porcentagem 10 11" xfId="15745" xr:uid="{00000000-0005-0000-0000-00005D450000}"/>
    <cellStyle name="Porcentagem 10 12" xfId="15746" xr:uid="{00000000-0005-0000-0000-00005E450000}"/>
    <cellStyle name="Porcentagem 10 13" xfId="15747" xr:uid="{00000000-0005-0000-0000-00005F450000}"/>
    <cellStyle name="Porcentagem 10 14" xfId="15748" xr:uid="{00000000-0005-0000-0000-000060450000}"/>
    <cellStyle name="Porcentagem 10 15" xfId="15749" xr:uid="{00000000-0005-0000-0000-000061450000}"/>
    <cellStyle name="Porcentagem 10 16" xfId="15750" xr:uid="{00000000-0005-0000-0000-000062450000}"/>
    <cellStyle name="Porcentagem 10 17" xfId="15751" xr:uid="{00000000-0005-0000-0000-000063450000}"/>
    <cellStyle name="Porcentagem 10 18" xfId="15752" xr:uid="{00000000-0005-0000-0000-000064450000}"/>
    <cellStyle name="Porcentagem 10 19" xfId="15753" xr:uid="{00000000-0005-0000-0000-000065450000}"/>
    <cellStyle name="Porcentagem 10 2 10" xfId="15754" xr:uid="{00000000-0005-0000-0000-000067450000}"/>
    <cellStyle name="Porcentagem 10 2 11" xfId="15755" xr:uid="{00000000-0005-0000-0000-000068450000}"/>
    <cellStyle name="Porcentagem 10 2 12" xfId="15756" xr:uid="{00000000-0005-0000-0000-000069450000}"/>
    <cellStyle name="Porcentagem 10 2 2" xfId="15757" xr:uid="{00000000-0005-0000-0000-00006A450000}"/>
    <cellStyle name="Porcentagem 10 2 3" xfId="15758" xr:uid="{00000000-0005-0000-0000-00006B450000}"/>
    <cellStyle name="Porcentagem 10 2 4" xfId="15759" xr:uid="{00000000-0005-0000-0000-00006C450000}"/>
    <cellStyle name="Porcentagem 10 2 5" xfId="15760" xr:uid="{00000000-0005-0000-0000-00006D450000}"/>
    <cellStyle name="Porcentagem 10 2 6" xfId="15761" xr:uid="{00000000-0005-0000-0000-00006E450000}"/>
    <cellStyle name="Porcentagem 10 2 7" xfId="15762" xr:uid="{00000000-0005-0000-0000-00006F450000}"/>
    <cellStyle name="Porcentagem 10 2 8" xfId="15763" xr:uid="{00000000-0005-0000-0000-000070450000}"/>
    <cellStyle name="Porcentagem 10 2 9" xfId="15764" xr:uid="{00000000-0005-0000-0000-000071450000}"/>
    <cellStyle name="Porcentagem 10 20" xfId="15765" xr:uid="{00000000-0005-0000-0000-000072450000}"/>
    <cellStyle name="Porcentagem 10 21" xfId="15766" xr:uid="{00000000-0005-0000-0000-000073450000}"/>
    <cellStyle name="Porcentagem 10 22" xfId="15767" xr:uid="{00000000-0005-0000-0000-000074450000}"/>
    <cellStyle name="Porcentagem 10 23" xfId="15768" xr:uid="{00000000-0005-0000-0000-000075450000}"/>
    <cellStyle name="Porcentagem 10 24" xfId="15769" xr:uid="{00000000-0005-0000-0000-000076450000}"/>
    <cellStyle name="Porcentagem 10 25" xfId="15770" xr:uid="{00000000-0005-0000-0000-000077450000}"/>
    <cellStyle name="Porcentagem 10 26" xfId="15638" xr:uid="{00000000-0005-0000-0000-000078450000}"/>
    <cellStyle name="Porcentagem 10 27" xfId="27524" xr:uid="{00000000-0005-0000-0000-000079450000}"/>
    <cellStyle name="Porcentagem 10 3" xfId="15771" xr:uid="{00000000-0005-0000-0000-00007A450000}"/>
    <cellStyle name="Porcentagem 10 3 10" xfId="15772" xr:uid="{00000000-0005-0000-0000-00007B450000}"/>
    <cellStyle name="Porcentagem 10 3 11" xfId="15773" xr:uid="{00000000-0005-0000-0000-00007C450000}"/>
    <cellStyle name="Porcentagem 10 3 12" xfId="15774" xr:uid="{00000000-0005-0000-0000-00007D450000}"/>
    <cellStyle name="Porcentagem 10 3 2" xfId="15775" xr:uid="{00000000-0005-0000-0000-00007E450000}"/>
    <cellStyle name="Porcentagem 10 3 3" xfId="15776" xr:uid="{00000000-0005-0000-0000-00007F450000}"/>
    <cellStyle name="Porcentagem 10 3 4" xfId="15777" xr:uid="{00000000-0005-0000-0000-000080450000}"/>
    <cellStyle name="Porcentagem 10 3 5" xfId="15778" xr:uid="{00000000-0005-0000-0000-000081450000}"/>
    <cellStyle name="Porcentagem 10 3 6" xfId="15779" xr:uid="{00000000-0005-0000-0000-000082450000}"/>
    <cellStyle name="Porcentagem 10 3 7" xfId="15780" xr:uid="{00000000-0005-0000-0000-000083450000}"/>
    <cellStyle name="Porcentagem 10 3 8" xfId="15781" xr:uid="{00000000-0005-0000-0000-000084450000}"/>
    <cellStyle name="Porcentagem 10 3 9" xfId="15782" xr:uid="{00000000-0005-0000-0000-000085450000}"/>
    <cellStyle name="Porcentagem 10 4" xfId="15783" xr:uid="{00000000-0005-0000-0000-000086450000}"/>
    <cellStyle name="Porcentagem 10 4 10" xfId="15784" xr:uid="{00000000-0005-0000-0000-000087450000}"/>
    <cellStyle name="Porcentagem 10 4 11" xfId="15785" xr:uid="{00000000-0005-0000-0000-000088450000}"/>
    <cellStyle name="Porcentagem 10 4 2" xfId="15786" xr:uid="{00000000-0005-0000-0000-000089450000}"/>
    <cellStyle name="Porcentagem 10 4 3" xfId="15787" xr:uid="{00000000-0005-0000-0000-00008A450000}"/>
    <cellStyle name="Porcentagem 10 4 4" xfId="15788" xr:uid="{00000000-0005-0000-0000-00008B450000}"/>
    <cellStyle name="Porcentagem 10 4 5" xfId="15789" xr:uid="{00000000-0005-0000-0000-00008C450000}"/>
    <cellStyle name="Porcentagem 10 4 6" xfId="15790" xr:uid="{00000000-0005-0000-0000-00008D450000}"/>
    <cellStyle name="Porcentagem 10 4 7" xfId="15791" xr:uid="{00000000-0005-0000-0000-00008E450000}"/>
    <cellStyle name="Porcentagem 10 4 8" xfId="15792" xr:uid="{00000000-0005-0000-0000-00008F450000}"/>
    <cellStyle name="Porcentagem 10 4 9" xfId="15793" xr:uid="{00000000-0005-0000-0000-000090450000}"/>
    <cellStyle name="Porcentagem 10 5" xfId="15794" xr:uid="{00000000-0005-0000-0000-000091450000}"/>
    <cellStyle name="Porcentagem 10 5 2" xfId="15795" xr:uid="{00000000-0005-0000-0000-000092450000}"/>
    <cellStyle name="Porcentagem 10 5 3" xfId="15796" xr:uid="{00000000-0005-0000-0000-000093450000}"/>
    <cellStyle name="Porcentagem 10 5 4" xfId="15797" xr:uid="{00000000-0005-0000-0000-000094450000}"/>
    <cellStyle name="Porcentagem 10 6" xfId="15798" xr:uid="{00000000-0005-0000-0000-000095450000}"/>
    <cellStyle name="Porcentagem 10 6 2" xfId="15799" xr:uid="{00000000-0005-0000-0000-000096450000}"/>
    <cellStyle name="Porcentagem 10 6 3" xfId="15800" xr:uid="{00000000-0005-0000-0000-000097450000}"/>
    <cellStyle name="Porcentagem 10 6 4" xfId="15801" xr:uid="{00000000-0005-0000-0000-000098450000}"/>
    <cellStyle name="Porcentagem 10 7" xfId="15802" xr:uid="{00000000-0005-0000-0000-000099450000}"/>
    <cellStyle name="Porcentagem 10 7 2" xfId="15803" xr:uid="{00000000-0005-0000-0000-00009A450000}"/>
    <cellStyle name="Porcentagem 10 7 3" xfId="15804" xr:uid="{00000000-0005-0000-0000-00009B450000}"/>
    <cellStyle name="Porcentagem 10 7 4" xfId="15805" xr:uid="{00000000-0005-0000-0000-00009C450000}"/>
    <cellStyle name="Porcentagem 10 8" xfId="15806" xr:uid="{00000000-0005-0000-0000-00009D450000}"/>
    <cellStyle name="Porcentagem 10 8 2" xfId="15807" xr:uid="{00000000-0005-0000-0000-00009E450000}"/>
    <cellStyle name="Porcentagem 10 8 3" xfId="15808" xr:uid="{00000000-0005-0000-0000-00009F450000}"/>
    <cellStyle name="Porcentagem 10 8 4" xfId="15809" xr:uid="{00000000-0005-0000-0000-0000A0450000}"/>
    <cellStyle name="Porcentagem 10 9" xfId="15810" xr:uid="{00000000-0005-0000-0000-0000A1450000}"/>
    <cellStyle name="Porcentagem 10 9 2" xfId="15811" xr:uid="{00000000-0005-0000-0000-0000A2450000}"/>
    <cellStyle name="Porcentagem 10 9 2 2" xfId="15812" xr:uid="{00000000-0005-0000-0000-0000A3450000}"/>
    <cellStyle name="Porcentagem 10 9 2 3" xfId="15813" xr:uid="{00000000-0005-0000-0000-0000A4450000}"/>
    <cellStyle name="Porcentagem 10 9 2 4" xfId="15814" xr:uid="{00000000-0005-0000-0000-0000A5450000}"/>
    <cellStyle name="Porcentagem 10 9 3" xfId="15815" xr:uid="{00000000-0005-0000-0000-0000A6450000}"/>
    <cellStyle name="Porcentagem 10 9 3 2" xfId="15816" xr:uid="{00000000-0005-0000-0000-0000A7450000}"/>
    <cellStyle name="Porcentagem 10 9 3 3" xfId="15817" xr:uid="{00000000-0005-0000-0000-0000A8450000}"/>
    <cellStyle name="Porcentagem 10 9 3 4" xfId="15818" xr:uid="{00000000-0005-0000-0000-0000A9450000}"/>
    <cellStyle name="Porcentagem 10 9 4" xfId="15819" xr:uid="{00000000-0005-0000-0000-0000AA450000}"/>
    <cellStyle name="Porcentagem 11" xfId="561" xr:uid="{00000000-0005-0000-0000-0000AB450000}"/>
    <cellStyle name="Porcentagem 11 10" xfId="15820" xr:uid="{00000000-0005-0000-0000-0000AC450000}"/>
    <cellStyle name="Porcentagem 11 11" xfId="15821" xr:uid="{00000000-0005-0000-0000-0000AD450000}"/>
    <cellStyle name="Porcentagem 11 12" xfId="15822" xr:uid="{00000000-0005-0000-0000-0000AE450000}"/>
    <cellStyle name="Porcentagem 11 2" xfId="15823" xr:uid="{00000000-0005-0000-0000-0000AF450000}"/>
    <cellStyle name="Porcentagem 11 2 10" xfId="15824" xr:uid="{00000000-0005-0000-0000-0000B0450000}"/>
    <cellStyle name="Porcentagem 11 2 2" xfId="15825" xr:uid="{00000000-0005-0000-0000-0000B1450000}"/>
    <cellStyle name="Porcentagem 11 2 3" xfId="15826" xr:uid="{00000000-0005-0000-0000-0000B2450000}"/>
    <cellStyle name="Porcentagem 11 2 4" xfId="15827" xr:uid="{00000000-0005-0000-0000-0000B3450000}"/>
    <cellStyle name="Porcentagem 11 2 5" xfId="15828" xr:uid="{00000000-0005-0000-0000-0000B4450000}"/>
    <cellStyle name="Porcentagem 11 2 6" xfId="15829" xr:uid="{00000000-0005-0000-0000-0000B5450000}"/>
    <cellStyle name="Porcentagem 11 2 7" xfId="15830" xr:uid="{00000000-0005-0000-0000-0000B6450000}"/>
    <cellStyle name="Porcentagem 11 2 8" xfId="15831" xr:uid="{00000000-0005-0000-0000-0000B7450000}"/>
    <cellStyle name="Porcentagem 11 2 9" xfId="15832" xr:uid="{00000000-0005-0000-0000-0000B8450000}"/>
    <cellStyle name="Porcentagem 11 3" xfId="15833" xr:uid="{00000000-0005-0000-0000-0000B9450000}"/>
    <cellStyle name="Porcentagem 11 3 10" xfId="15834" xr:uid="{00000000-0005-0000-0000-0000BA450000}"/>
    <cellStyle name="Porcentagem 11 3 2" xfId="15835" xr:uid="{00000000-0005-0000-0000-0000BB450000}"/>
    <cellStyle name="Porcentagem 11 3 3" xfId="15836" xr:uid="{00000000-0005-0000-0000-0000BC450000}"/>
    <cellStyle name="Porcentagem 11 3 4" xfId="15837" xr:uid="{00000000-0005-0000-0000-0000BD450000}"/>
    <cellStyle name="Porcentagem 11 3 5" xfId="15838" xr:uid="{00000000-0005-0000-0000-0000BE450000}"/>
    <cellStyle name="Porcentagem 11 3 6" xfId="15839" xr:uid="{00000000-0005-0000-0000-0000BF450000}"/>
    <cellStyle name="Porcentagem 11 3 7" xfId="15840" xr:uid="{00000000-0005-0000-0000-0000C0450000}"/>
    <cellStyle name="Porcentagem 11 3 8" xfId="15841" xr:uid="{00000000-0005-0000-0000-0000C1450000}"/>
    <cellStyle name="Porcentagem 11 3 9" xfId="15842" xr:uid="{00000000-0005-0000-0000-0000C2450000}"/>
    <cellStyle name="Porcentagem 11 4" xfId="15843" xr:uid="{00000000-0005-0000-0000-0000C3450000}"/>
    <cellStyle name="Porcentagem 11 5" xfId="15844" xr:uid="{00000000-0005-0000-0000-0000C4450000}"/>
    <cellStyle name="Porcentagem 11 6" xfId="15845" xr:uid="{00000000-0005-0000-0000-0000C5450000}"/>
    <cellStyle name="Porcentagem 11 7" xfId="15846" xr:uid="{00000000-0005-0000-0000-0000C6450000}"/>
    <cellStyle name="Porcentagem 11 8" xfId="15847" xr:uid="{00000000-0005-0000-0000-0000C7450000}"/>
    <cellStyle name="Porcentagem 11 9" xfId="15848" xr:uid="{00000000-0005-0000-0000-0000C8450000}"/>
    <cellStyle name="Porcentagem 12" xfId="15849" xr:uid="{00000000-0005-0000-0000-0000C9450000}"/>
    <cellStyle name="Porcentagem 12 10" xfId="15850" xr:uid="{00000000-0005-0000-0000-0000CA450000}"/>
    <cellStyle name="Porcentagem 12 11" xfId="15851" xr:uid="{00000000-0005-0000-0000-0000CB450000}"/>
    <cellStyle name="Porcentagem 12 12" xfId="15852" xr:uid="{00000000-0005-0000-0000-0000CC450000}"/>
    <cellStyle name="Porcentagem 12 13" xfId="15853" xr:uid="{00000000-0005-0000-0000-0000CD450000}"/>
    <cellStyle name="Porcentagem 12 14" xfId="15854" xr:uid="{00000000-0005-0000-0000-0000CE450000}"/>
    <cellStyle name="Porcentagem 12 2" xfId="15855" xr:uid="{00000000-0005-0000-0000-0000CF450000}"/>
    <cellStyle name="Porcentagem 12 2 10" xfId="15856" xr:uid="{00000000-0005-0000-0000-0000D0450000}"/>
    <cellStyle name="Porcentagem 12 2 2" xfId="15857" xr:uid="{00000000-0005-0000-0000-0000D1450000}"/>
    <cellStyle name="Porcentagem 12 2 3" xfId="15858" xr:uid="{00000000-0005-0000-0000-0000D2450000}"/>
    <cellStyle name="Porcentagem 12 2 4" xfId="15859" xr:uid="{00000000-0005-0000-0000-0000D3450000}"/>
    <cellStyle name="Porcentagem 12 2 5" xfId="15860" xr:uid="{00000000-0005-0000-0000-0000D4450000}"/>
    <cellStyle name="Porcentagem 12 2 6" xfId="15861" xr:uid="{00000000-0005-0000-0000-0000D5450000}"/>
    <cellStyle name="Porcentagem 12 2 7" xfId="15862" xr:uid="{00000000-0005-0000-0000-0000D6450000}"/>
    <cellStyle name="Porcentagem 12 2 8" xfId="15863" xr:uid="{00000000-0005-0000-0000-0000D7450000}"/>
    <cellStyle name="Porcentagem 12 2 9" xfId="15864" xr:uid="{00000000-0005-0000-0000-0000D8450000}"/>
    <cellStyle name="Porcentagem 12 3" xfId="15865" xr:uid="{00000000-0005-0000-0000-0000D9450000}"/>
    <cellStyle name="Porcentagem 12 3 10" xfId="15866" xr:uid="{00000000-0005-0000-0000-0000DA450000}"/>
    <cellStyle name="Porcentagem 12 3 2" xfId="15867" xr:uid="{00000000-0005-0000-0000-0000DB450000}"/>
    <cellStyle name="Porcentagem 12 3 3" xfId="15868" xr:uid="{00000000-0005-0000-0000-0000DC450000}"/>
    <cellStyle name="Porcentagem 12 3 4" xfId="15869" xr:uid="{00000000-0005-0000-0000-0000DD450000}"/>
    <cellStyle name="Porcentagem 12 3 5" xfId="15870" xr:uid="{00000000-0005-0000-0000-0000DE450000}"/>
    <cellStyle name="Porcentagem 12 3 6" xfId="15871" xr:uid="{00000000-0005-0000-0000-0000DF450000}"/>
    <cellStyle name="Porcentagem 12 3 7" xfId="15872" xr:uid="{00000000-0005-0000-0000-0000E0450000}"/>
    <cellStyle name="Porcentagem 12 3 8" xfId="15873" xr:uid="{00000000-0005-0000-0000-0000E1450000}"/>
    <cellStyle name="Porcentagem 12 3 9" xfId="15874" xr:uid="{00000000-0005-0000-0000-0000E2450000}"/>
    <cellStyle name="Porcentagem 12 4" xfId="15875" xr:uid="{00000000-0005-0000-0000-0000E3450000}"/>
    <cellStyle name="Porcentagem 12 5" xfId="15876" xr:uid="{00000000-0005-0000-0000-0000E4450000}"/>
    <cellStyle name="Porcentagem 12 6" xfId="15877" xr:uid="{00000000-0005-0000-0000-0000E5450000}"/>
    <cellStyle name="Porcentagem 12 7" xfId="15878" xr:uid="{00000000-0005-0000-0000-0000E6450000}"/>
    <cellStyle name="Porcentagem 12 8" xfId="15879" xr:uid="{00000000-0005-0000-0000-0000E7450000}"/>
    <cellStyle name="Porcentagem 12 9" xfId="15880" xr:uid="{00000000-0005-0000-0000-0000E8450000}"/>
    <cellStyle name="Porcentagem 13" xfId="15881" xr:uid="{00000000-0005-0000-0000-0000E9450000}"/>
    <cellStyle name="Porcentagem 13 10" xfId="15882" xr:uid="{00000000-0005-0000-0000-0000EA450000}"/>
    <cellStyle name="Porcentagem 13 11" xfId="15883" xr:uid="{00000000-0005-0000-0000-0000EB450000}"/>
    <cellStyle name="Porcentagem 13 12" xfId="15884" xr:uid="{00000000-0005-0000-0000-0000EC450000}"/>
    <cellStyle name="Porcentagem 13 2" xfId="15885" xr:uid="{00000000-0005-0000-0000-0000ED450000}"/>
    <cellStyle name="Porcentagem 13 2 10" xfId="15886" xr:uid="{00000000-0005-0000-0000-0000EE450000}"/>
    <cellStyle name="Porcentagem 13 2 2" xfId="15887" xr:uid="{00000000-0005-0000-0000-0000EF450000}"/>
    <cellStyle name="Porcentagem 13 2 3" xfId="15888" xr:uid="{00000000-0005-0000-0000-0000F0450000}"/>
    <cellStyle name="Porcentagem 13 2 4" xfId="15889" xr:uid="{00000000-0005-0000-0000-0000F1450000}"/>
    <cellStyle name="Porcentagem 13 2 5" xfId="15890" xr:uid="{00000000-0005-0000-0000-0000F2450000}"/>
    <cellStyle name="Porcentagem 13 2 6" xfId="15891" xr:uid="{00000000-0005-0000-0000-0000F3450000}"/>
    <cellStyle name="Porcentagem 13 2 7" xfId="15892" xr:uid="{00000000-0005-0000-0000-0000F4450000}"/>
    <cellStyle name="Porcentagem 13 2 8" xfId="15893" xr:uid="{00000000-0005-0000-0000-0000F5450000}"/>
    <cellStyle name="Porcentagem 13 2 9" xfId="15894" xr:uid="{00000000-0005-0000-0000-0000F6450000}"/>
    <cellStyle name="Porcentagem 13 3" xfId="15895" xr:uid="{00000000-0005-0000-0000-0000F7450000}"/>
    <cellStyle name="Porcentagem 13 3 10" xfId="15896" xr:uid="{00000000-0005-0000-0000-0000F8450000}"/>
    <cellStyle name="Porcentagem 13 3 2" xfId="15897" xr:uid="{00000000-0005-0000-0000-0000F9450000}"/>
    <cellStyle name="Porcentagem 13 3 3" xfId="15898" xr:uid="{00000000-0005-0000-0000-0000FA450000}"/>
    <cellStyle name="Porcentagem 13 3 4" xfId="15899" xr:uid="{00000000-0005-0000-0000-0000FB450000}"/>
    <cellStyle name="Porcentagem 13 3 5" xfId="15900" xr:uid="{00000000-0005-0000-0000-0000FC450000}"/>
    <cellStyle name="Porcentagem 13 3 6" xfId="15901" xr:uid="{00000000-0005-0000-0000-0000FD450000}"/>
    <cellStyle name="Porcentagem 13 3 7" xfId="15902" xr:uid="{00000000-0005-0000-0000-0000FE450000}"/>
    <cellStyle name="Porcentagem 13 3 8" xfId="15903" xr:uid="{00000000-0005-0000-0000-0000FF450000}"/>
    <cellStyle name="Porcentagem 13 3 9" xfId="15904" xr:uid="{00000000-0005-0000-0000-000000460000}"/>
    <cellStyle name="Porcentagem 13 4" xfId="15905" xr:uid="{00000000-0005-0000-0000-000001460000}"/>
    <cellStyle name="Porcentagem 13 5" xfId="15906" xr:uid="{00000000-0005-0000-0000-000002460000}"/>
    <cellStyle name="Porcentagem 13 6" xfId="15907" xr:uid="{00000000-0005-0000-0000-000003460000}"/>
    <cellStyle name="Porcentagem 13 7" xfId="15908" xr:uid="{00000000-0005-0000-0000-000004460000}"/>
    <cellStyle name="Porcentagem 13 8" xfId="15909" xr:uid="{00000000-0005-0000-0000-000005460000}"/>
    <cellStyle name="Porcentagem 13 9" xfId="15910" xr:uid="{00000000-0005-0000-0000-000006460000}"/>
    <cellStyle name="Porcentagem 14" xfId="15911" xr:uid="{00000000-0005-0000-0000-000007460000}"/>
    <cellStyle name="Porcentagem 15" xfId="15912" xr:uid="{00000000-0005-0000-0000-000008460000}"/>
    <cellStyle name="Porcentagem 15 10" xfId="15913" xr:uid="{00000000-0005-0000-0000-000009460000}"/>
    <cellStyle name="Porcentagem 15 11" xfId="15914" xr:uid="{00000000-0005-0000-0000-00000A460000}"/>
    <cellStyle name="Porcentagem 15 12" xfId="15915" xr:uid="{00000000-0005-0000-0000-00000B460000}"/>
    <cellStyle name="Porcentagem 15 13" xfId="15916" xr:uid="{00000000-0005-0000-0000-00000C460000}"/>
    <cellStyle name="Porcentagem 15 2" xfId="15917" xr:uid="{00000000-0005-0000-0000-00000D460000}"/>
    <cellStyle name="Porcentagem 15 3" xfId="15918" xr:uid="{00000000-0005-0000-0000-00000E460000}"/>
    <cellStyle name="Porcentagem 15 4" xfId="15919" xr:uid="{00000000-0005-0000-0000-00000F460000}"/>
    <cellStyle name="Porcentagem 15 5" xfId="15920" xr:uid="{00000000-0005-0000-0000-000010460000}"/>
    <cellStyle name="Porcentagem 15 6" xfId="15921" xr:uid="{00000000-0005-0000-0000-000011460000}"/>
    <cellStyle name="Porcentagem 15 7" xfId="15922" xr:uid="{00000000-0005-0000-0000-000012460000}"/>
    <cellStyle name="Porcentagem 15 8" xfId="15923" xr:uid="{00000000-0005-0000-0000-000013460000}"/>
    <cellStyle name="Porcentagem 15 9" xfId="15924" xr:uid="{00000000-0005-0000-0000-000014460000}"/>
    <cellStyle name="Porcentagem 16" xfId="15925" xr:uid="{00000000-0005-0000-0000-000015460000}"/>
    <cellStyle name="Porcentagem 2" xfId="562" xr:uid="{00000000-0005-0000-0000-000016460000}"/>
    <cellStyle name="Porcentagem 2 10" xfId="15927" xr:uid="{00000000-0005-0000-0000-000017460000}"/>
    <cellStyle name="Porcentagem 2 10 2" xfId="15928" xr:uid="{00000000-0005-0000-0000-000018460000}"/>
    <cellStyle name="Porcentagem 2 10 3" xfId="15929" xr:uid="{00000000-0005-0000-0000-000019460000}"/>
    <cellStyle name="Porcentagem 2 10 4" xfId="15930" xr:uid="{00000000-0005-0000-0000-00001A460000}"/>
    <cellStyle name="Porcentagem 2 11" xfId="15931" xr:uid="{00000000-0005-0000-0000-00001B460000}"/>
    <cellStyle name="Porcentagem 2 11 2" xfId="15932" xr:uid="{00000000-0005-0000-0000-00001C460000}"/>
    <cellStyle name="Porcentagem 2 11 3" xfId="15933" xr:uid="{00000000-0005-0000-0000-00001D460000}"/>
    <cellStyle name="Porcentagem 2 11 4" xfId="15934" xr:uid="{00000000-0005-0000-0000-00001E460000}"/>
    <cellStyle name="Porcentagem 2 12" xfId="15935" xr:uid="{00000000-0005-0000-0000-00001F460000}"/>
    <cellStyle name="Porcentagem 2 12 2" xfId="15936" xr:uid="{00000000-0005-0000-0000-000020460000}"/>
    <cellStyle name="Porcentagem 2 12 3" xfId="15937" xr:uid="{00000000-0005-0000-0000-000021460000}"/>
    <cellStyle name="Porcentagem 2 12 4" xfId="15938" xr:uid="{00000000-0005-0000-0000-000022460000}"/>
    <cellStyle name="Porcentagem 2 13" xfId="15939" xr:uid="{00000000-0005-0000-0000-000023460000}"/>
    <cellStyle name="Porcentagem 2 13 2" xfId="15940" xr:uid="{00000000-0005-0000-0000-000024460000}"/>
    <cellStyle name="Porcentagem 2 13 3" xfId="15941" xr:uid="{00000000-0005-0000-0000-000025460000}"/>
    <cellStyle name="Porcentagem 2 13 4" xfId="15942" xr:uid="{00000000-0005-0000-0000-000026460000}"/>
    <cellStyle name="Porcentagem 2 14" xfId="15943" xr:uid="{00000000-0005-0000-0000-000027460000}"/>
    <cellStyle name="Porcentagem 2 14 2" xfId="15944" xr:uid="{00000000-0005-0000-0000-000028460000}"/>
    <cellStyle name="Porcentagem 2 14 3" xfId="15945" xr:uid="{00000000-0005-0000-0000-000029460000}"/>
    <cellStyle name="Porcentagem 2 14 4" xfId="15946" xr:uid="{00000000-0005-0000-0000-00002A460000}"/>
    <cellStyle name="Porcentagem 2 15" xfId="15947" xr:uid="{00000000-0005-0000-0000-00002B460000}"/>
    <cellStyle name="Porcentagem 2 15 2" xfId="15948" xr:uid="{00000000-0005-0000-0000-00002C460000}"/>
    <cellStyle name="Porcentagem 2 15 3" xfId="15949" xr:uid="{00000000-0005-0000-0000-00002D460000}"/>
    <cellStyle name="Porcentagem 2 15 4" xfId="15950" xr:uid="{00000000-0005-0000-0000-00002E460000}"/>
    <cellStyle name="Porcentagem 2 16" xfId="15951" xr:uid="{00000000-0005-0000-0000-00002F460000}"/>
    <cellStyle name="Porcentagem 2 16 2" xfId="15952" xr:uid="{00000000-0005-0000-0000-000030460000}"/>
    <cellStyle name="Porcentagem 2 16 3" xfId="15953" xr:uid="{00000000-0005-0000-0000-000031460000}"/>
    <cellStyle name="Porcentagem 2 16 4" xfId="15954" xr:uid="{00000000-0005-0000-0000-000032460000}"/>
    <cellStyle name="Porcentagem 2 17" xfId="15955" xr:uid="{00000000-0005-0000-0000-000033460000}"/>
    <cellStyle name="Porcentagem 2 17 2" xfId="15956" xr:uid="{00000000-0005-0000-0000-000034460000}"/>
    <cellStyle name="Porcentagem 2 17 3" xfId="15957" xr:uid="{00000000-0005-0000-0000-000035460000}"/>
    <cellStyle name="Porcentagem 2 17 4" xfId="15958" xr:uid="{00000000-0005-0000-0000-000036460000}"/>
    <cellStyle name="Porcentagem 2 18" xfId="15959" xr:uid="{00000000-0005-0000-0000-000037460000}"/>
    <cellStyle name="Porcentagem 2 18 2" xfId="15960" xr:uid="{00000000-0005-0000-0000-000038460000}"/>
    <cellStyle name="Porcentagem 2 18 3" xfId="15961" xr:uid="{00000000-0005-0000-0000-000039460000}"/>
    <cellStyle name="Porcentagem 2 18 4" xfId="15962" xr:uid="{00000000-0005-0000-0000-00003A460000}"/>
    <cellStyle name="Porcentagem 2 19" xfId="15963" xr:uid="{00000000-0005-0000-0000-00003B460000}"/>
    <cellStyle name="Porcentagem 2 19 2" xfId="15964" xr:uid="{00000000-0005-0000-0000-00003C460000}"/>
    <cellStyle name="Porcentagem 2 19 3" xfId="15965" xr:uid="{00000000-0005-0000-0000-00003D460000}"/>
    <cellStyle name="Porcentagem 2 19 4" xfId="15966" xr:uid="{00000000-0005-0000-0000-00003E460000}"/>
    <cellStyle name="Porcentagem 2 2" xfId="563" xr:uid="{00000000-0005-0000-0000-00003F460000}"/>
    <cellStyle name="Porcentagem 2 2 10" xfId="15968" xr:uid="{00000000-0005-0000-0000-000040460000}"/>
    <cellStyle name="Porcentagem 2 2 10 2" xfId="15969" xr:uid="{00000000-0005-0000-0000-000041460000}"/>
    <cellStyle name="Porcentagem 2 2 10 3" xfId="15970" xr:uid="{00000000-0005-0000-0000-000042460000}"/>
    <cellStyle name="Porcentagem 2 2 11" xfId="15971" xr:uid="{00000000-0005-0000-0000-000043460000}"/>
    <cellStyle name="Porcentagem 2 2 11 2" xfId="15972" xr:uid="{00000000-0005-0000-0000-000044460000}"/>
    <cellStyle name="Porcentagem 2 2 11 3" xfId="15973" xr:uid="{00000000-0005-0000-0000-000045460000}"/>
    <cellStyle name="Porcentagem 2 2 12" xfId="15974" xr:uid="{00000000-0005-0000-0000-000046460000}"/>
    <cellStyle name="Porcentagem 2 2 12 2" xfId="15975" xr:uid="{00000000-0005-0000-0000-000047460000}"/>
    <cellStyle name="Porcentagem 2 2 12 3" xfId="15976" xr:uid="{00000000-0005-0000-0000-000048460000}"/>
    <cellStyle name="Porcentagem 2 2 13" xfId="15977" xr:uid="{00000000-0005-0000-0000-000049460000}"/>
    <cellStyle name="Porcentagem 2 2 13 2" xfId="15978" xr:uid="{00000000-0005-0000-0000-00004A460000}"/>
    <cellStyle name="Porcentagem 2 2 13 3" xfId="15979" xr:uid="{00000000-0005-0000-0000-00004B460000}"/>
    <cellStyle name="Porcentagem 2 2 14" xfId="15980" xr:uid="{00000000-0005-0000-0000-00004C460000}"/>
    <cellStyle name="Porcentagem 2 2 14 2" xfId="15981" xr:uid="{00000000-0005-0000-0000-00004D460000}"/>
    <cellStyle name="Porcentagem 2 2 14 3" xfId="15982" xr:uid="{00000000-0005-0000-0000-00004E460000}"/>
    <cellStyle name="Porcentagem 2 2 15" xfId="15983" xr:uid="{00000000-0005-0000-0000-00004F460000}"/>
    <cellStyle name="Porcentagem 2 2 15 2" xfId="15984" xr:uid="{00000000-0005-0000-0000-000050460000}"/>
    <cellStyle name="Porcentagem 2 2 15 3" xfId="15985" xr:uid="{00000000-0005-0000-0000-000051460000}"/>
    <cellStyle name="Porcentagem 2 2 16" xfId="15986" xr:uid="{00000000-0005-0000-0000-000052460000}"/>
    <cellStyle name="Porcentagem 2 2 16 2" xfId="15987" xr:uid="{00000000-0005-0000-0000-000053460000}"/>
    <cellStyle name="Porcentagem 2 2 16 3" xfId="15988" xr:uid="{00000000-0005-0000-0000-000054460000}"/>
    <cellStyle name="Porcentagem 2 2 17" xfId="15989" xr:uid="{00000000-0005-0000-0000-000055460000}"/>
    <cellStyle name="Porcentagem 2 2 17 2" xfId="15990" xr:uid="{00000000-0005-0000-0000-000056460000}"/>
    <cellStyle name="Porcentagem 2 2 17 3" xfId="15991" xr:uid="{00000000-0005-0000-0000-000057460000}"/>
    <cellStyle name="Porcentagem 2 2 18" xfId="15992" xr:uid="{00000000-0005-0000-0000-000058460000}"/>
    <cellStyle name="Porcentagem 2 2 18 2" xfId="15993" xr:uid="{00000000-0005-0000-0000-000059460000}"/>
    <cellStyle name="Porcentagem 2 2 18 3" xfId="15994" xr:uid="{00000000-0005-0000-0000-00005A460000}"/>
    <cellStyle name="Porcentagem 2 2 19" xfId="15995" xr:uid="{00000000-0005-0000-0000-00005B460000}"/>
    <cellStyle name="Porcentagem 2 2 19 2" xfId="15996" xr:uid="{00000000-0005-0000-0000-00005C460000}"/>
    <cellStyle name="Porcentagem 2 2 19 3" xfId="15997" xr:uid="{00000000-0005-0000-0000-00005D460000}"/>
    <cellStyle name="Porcentagem 2 2 2" xfId="15998" xr:uid="{00000000-0005-0000-0000-00005E460000}"/>
    <cellStyle name="Porcentagem 2 2 2 10" xfId="15999" xr:uid="{00000000-0005-0000-0000-00005F460000}"/>
    <cellStyle name="Porcentagem 2 2 2 10 2" xfId="16000" xr:uid="{00000000-0005-0000-0000-000060460000}"/>
    <cellStyle name="Porcentagem 2 2 2 10 3" xfId="16001" xr:uid="{00000000-0005-0000-0000-000061460000}"/>
    <cellStyle name="Porcentagem 2 2 2 10 4" xfId="16002" xr:uid="{00000000-0005-0000-0000-000062460000}"/>
    <cellStyle name="Porcentagem 2 2 2 11" xfId="16003" xr:uid="{00000000-0005-0000-0000-000063460000}"/>
    <cellStyle name="Porcentagem 2 2 2 11 2" xfId="16004" xr:uid="{00000000-0005-0000-0000-000064460000}"/>
    <cellStyle name="Porcentagem 2 2 2 11 3" xfId="16005" xr:uid="{00000000-0005-0000-0000-000065460000}"/>
    <cellStyle name="Porcentagem 2 2 2 11 4" xfId="16006" xr:uid="{00000000-0005-0000-0000-000066460000}"/>
    <cellStyle name="Porcentagem 2 2 2 12" xfId="16007" xr:uid="{00000000-0005-0000-0000-000067460000}"/>
    <cellStyle name="Porcentagem 2 2 2 12 2" xfId="16008" xr:uid="{00000000-0005-0000-0000-000068460000}"/>
    <cellStyle name="Porcentagem 2 2 2 12 3" xfId="16009" xr:uid="{00000000-0005-0000-0000-000069460000}"/>
    <cellStyle name="Porcentagem 2 2 2 12 4" xfId="16010" xr:uid="{00000000-0005-0000-0000-00006A460000}"/>
    <cellStyle name="Porcentagem 2 2 2 13" xfId="16011" xr:uid="{00000000-0005-0000-0000-00006B460000}"/>
    <cellStyle name="Porcentagem 2 2 2 13 2" xfId="16012" xr:uid="{00000000-0005-0000-0000-00006C460000}"/>
    <cellStyle name="Porcentagem 2 2 2 13 3" xfId="16013" xr:uid="{00000000-0005-0000-0000-00006D460000}"/>
    <cellStyle name="Porcentagem 2 2 2 13 4" xfId="16014" xr:uid="{00000000-0005-0000-0000-00006E460000}"/>
    <cellStyle name="Porcentagem 2 2 2 14" xfId="16015" xr:uid="{00000000-0005-0000-0000-00006F460000}"/>
    <cellStyle name="Porcentagem 2 2 2 14 2" xfId="16016" xr:uid="{00000000-0005-0000-0000-000070460000}"/>
    <cellStyle name="Porcentagem 2 2 2 14 3" xfId="16017" xr:uid="{00000000-0005-0000-0000-000071460000}"/>
    <cellStyle name="Porcentagem 2 2 2 14 4" xfId="16018" xr:uid="{00000000-0005-0000-0000-000072460000}"/>
    <cellStyle name="Porcentagem 2 2 2 15" xfId="16019" xr:uid="{00000000-0005-0000-0000-000073460000}"/>
    <cellStyle name="Porcentagem 2 2 2 15 2" xfId="16020" xr:uid="{00000000-0005-0000-0000-000074460000}"/>
    <cellStyle name="Porcentagem 2 2 2 15 3" xfId="16021" xr:uid="{00000000-0005-0000-0000-000075460000}"/>
    <cellStyle name="Porcentagem 2 2 2 15 4" xfId="16022" xr:uid="{00000000-0005-0000-0000-000076460000}"/>
    <cellStyle name="Porcentagem 2 2 2 16" xfId="16023" xr:uid="{00000000-0005-0000-0000-000077460000}"/>
    <cellStyle name="Porcentagem 2 2 2 16 2" xfId="16024" xr:uid="{00000000-0005-0000-0000-000078460000}"/>
    <cellStyle name="Porcentagem 2 2 2 17" xfId="16025" xr:uid="{00000000-0005-0000-0000-000079460000}"/>
    <cellStyle name="Porcentagem 2 2 2 17 2" xfId="16026" xr:uid="{00000000-0005-0000-0000-00007A460000}"/>
    <cellStyle name="Porcentagem 2 2 2 18" xfId="16027" xr:uid="{00000000-0005-0000-0000-00007B460000}"/>
    <cellStyle name="Porcentagem 2 2 2 18 2" xfId="16028" xr:uid="{00000000-0005-0000-0000-00007C460000}"/>
    <cellStyle name="Porcentagem 2 2 2 19" xfId="16029" xr:uid="{00000000-0005-0000-0000-00007D460000}"/>
    <cellStyle name="Porcentagem 2 2 2 19 2" xfId="16030" xr:uid="{00000000-0005-0000-0000-00007E460000}"/>
    <cellStyle name="Porcentagem 2 2 2 2" xfId="16031" xr:uid="{00000000-0005-0000-0000-00007F460000}"/>
    <cellStyle name="Porcentagem 2 2 2 2 10" xfId="16032" xr:uid="{00000000-0005-0000-0000-000080460000}"/>
    <cellStyle name="Porcentagem 2 2 2 2 11" xfId="16033" xr:uid="{00000000-0005-0000-0000-000081460000}"/>
    <cellStyle name="Porcentagem 2 2 2 2 12" xfId="16034" xr:uid="{00000000-0005-0000-0000-000082460000}"/>
    <cellStyle name="Porcentagem 2 2 2 2 13" xfId="16035" xr:uid="{00000000-0005-0000-0000-000083460000}"/>
    <cellStyle name="Porcentagem 2 2 2 2 14" xfId="16036" xr:uid="{00000000-0005-0000-0000-000084460000}"/>
    <cellStyle name="Porcentagem 2 2 2 2 15" xfId="16037" xr:uid="{00000000-0005-0000-0000-000085460000}"/>
    <cellStyle name="Porcentagem 2 2 2 2 16" xfId="16038" xr:uid="{00000000-0005-0000-0000-000086460000}"/>
    <cellStyle name="Porcentagem 2 2 2 2 17" xfId="16039" xr:uid="{00000000-0005-0000-0000-000087460000}"/>
    <cellStyle name="Porcentagem 2 2 2 2 18" xfId="16040" xr:uid="{00000000-0005-0000-0000-000088460000}"/>
    <cellStyle name="Porcentagem 2 2 2 2 19" xfId="16041" xr:uid="{00000000-0005-0000-0000-000089460000}"/>
    <cellStyle name="Porcentagem 2 2 2 2 2" xfId="16042" xr:uid="{00000000-0005-0000-0000-00008A460000}"/>
    <cellStyle name="Porcentagem 2 2 2 2 20" xfId="16043" xr:uid="{00000000-0005-0000-0000-00008B460000}"/>
    <cellStyle name="Porcentagem 2 2 2 2 21" xfId="16044" xr:uid="{00000000-0005-0000-0000-00008C460000}"/>
    <cellStyle name="Porcentagem 2 2 2 2 22" xfId="16045" xr:uid="{00000000-0005-0000-0000-00008D460000}"/>
    <cellStyle name="Porcentagem 2 2 2 2 23" xfId="16046" xr:uid="{00000000-0005-0000-0000-00008E460000}"/>
    <cellStyle name="Porcentagem 2 2 2 2 24" xfId="16047" xr:uid="{00000000-0005-0000-0000-00008F460000}"/>
    <cellStyle name="Porcentagem 2 2 2 2 25" xfId="16048" xr:uid="{00000000-0005-0000-0000-000090460000}"/>
    <cellStyle name="Porcentagem 2 2 2 2 26" xfId="16049" xr:uid="{00000000-0005-0000-0000-000091460000}"/>
    <cellStyle name="Porcentagem 2 2 2 2 27" xfId="16050" xr:uid="{00000000-0005-0000-0000-000092460000}"/>
    <cellStyle name="Porcentagem 2 2 2 2 28" xfId="16051" xr:uid="{00000000-0005-0000-0000-000093460000}"/>
    <cellStyle name="Porcentagem 2 2 2 2 29" xfId="16052" xr:uid="{00000000-0005-0000-0000-000094460000}"/>
    <cellStyle name="Porcentagem 2 2 2 2 3" xfId="16053" xr:uid="{00000000-0005-0000-0000-000095460000}"/>
    <cellStyle name="Porcentagem 2 2 2 2 30" xfId="16054" xr:uid="{00000000-0005-0000-0000-000096460000}"/>
    <cellStyle name="Porcentagem 2 2 2 2 31" xfId="16055" xr:uid="{00000000-0005-0000-0000-000097460000}"/>
    <cellStyle name="Porcentagem 2 2 2 2 32" xfId="16056" xr:uid="{00000000-0005-0000-0000-000098460000}"/>
    <cellStyle name="Porcentagem 2 2 2 2 33" xfId="16057" xr:uid="{00000000-0005-0000-0000-000099460000}"/>
    <cellStyle name="Porcentagem 2 2 2 2 34" xfId="16058" xr:uid="{00000000-0005-0000-0000-00009A460000}"/>
    <cellStyle name="Porcentagem 2 2 2 2 35" xfId="16059" xr:uid="{00000000-0005-0000-0000-00009B460000}"/>
    <cellStyle name="Porcentagem 2 2 2 2 36" xfId="16060" xr:uid="{00000000-0005-0000-0000-00009C460000}"/>
    <cellStyle name="Porcentagem 2 2 2 2 37" xfId="16061" xr:uid="{00000000-0005-0000-0000-00009D460000}"/>
    <cellStyle name="Porcentagem 2 2 2 2 38" xfId="16062" xr:uid="{00000000-0005-0000-0000-00009E460000}"/>
    <cellStyle name="Porcentagem 2 2 2 2 4" xfId="16063" xr:uid="{00000000-0005-0000-0000-00009F460000}"/>
    <cellStyle name="Porcentagem 2 2 2 2 5" xfId="16064" xr:uid="{00000000-0005-0000-0000-0000A0460000}"/>
    <cellStyle name="Porcentagem 2 2 2 2 6" xfId="16065" xr:uid="{00000000-0005-0000-0000-0000A1460000}"/>
    <cellStyle name="Porcentagem 2 2 2 2 7" xfId="16066" xr:uid="{00000000-0005-0000-0000-0000A2460000}"/>
    <cellStyle name="Porcentagem 2 2 2 2 8" xfId="16067" xr:uid="{00000000-0005-0000-0000-0000A3460000}"/>
    <cellStyle name="Porcentagem 2 2 2 2 9" xfId="16068" xr:uid="{00000000-0005-0000-0000-0000A4460000}"/>
    <cellStyle name="Porcentagem 2 2 2 20" xfId="16069" xr:uid="{00000000-0005-0000-0000-0000A5460000}"/>
    <cellStyle name="Porcentagem 2 2 2 20 2" xfId="16070" xr:uid="{00000000-0005-0000-0000-0000A6460000}"/>
    <cellStyle name="Porcentagem 2 2 2 21" xfId="16071" xr:uid="{00000000-0005-0000-0000-0000A7460000}"/>
    <cellStyle name="Porcentagem 2 2 2 21 2" xfId="16072" xr:uid="{00000000-0005-0000-0000-0000A8460000}"/>
    <cellStyle name="Porcentagem 2 2 2 22" xfId="16073" xr:uid="{00000000-0005-0000-0000-0000A9460000}"/>
    <cellStyle name="Porcentagem 2 2 2 22 2" xfId="16074" xr:uid="{00000000-0005-0000-0000-0000AA460000}"/>
    <cellStyle name="Porcentagem 2 2 2 23" xfId="16075" xr:uid="{00000000-0005-0000-0000-0000AB460000}"/>
    <cellStyle name="Porcentagem 2 2 2 23 2" xfId="16076" xr:uid="{00000000-0005-0000-0000-0000AC460000}"/>
    <cellStyle name="Porcentagem 2 2 2 24" xfId="16077" xr:uid="{00000000-0005-0000-0000-0000AD460000}"/>
    <cellStyle name="Porcentagem 2 2 2 24 2" xfId="16078" xr:uid="{00000000-0005-0000-0000-0000AE460000}"/>
    <cellStyle name="Porcentagem 2 2 2 25" xfId="16079" xr:uid="{00000000-0005-0000-0000-0000AF460000}"/>
    <cellStyle name="Porcentagem 2 2 2 25 2" xfId="16080" xr:uid="{00000000-0005-0000-0000-0000B0460000}"/>
    <cellStyle name="Porcentagem 2 2 2 26" xfId="16081" xr:uid="{00000000-0005-0000-0000-0000B1460000}"/>
    <cellStyle name="Porcentagem 2 2 2 26 2" xfId="16082" xr:uid="{00000000-0005-0000-0000-0000B2460000}"/>
    <cellStyle name="Porcentagem 2 2 2 27" xfId="16083" xr:uid="{00000000-0005-0000-0000-0000B3460000}"/>
    <cellStyle name="Porcentagem 2 2 2 27 2" xfId="16084" xr:uid="{00000000-0005-0000-0000-0000B4460000}"/>
    <cellStyle name="Porcentagem 2 2 2 28" xfId="16085" xr:uid="{00000000-0005-0000-0000-0000B5460000}"/>
    <cellStyle name="Porcentagem 2 2 2 28 2" xfId="16086" xr:uid="{00000000-0005-0000-0000-0000B6460000}"/>
    <cellStyle name="Porcentagem 2 2 2 29" xfId="16087" xr:uid="{00000000-0005-0000-0000-0000B7460000}"/>
    <cellStyle name="Porcentagem 2 2 2 29 2" xfId="16088" xr:uid="{00000000-0005-0000-0000-0000B8460000}"/>
    <cellStyle name="Porcentagem 2 2 2 3" xfId="16089" xr:uid="{00000000-0005-0000-0000-0000B9460000}"/>
    <cellStyle name="Porcentagem 2 2 2 3 2" xfId="16090" xr:uid="{00000000-0005-0000-0000-0000BA460000}"/>
    <cellStyle name="Porcentagem 2 2 2 3 3" xfId="16091" xr:uid="{00000000-0005-0000-0000-0000BB460000}"/>
    <cellStyle name="Porcentagem 2 2 2 3 4" xfId="16092" xr:uid="{00000000-0005-0000-0000-0000BC460000}"/>
    <cellStyle name="Porcentagem 2 2 2 30" xfId="16093" xr:uid="{00000000-0005-0000-0000-0000BD460000}"/>
    <cellStyle name="Porcentagem 2 2 2 30 2" xfId="16094" xr:uid="{00000000-0005-0000-0000-0000BE460000}"/>
    <cellStyle name="Porcentagem 2 2 2 31" xfId="16095" xr:uid="{00000000-0005-0000-0000-0000BF460000}"/>
    <cellStyle name="Porcentagem 2 2 2 31 2" xfId="16096" xr:uid="{00000000-0005-0000-0000-0000C0460000}"/>
    <cellStyle name="Porcentagem 2 2 2 32" xfId="16097" xr:uid="{00000000-0005-0000-0000-0000C1460000}"/>
    <cellStyle name="Porcentagem 2 2 2 32 2" xfId="16098" xr:uid="{00000000-0005-0000-0000-0000C2460000}"/>
    <cellStyle name="Porcentagem 2 2 2 33" xfId="16099" xr:uid="{00000000-0005-0000-0000-0000C3460000}"/>
    <cellStyle name="Porcentagem 2 2 2 33 2" xfId="16100" xr:uid="{00000000-0005-0000-0000-0000C4460000}"/>
    <cellStyle name="Porcentagem 2 2 2 34" xfId="16101" xr:uid="{00000000-0005-0000-0000-0000C5460000}"/>
    <cellStyle name="Porcentagem 2 2 2 34 2" xfId="16102" xr:uid="{00000000-0005-0000-0000-0000C6460000}"/>
    <cellStyle name="Porcentagem 2 2 2 35" xfId="16103" xr:uid="{00000000-0005-0000-0000-0000C7460000}"/>
    <cellStyle name="Porcentagem 2 2 2 35 2" xfId="16104" xr:uid="{00000000-0005-0000-0000-0000C8460000}"/>
    <cellStyle name="Porcentagem 2 2 2 36" xfId="16105" xr:uid="{00000000-0005-0000-0000-0000C9460000}"/>
    <cellStyle name="Porcentagem 2 2 2 37" xfId="16106" xr:uid="{00000000-0005-0000-0000-0000CA460000}"/>
    <cellStyle name="Porcentagem 2 2 2 4" xfId="16107" xr:uid="{00000000-0005-0000-0000-0000CB460000}"/>
    <cellStyle name="Porcentagem 2 2 2 4 2" xfId="16108" xr:uid="{00000000-0005-0000-0000-0000CC460000}"/>
    <cellStyle name="Porcentagem 2 2 2 4 3" xfId="16109" xr:uid="{00000000-0005-0000-0000-0000CD460000}"/>
    <cellStyle name="Porcentagem 2 2 2 4 4" xfId="16110" xr:uid="{00000000-0005-0000-0000-0000CE460000}"/>
    <cellStyle name="Porcentagem 2 2 2 5" xfId="16111" xr:uid="{00000000-0005-0000-0000-0000CF460000}"/>
    <cellStyle name="Porcentagem 2 2 2 5 2" xfId="16112" xr:uid="{00000000-0005-0000-0000-0000D0460000}"/>
    <cellStyle name="Porcentagem 2 2 2 5 3" xfId="16113" xr:uid="{00000000-0005-0000-0000-0000D1460000}"/>
    <cellStyle name="Porcentagem 2 2 2 5 4" xfId="16114" xr:uid="{00000000-0005-0000-0000-0000D2460000}"/>
    <cellStyle name="Porcentagem 2 2 2 6" xfId="16115" xr:uid="{00000000-0005-0000-0000-0000D3460000}"/>
    <cellStyle name="Porcentagem 2 2 2 6 2" xfId="16116" xr:uid="{00000000-0005-0000-0000-0000D4460000}"/>
    <cellStyle name="Porcentagem 2 2 2 6 3" xfId="16117" xr:uid="{00000000-0005-0000-0000-0000D5460000}"/>
    <cellStyle name="Porcentagem 2 2 2 6 4" xfId="16118" xr:uid="{00000000-0005-0000-0000-0000D6460000}"/>
    <cellStyle name="Porcentagem 2 2 2 7" xfId="16119" xr:uid="{00000000-0005-0000-0000-0000D7460000}"/>
    <cellStyle name="Porcentagem 2 2 2 7 2" xfId="16120" xr:uid="{00000000-0005-0000-0000-0000D8460000}"/>
    <cellStyle name="Porcentagem 2 2 2 7 3" xfId="16121" xr:uid="{00000000-0005-0000-0000-0000D9460000}"/>
    <cellStyle name="Porcentagem 2 2 2 7 4" xfId="16122" xr:uid="{00000000-0005-0000-0000-0000DA460000}"/>
    <cellStyle name="Porcentagem 2 2 2 8" xfId="16123" xr:uid="{00000000-0005-0000-0000-0000DB460000}"/>
    <cellStyle name="Porcentagem 2 2 2 8 2" xfId="16124" xr:uid="{00000000-0005-0000-0000-0000DC460000}"/>
    <cellStyle name="Porcentagem 2 2 2 8 3" xfId="16125" xr:uid="{00000000-0005-0000-0000-0000DD460000}"/>
    <cellStyle name="Porcentagem 2 2 2 8 4" xfId="16126" xr:uid="{00000000-0005-0000-0000-0000DE460000}"/>
    <cellStyle name="Porcentagem 2 2 2 9" xfId="16127" xr:uid="{00000000-0005-0000-0000-0000DF460000}"/>
    <cellStyle name="Porcentagem 2 2 2 9 2" xfId="16128" xr:uid="{00000000-0005-0000-0000-0000E0460000}"/>
    <cellStyle name="Porcentagem 2 2 2 9 3" xfId="16129" xr:uid="{00000000-0005-0000-0000-0000E1460000}"/>
    <cellStyle name="Porcentagem 2 2 2 9 4" xfId="16130" xr:uid="{00000000-0005-0000-0000-0000E2460000}"/>
    <cellStyle name="Porcentagem 2 2 20" xfId="16131" xr:uid="{00000000-0005-0000-0000-0000E3460000}"/>
    <cellStyle name="Porcentagem 2 2 21" xfId="16132" xr:uid="{00000000-0005-0000-0000-0000E4460000}"/>
    <cellStyle name="Porcentagem 2 2 22" xfId="16133" xr:uid="{00000000-0005-0000-0000-0000E5460000}"/>
    <cellStyle name="Porcentagem 2 2 23" xfId="16134" xr:uid="{00000000-0005-0000-0000-0000E6460000}"/>
    <cellStyle name="Porcentagem 2 2 24" xfId="16135" xr:uid="{00000000-0005-0000-0000-0000E7460000}"/>
    <cellStyle name="Porcentagem 2 2 25" xfId="16136" xr:uid="{00000000-0005-0000-0000-0000E8460000}"/>
    <cellStyle name="Porcentagem 2 2 26" xfId="16137" xr:uid="{00000000-0005-0000-0000-0000E9460000}"/>
    <cellStyle name="Porcentagem 2 2 27" xfId="16138" xr:uid="{00000000-0005-0000-0000-0000EA460000}"/>
    <cellStyle name="Porcentagem 2 2 28" xfId="16139" xr:uid="{00000000-0005-0000-0000-0000EB460000}"/>
    <cellStyle name="Porcentagem 2 2 29" xfId="16140" xr:uid="{00000000-0005-0000-0000-0000EC460000}"/>
    <cellStyle name="Porcentagem 2 2 3" xfId="16141" xr:uid="{00000000-0005-0000-0000-0000ED460000}"/>
    <cellStyle name="Porcentagem 2 2 30" xfId="16142" xr:uid="{00000000-0005-0000-0000-0000EE460000}"/>
    <cellStyle name="Porcentagem 2 2 31" xfId="16143" xr:uid="{00000000-0005-0000-0000-0000EF460000}"/>
    <cellStyle name="Porcentagem 2 2 32" xfId="16144" xr:uid="{00000000-0005-0000-0000-0000F0460000}"/>
    <cellStyle name="Porcentagem 2 2 33" xfId="16145" xr:uid="{00000000-0005-0000-0000-0000F1460000}"/>
    <cellStyle name="Porcentagem 2 2 34" xfId="16146" xr:uid="{00000000-0005-0000-0000-0000F2460000}"/>
    <cellStyle name="Porcentagem 2 2 35" xfId="16147" xr:uid="{00000000-0005-0000-0000-0000F3460000}"/>
    <cellStyle name="Porcentagem 2 2 36" xfId="16148" xr:uid="{00000000-0005-0000-0000-0000F4460000}"/>
    <cellStyle name="Porcentagem 2 2 37" xfId="16149" xr:uid="{00000000-0005-0000-0000-0000F5460000}"/>
    <cellStyle name="Porcentagem 2 2 38" xfId="16150" xr:uid="{00000000-0005-0000-0000-0000F6460000}"/>
    <cellStyle name="Porcentagem 2 2 39" xfId="16151" xr:uid="{00000000-0005-0000-0000-0000F7460000}"/>
    <cellStyle name="Porcentagem 2 2 4" xfId="16152" xr:uid="{00000000-0005-0000-0000-0000F8460000}"/>
    <cellStyle name="Porcentagem 2 2 40" xfId="15967" xr:uid="{00000000-0005-0000-0000-0000F9460000}"/>
    <cellStyle name="Porcentagem 2 2 5" xfId="16153" xr:uid="{00000000-0005-0000-0000-0000FA460000}"/>
    <cellStyle name="Porcentagem 2 2 6" xfId="16154" xr:uid="{00000000-0005-0000-0000-0000FB460000}"/>
    <cellStyle name="Porcentagem 2 2 7" xfId="16155" xr:uid="{00000000-0005-0000-0000-0000FC460000}"/>
    <cellStyle name="Porcentagem 2 2 7 2" xfId="16156" xr:uid="{00000000-0005-0000-0000-0000FD460000}"/>
    <cellStyle name="Porcentagem 2 2 7 3" xfId="16157" xr:uid="{00000000-0005-0000-0000-0000FE460000}"/>
    <cellStyle name="Porcentagem 2 2 8" xfId="16158" xr:uid="{00000000-0005-0000-0000-0000FF460000}"/>
    <cellStyle name="Porcentagem 2 2 8 2" xfId="16159" xr:uid="{00000000-0005-0000-0000-000000470000}"/>
    <cellStyle name="Porcentagem 2 2 8 3" xfId="16160" xr:uid="{00000000-0005-0000-0000-000001470000}"/>
    <cellStyle name="Porcentagem 2 2 9" xfId="16161" xr:uid="{00000000-0005-0000-0000-000002470000}"/>
    <cellStyle name="Porcentagem 2 2 9 2" xfId="16162" xr:uid="{00000000-0005-0000-0000-000003470000}"/>
    <cellStyle name="Porcentagem 2 2 9 3" xfId="16163" xr:uid="{00000000-0005-0000-0000-000004470000}"/>
    <cellStyle name="Porcentagem 2 20" xfId="16164" xr:uid="{00000000-0005-0000-0000-000005470000}"/>
    <cellStyle name="Porcentagem 2 20 2" xfId="16165" xr:uid="{00000000-0005-0000-0000-000006470000}"/>
    <cellStyle name="Porcentagem 2 20 3" xfId="16166" xr:uid="{00000000-0005-0000-0000-000007470000}"/>
    <cellStyle name="Porcentagem 2 20 4" xfId="16167" xr:uid="{00000000-0005-0000-0000-000008470000}"/>
    <cellStyle name="Porcentagem 2 21" xfId="16168" xr:uid="{00000000-0005-0000-0000-000009470000}"/>
    <cellStyle name="Porcentagem 2 21 2" xfId="16169" xr:uid="{00000000-0005-0000-0000-00000A470000}"/>
    <cellStyle name="Porcentagem 2 21 3" xfId="16170" xr:uid="{00000000-0005-0000-0000-00000B470000}"/>
    <cellStyle name="Porcentagem 2 21 4" xfId="16171" xr:uid="{00000000-0005-0000-0000-00000C470000}"/>
    <cellStyle name="Porcentagem 2 22" xfId="16172" xr:uid="{00000000-0005-0000-0000-00000D470000}"/>
    <cellStyle name="Porcentagem 2 22 2" xfId="16173" xr:uid="{00000000-0005-0000-0000-00000E470000}"/>
    <cellStyle name="Porcentagem 2 22 3" xfId="16174" xr:uid="{00000000-0005-0000-0000-00000F470000}"/>
    <cellStyle name="Porcentagem 2 22 4" xfId="16175" xr:uid="{00000000-0005-0000-0000-000010470000}"/>
    <cellStyle name="Porcentagem 2 23" xfId="16176" xr:uid="{00000000-0005-0000-0000-000011470000}"/>
    <cellStyle name="Porcentagem 2 23 2" xfId="16177" xr:uid="{00000000-0005-0000-0000-000012470000}"/>
    <cellStyle name="Porcentagem 2 23 3" xfId="16178" xr:uid="{00000000-0005-0000-0000-000013470000}"/>
    <cellStyle name="Porcentagem 2 23 4" xfId="16179" xr:uid="{00000000-0005-0000-0000-000014470000}"/>
    <cellStyle name="Porcentagem 2 24" xfId="16180" xr:uid="{00000000-0005-0000-0000-000015470000}"/>
    <cellStyle name="Porcentagem 2 24 2" xfId="16181" xr:uid="{00000000-0005-0000-0000-000016470000}"/>
    <cellStyle name="Porcentagem 2 24 3" xfId="16182" xr:uid="{00000000-0005-0000-0000-000017470000}"/>
    <cellStyle name="Porcentagem 2 24 4" xfId="16183" xr:uid="{00000000-0005-0000-0000-000018470000}"/>
    <cellStyle name="Porcentagem 2 25" xfId="16184" xr:uid="{00000000-0005-0000-0000-000019470000}"/>
    <cellStyle name="Porcentagem 2 25 2" xfId="16185" xr:uid="{00000000-0005-0000-0000-00001A470000}"/>
    <cellStyle name="Porcentagem 2 26" xfId="16186" xr:uid="{00000000-0005-0000-0000-00001B470000}"/>
    <cellStyle name="Porcentagem 2 26 2" xfId="16187" xr:uid="{00000000-0005-0000-0000-00001C470000}"/>
    <cellStyle name="Porcentagem 2 27" xfId="16188" xr:uid="{00000000-0005-0000-0000-00001D470000}"/>
    <cellStyle name="Porcentagem 2 27 2" xfId="16189" xr:uid="{00000000-0005-0000-0000-00001E470000}"/>
    <cellStyle name="Porcentagem 2 28" xfId="16190" xr:uid="{00000000-0005-0000-0000-00001F470000}"/>
    <cellStyle name="Porcentagem 2 28 2" xfId="16191" xr:uid="{00000000-0005-0000-0000-000020470000}"/>
    <cellStyle name="Porcentagem 2 29" xfId="16192" xr:uid="{00000000-0005-0000-0000-000021470000}"/>
    <cellStyle name="Porcentagem 2 29 2" xfId="16193" xr:uid="{00000000-0005-0000-0000-000022470000}"/>
    <cellStyle name="Porcentagem 2 3" xfId="564" xr:uid="{00000000-0005-0000-0000-000023470000}"/>
    <cellStyle name="Porcentagem 2 3 10" xfId="16194" xr:uid="{00000000-0005-0000-0000-000024470000}"/>
    <cellStyle name="Porcentagem 2 3 11" xfId="16195" xr:uid="{00000000-0005-0000-0000-000025470000}"/>
    <cellStyle name="Porcentagem 2 3 2" xfId="16196" xr:uid="{00000000-0005-0000-0000-000026470000}"/>
    <cellStyle name="Porcentagem 2 3 2 2" xfId="16197" xr:uid="{00000000-0005-0000-0000-000027470000}"/>
    <cellStyle name="Porcentagem 2 3 2 3" xfId="16198" xr:uid="{00000000-0005-0000-0000-000028470000}"/>
    <cellStyle name="Porcentagem 2 3 2 4" xfId="16199" xr:uid="{00000000-0005-0000-0000-000029470000}"/>
    <cellStyle name="Porcentagem 2 3 3" xfId="16200" xr:uid="{00000000-0005-0000-0000-00002A470000}"/>
    <cellStyle name="Porcentagem 2 3 4" xfId="16201" xr:uid="{00000000-0005-0000-0000-00002B470000}"/>
    <cellStyle name="Porcentagem 2 3 5" xfId="16202" xr:uid="{00000000-0005-0000-0000-00002C470000}"/>
    <cellStyle name="Porcentagem 2 3 6" xfId="16203" xr:uid="{00000000-0005-0000-0000-00002D470000}"/>
    <cellStyle name="Porcentagem 2 3 7" xfId="16204" xr:uid="{00000000-0005-0000-0000-00002E470000}"/>
    <cellStyle name="Porcentagem 2 3 8" xfId="16205" xr:uid="{00000000-0005-0000-0000-00002F470000}"/>
    <cellStyle name="Porcentagem 2 3 9" xfId="16206" xr:uid="{00000000-0005-0000-0000-000030470000}"/>
    <cellStyle name="Porcentagem 2 30" xfId="16207" xr:uid="{00000000-0005-0000-0000-000031470000}"/>
    <cellStyle name="Porcentagem 2 30 2" xfId="16208" xr:uid="{00000000-0005-0000-0000-000032470000}"/>
    <cellStyle name="Porcentagem 2 31" xfId="16209" xr:uid="{00000000-0005-0000-0000-000033470000}"/>
    <cellStyle name="Porcentagem 2 31 2" xfId="16210" xr:uid="{00000000-0005-0000-0000-000034470000}"/>
    <cellStyle name="Porcentagem 2 32" xfId="16211" xr:uid="{00000000-0005-0000-0000-000035470000}"/>
    <cellStyle name="Porcentagem 2 32 2" xfId="16212" xr:uid="{00000000-0005-0000-0000-000036470000}"/>
    <cellStyle name="Porcentagem 2 33" xfId="16213" xr:uid="{00000000-0005-0000-0000-000037470000}"/>
    <cellStyle name="Porcentagem 2 33 2" xfId="16214" xr:uid="{00000000-0005-0000-0000-000038470000}"/>
    <cellStyle name="Porcentagem 2 34" xfId="16215" xr:uid="{00000000-0005-0000-0000-000039470000}"/>
    <cellStyle name="Porcentagem 2 34 2" xfId="16216" xr:uid="{00000000-0005-0000-0000-00003A470000}"/>
    <cellStyle name="Porcentagem 2 35" xfId="16217" xr:uid="{00000000-0005-0000-0000-00003B470000}"/>
    <cellStyle name="Porcentagem 2 35 2" xfId="16218" xr:uid="{00000000-0005-0000-0000-00003C470000}"/>
    <cellStyle name="Porcentagem 2 36" xfId="16219" xr:uid="{00000000-0005-0000-0000-00003D470000}"/>
    <cellStyle name="Porcentagem 2 36 2" xfId="16220" xr:uid="{00000000-0005-0000-0000-00003E470000}"/>
    <cellStyle name="Porcentagem 2 37" xfId="16221" xr:uid="{00000000-0005-0000-0000-00003F470000}"/>
    <cellStyle name="Porcentagem 2 37 2" xfId="16222" xr:uid="{00000000-0005-0000-0000-000040470000}"/>
    <cellStyle name="Porcentagem 2 38" xfId="16223" xr:uid="{00000000-0005-0000-0000-000041470000}"/>
    <cellStyle name="Porcentagem 2 39" xfId="16224" xr:uid="{00000000-0005-0000-0000-000042470000}"/>
    <cellStyle name="Porcentagem 2 4" xfId="565" xr:uid="{00000000-0005-0000-0000-000043470000}"/>
    <cellStyle name="Porcentagem 2 4 10" xfId="16226" xr:uid="{00000000-0005-0000-0000-000044470000}"/>
    <cellStyle name="Porcentagem 2 4 11" xfId="16227" xr:uid="{00000000-0005-0000-0000-000045470000}"/>
    <cellStyle name="Porcentagem 2 4 12" xfId="16228" xr:uid="{00000000-0005-0000-0000-000046470000}"/>
    <cellStyle name="Porcentagem 2 4 13" xfId="16225" xr:uid="{00000000-0005-0000-0000-000047470000}"/>
    <cellStyle name="Porcentagem 2 4 2" xfId="16229" xr:uid="{00000000-0005-0000-0000-000048470000}"/>
    <cellStyle name="Porcentagem 2 4 3" xfId="16230" xr:uid="{00000000-0005-0000-0000-000049470000}"/>
    <cellStyle name="Porcentagem 2 4 4" xfId="16231" xr:uid="{00000000-0005-0000-0000-00004A470000}"/>
    <cellStyle name="Porcentagem 2 4 5" xfId="16232" xr:uid="{00000000-0005-0000-0000-00004B470000}"/>
    <cellStyle name="Porcentagem 2 4 6" xfId="16233" xr:uid="{00000000-0005-0000-0000-00004C470000}"/>
    <cellStyle name="Porcentagem 2 4 7" xfId="16234" xr:uid="{00000000-0005-0000-0000-00004D470000}"/>
    <cellStyle name="Porcentagem 2 4 8" xfId="16235" xr:uid="{00000000-0005-0000-0000-00004E470000}"/>
    <cellStyle name="Porcentagem 2 4 9" xfId="16236" xr:uid="{00000000-0005-0000-0000-00004F470000}"/>
    <cellStyle name="Porcentagem 2 40" xfId="16237" xr:uid="{00000000-0005-0000-0000-000050470000}"/>
    <cellStyle name="Porcentagem 2 41" xfId="16238" xr:uid="{00000000-0005-0000-0000-000051470000}"/>
    <cellStyle name="Porcentagem 2 42" xfId="16239" xr:uid="{00000000-0005-0000-0000-000052470000}"/>
    <cellStyle name="Porcentagem 2 43" xfId="16240" xr:uid="{00000000-0005-0000-0000-000053470000}"/>
    <cellStyle name="Porcentagem 2 44" xfId="16241" xr:uid="{00000000-0005-0000-0000-000054470000}"/>
    <cellStyle name="Porcentagem 2 45" xfId="16242" xr:uid="{00000000-0005-0000-0000-000055470000}"/>
    <cellStyle name="Porcentagem 2 46" xfId="16243" xr:uid="{00000000-0005-0000-0000-000056470000}"/>
    <cellStyle name="Porcentagem 2 47" xfId="16244" xr:uid="{00000000-0005-0000-0000-000057470000}"/>
    <cellStyle name="Porcentagem 2 48" xfId="16245" xr:uid="{00000000-0005-0000-0000-000058470000}"/>
    <cellStyle name="Porcentagem 2 49" xfId="16246" xr:uid="{00000000-0005-0000-0000-000059470000}"/>
    <cellStyle name="Porcentagem 2 5" xfId="566" xr:uid="{00000000-0005-0000-0000-00005A470000}"/>
    <cellStyle name="Porcentagem 2 5 10" xfId="16248" xr:uid="{00000000-0005-0000-0000-00005B470000}"/>
    <cellStyle name="Porcentagem 2 5 11" xfId="16249" xr:uid="{00000000-0005-0000-0000-00005C470000}"/>
    <cellStyle name="Porcentagem 2 5 12" xfId="16250" xr:uid="{00000000-0005-0000-0000-00005D470000}"/>
    <cellStyle name="Porcentagem 2 5 13" xfId="16247" xr:uid="{00000000-0005-0000-0000-00005E470000}"/>
    <cellStyle name="Porcentagem 2 5 2" xfId="16251" xr:uid="{00000000-0005-0000-0000-00005F470000}"/>
    <cellStyle name="Porcentagem 2 5 2 2" xfId="25994" xr:uid="{00000000-0005-0000-0000-000060470000}"/>
    <cellStyle name="Porcentagem 2 5 3" xfId="16252" xr:uid="{00000000-0005-0000-0000-000061470000}"/>
    <cellStyle name="Porcentagem 2 5 4" xfId="16253" xr:uid="{00000000-0005-0000-0000-000062470000}"/>
    <cellStyle name="Porcentagem 2 5 5" xfId="16254" xr:uid="{00000000-0005-0000-0000-000063470000}"/>
    <cellStyle name="Porcentagem 2 5 6" xfId="16255" xr:uid="{00000000-0005-0000-0000-000064470000}"/>
    <cellStyle name="Porcentagem 2 5 7" xfId="16256" xr:uid="{00000000-0005-0000-0000-000065470000}"/>
    <cellStyle name="Porcentagem 2 5 8" xfId="16257" xr:uid="{00000000-0005-0000-0000-000066470000}"/>
    <cellStyle name="Porcentagem 2 5 9" xfId="16258" xr:uid="{00000000-0005-0000-0000-000067470000}"/>
    <cellStyle name="Porcentagem 2 50" xfId="16259" xr:uid="{00000000-0005-0000-0000-000068470000}"/>
    <cellStyle name="Porcentagem 2 51" xfId="16260" xr:uid="{00000000-0005-0000-0000-000069470000}"/>
    <cellStyle name="Porcentagem 2 52" xfId="16261" xr:uid="{00000000-0005-0000-0000-00006A470000}"/>
    <cellStyle name="Porcentagem 2 53" xfId="16262" xr:uid="{00000000-0005-0000-0000-00006B470000}"/>
    <cellStyle name="Porcentagem 2 54" xfId="16263" xr:uid="{00000000-0005-0000-0000-00006C470000}"/>
    <cellStyle name="Porcentagem 2 55" xfId="16264" xr:uid="{00000000-0005-0000-0000-00006D470000}"/>
    <cellStyle name="Porcentagem 2 56" xfId="16265" xr:uid="{00000000-0005-0000-0000-00006E470000}"/>
    <cellStyle name="Porcentagem 2 57" xfId="16266" xr:uid="{00000000-0005-0000-0000-00006F470000}"/>
    <cellStyle name="Porcentagem 2 58" xfId="15926" xr:uid="{00000000-0005-0000-0000-000070470000}"/>
    <cellStyle name="Porcentagem 2 6" xfId="567" xr:uid="{00000000-0005-0000-0000-000071470000}"/>
    <cellStyle name="Porcentagem 2 6 10" xfId="16268" xr:uid="{00000000-0005-0000-0000-000072470000}"/>
    <cellStyle name="Porcentagem 2 6 11" xfId="16269" xr:uid="{00000000-0005-0000-0000-000073470000}"/>
    <cellStyle name="Porcentagem 2 6 12" xfId="16270" xr:uid="{00000000-0005-0000-0000-000074470000}"/>
    <cellStyle name="Porcentagem 2 6 13" xfId="16267" xr:uid="{00000000-0005-0000-0000-000075470000}"/>
    <cellStyle name="Porcentagem 2 6 2" xfId="16271" xr:uid="{00000000-0005-0000-0000-000076470000}"/>
    <cellStyle name="Porcentagem 2 6 3" xfId="16272" xr:uid="{00000000-0005-0000-0000-000077470000}"/>
    <cellStyle name="Porcentagem 2 6 4" xfId="16273" xr:uid="{00000000-0005-0000-0000-000078470000}"/>
    <cellStyle name="Porcentagem 2 6 5" xfId="16274" xr:uid="{00000000-0005-0000-0000-000079470000}"/>
    <cellStyle name="Porcentagem 2 6 6" xfId="16275" xr:uid="{00000000-0005-0000-0000-00007A470000}"/>
    <cellStyle name="Porcentagem 2 6 7" xfId="16276" xr:uid="{00000000-0005-0000-0000-00007B470000}"/>
    <cellStyle name="Porcentagem 2 6 8" xfId="16277" xr:uid="{00000000-0005-0000-0000-00007C470000}"/>
    <cellStyle name="Porcentagem 2 6 9" xfId="16278" xr:uid="{00000000-0005-0000-0000-00007D470000}"/>
    <cellStyle name="Porcentagem 2 7" xfId="568" xr:uid="{00000000-0005-0000-0000-00007E470000}"/>
    <cellStyle name="Porcentagem 2 7 2" xfId="16280" xr:uid="{00000000-0005-0000-0000-00007F470000}"/>
    <cellStyle name="Porcentagem 2 7 3" xfId="16281" xr:uid="{00000000-0005-0000-0000-000080470000}"/>
    <cellStyle name="Porcentagem 2 7 4" xfId="16282" xr:uid="{00000000-0005-0000-0000-000081470000}"/>
    <cellStyle name="Porcentagem 2 7 5" xfId="16279" xr:uid="{00000000-0005-0000-0000-000082470000}"/>
    <cellStyle name="Porcentagem 2 7 6" xfId="27147" xr:uid="{00000000-0005-0000-0000-000083470000}"/>
    <cellStyle name="Porcentagem 2 8" xfId="16283" xr:uid="{00000000-0005-0000-0000-000084470000}"/>
    <cellStyle name="Porcentagem 2 8 2" xfId="16284" xr:uid="{00000000-0005-0000-0000-000085470000}"/>
    <cellStyle name="Porcentagem 2 8 3" xfId="16285" xr:uid="{00000000-0005-0000-0000-000086470000}"/>
    <cellStyle name="Porcentagem 2 8 4" xfId="16286" xr:uid="{00000000-0005-0000-0000-000087470000}"/>
    <cellStyle name="Porcentagem 2 9" xfId="16287" xr:uid="{00000000-0005-0000-0000-000088470000}"/>
    <cellStyle name="Porcentagem 2 9 2" xfId="16288" xr:uid="{00000000-0005-0000-0000-000089470000}"/>
    <cellStyle name="Porcentagem 2 9 3" xfId="16289" xr:uid="{00000000-0005-0000-0000-00008A470000}"/>
    <cellStyle name="Porcentagem 2 9 4" xfId="16290" xr:uid="{00000000-0005-0000-0000-00008B470000}"/>
    <cellStyle name="Porcentagem 3" xfId="569" xr:uid="{00000000-0005-0000-0000-00008C470000}"/>
    <cellStyle name="Porcentagem 3 10" xfId="16291" xr:uid="{00000000-0005-0000-0000-00008D470000}"/>
    <cellStyle name="Porcentagem 3 11" xfId="16292" xr:uid="{00000000-0005-0000-0000-00008E470000}"/>
    <cellStyle name="Porcentagem 3 12" xfId="16293" xr:uid="{00000000-0005-0000-0000-00008F470000}"/>
    <cellStyle name="Porcentagem 3 13" xfId="16294" xr:uid="{00000000-0005-0000-0000-000090470000}"/>
    <cellStyle name="Porcentagem 3 14" xfId="16295" xr:uid="{00000000-0005-0000-0000-000091470000}"/>
    <cellStyle name="Porcentagem 3 15" xfId="16296" xr:uid="{00000000-0005-0000-0000-000092470000}"/>
    <cellStyle name="Porcentagem 3 16" xfId="16297" xr:uid="{00000000-0005-0000-0000-000093470000}"/>
    <cellStyle name="Porcentagem 3 2" xfId="570" xr:uid="{00000000-0005-0000-0000-000094470000}"/>
    <cellStyle name="Porcentagem 3 2 2" xfId="571" xr:uid="{00000000-0005-0000-0000-000095470000}"/>
    <cellStyle name="Porcentagem 3 2 2 2" xfId="16299" xr:uid="{00000000-0005-0000-0000-000096470000}"/>
    <cellStyle name="Porcentagem 3 2 3" xfId="16300" xr:uid="{00000000-0005-0000-0000-000097470000}"/>
    <cellStyle name="Porcentagem 3 2 4" xfId="16301" xr:uid="{00000000-0005-0000-0000-000098470000}"/>
    <cellStyle name="Porcentagem 3 2 5" xfId="16302" xr:uid="{00000000-0005-0000-0000-000099470000}"/>
    <cellStyle name="Porcentagem 3 2 6" xfId="16303" xr:uid="{00000000-0005-0000-0000-00009A470000}"/>
    <cellStyle name="Porcentagem 3 2 7" xfId="16298" xr:uid="{00000000-0005-0000-0000-00009B470000}"/>
    <cellStyle name="Porcentagem 3 3" xfId="572" xr:uid="{00000000-0005-0000-0000-00009C470000}"/>
    <cellStyle name="Porcentagem 3 3 2" xfId="16305" xr:uid="{00000000-0005-0000-0000-00009D470000}"/>
    <cellStyle name="Porcentagem 3 3 3" xfId="16306" xr:uid="{00000000-0005-0000-0000-00009E470000}"/>
    <cellStyle name="Porcentagem 3 3 4" xfId="16304" xr:uid="{00000000-0005-0000-0000-00009F470000}"/>
    <cellStyle name="Porcentagem 3 4" xfId="573" xr:uid="{00000000-0005-0000-0000-0000A0470000}"/>
    <cellStyle name="Porcentagem 3 5" xfId="574" xr:uid="{00000000-0005-0000-0000-0000A1470000}"/>
    <cellStyle name="Porcentagem 3 5 2" xfId="16307" xr:uid="{00000000-0005-0000-0000-0000A2470000}"/>
    <cellStyle name="Porcentagem 3 6" xfId="575" xr:uid="{00000000-0005-0000-0000-0000A3470000}"/>
    <cellStyle name="Porcentagem 3 6 2" xfId="16308" xr:uid="{00000000-0005-0000-0000-0000A4470000}"/>
    <cellStyle name="Porcentagem 3 7" xfId="16309" xr:uid="{00000000-0005-0000-0000-0000A5470000}"/>
    <cellStyle name="Porcentagem 3 8" xfId="16310" xr:uid="{00000000-0005-0000-0000-0000A6470000}"/>
    <cellStyle name="Porcentagem 3 9" xfId="16311" xr:uid="{00000000-0005-0000-0000-0000A7470000}"/>
    <cellStyle name="Porcentagem 30" xfId="16312" xr:uid="{00000000-0005-0000-0000-0000A8470000}"/>
    <cellStyle name="Porcentagem 30 2" xfId="16313" xr:uid="{00000000-0005-0000-0000-0000A9470000}"/>
    <cellStyle name="Porcentagem 31" xfId="16314" xr:uid="{00000000-0005-0000-0000-0000AA470000}"/>
    <cellStyle name="Porcentagem 31 2" xfId="16315" xr:uid="{00000000-0005-0000-0000-0000AB470000}"/>
    <cellStyle name="Porcentagem 4" xfId="576" xr:uid="{00000000-0005-0000-0000-0000AC470000}"/>
    <cellStyle name="Porcentagem 4 10" xfId="16316" xr:uid="{00000000-0005-0000-0000-0000AD470000}"/>
    <cellStyle name="Porcentagem 4 11" xfId="16317" xr:uid="{00000000-0005-0000-0000-0000AE470000}"/>
    <cellStyle name="Porcentagem 4 12" xfId="16318" xr:uid="{00000000-0005-0000-0000-0000AF470000}"/>
    <cellStyle name="Porcentagem 4 13" xfId="16319" xr:uid="{00000000-0005-0000-0000-0000B0470000}"/>
    <cellStyle name="Porcentagem 4 14" xfId="16320" xr:uid="{00000000-0005-0000-0000-0000B1470000}"/>
    <cellStyle name="Porcentagem 4 15" xfId="16321" xr:uid="{00000000-0005-0000-0000-0000B2470000}"/>
    <cellStyle name="Porcentagem 4 16" xfId="16322" xr:uid="{00000000-0005-0000-0000-0000B3470000}"/>
    <cellStyle name="Porcentagem 4 17" xfId="16323" xr:uid="{00000000-0005-0000-0000-0000B4470000}"/>
    <cellStyle name="Porcentagem 4 18" xfId="16324" xr:uid="{00000000-0005-0000-0000-0000B5470000}"/>
    <cellStyle name="Porcentagem 4 19" xfId="16325" xr:uid="{00000000-0005-0000-0000-0000B6470000}"/>
    <cellStyle name="Porcentagem 4 2" xfId="577" xr:uid="{00000000-0005-0000-0000-0000B7470000}"/>
    <cellStyle name="Porcentagem 4 2 10" xfId="16327" xr:uid="{00000000-0005-0000-0000-0000B8470000}"/>
    <cellStyle name="Porcentagem 4 2 11" xfId="16328" xr:uid="{00000000-0005-0000-0000-0000B9470000}"/>
    <cellStyle name="Porcentagem 4 2 12" xfId="16329" xr:uid="{00000000-0005-0000-0000-0000BA470000}"/>
    <cellStyle name="Porcentagem 4 2 13" xfId="16330" xr:uid="{00000000-0005-0000-0000-0000BB470000}"/>
    <cellStyle name="Porcentagem 4 2 14" xfId="16331" xr:uid="{00000000-0005-0000-0000-0000BC470000}"/>
    <cellStyle name="Porcentagem 4 2 15" xfId="16326" xr:uid="{00000000-0005-0000-0000-0000BD470000}"/>
    <cellStyle name="Porcentagem 4 2 2" xfId="578" xr:uid="{00000000-0005-0000-0000-0000BE470000}"/>
    <cellStyle name="Porcentagem 4 2 2 10" xfId="16332"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3" xr:uid="{00000000-0005-0000-0000-0000C3470000}"/>
    <cellStyle name="Porcentagem 4 2 2 5" xfId="16334" xr:uid="{00000000-0005-0000-0000-0000C4470000}"/>
    <cellStyle name="Porcentagem 4 2 2 6" xfId="16335" xr:uid="{00000000-0005-0000-0000-0000C5470000}"/>
    <cellStyle name="Porcentagem 4 2 2 7" xfId="16336" xr:uid="{00000000-0005-0000-0000-0000C6470000}"/>
    <cellStyle name="Porcentagem 4 2 2 8" xfId="16337" xr:uid="{00000000-0005-0000-0000-0000C7470000}"/>
    <cellStyle name="Porcentagem 4 2 2 9" xfId="16338" xr:uid="{00000000-0005-0000-0000-0000C8470000}"/>
    <cellStyle name="Porcentagem 4 2 3" xfId="582" xr:uid="{00000000-0005-0000-0000-0000C9470000}"/>
    <cellStyle name="Porcentagem 4 2 3 10" xfId="16339" xr:uid="{00000000-0005-0000-0000-0000CA470000}"/>
    <cellStyle name="Porcentagem 4 2 3 2" xfId="583" xr:uid="{00000000-0005-0000-0000-0000CB470000}"/>
    <cellStyle name="Porcentagem 4 2 3 3" xfId="16340" xr:uid="{00000000-0005-0000-0000-0000CC470000}"/>
    <cellStyle name="Porcentagem 4 2 3 4" xfId="16341" xr:uid="{00000000-0005-0000-0000-0000CD470000}"/>
    <cellStyle name="Porcentagem 4 2 3 5" xfId="16342" xr:uid="{00000000-0005-0000-0000-0000CE470000}"/>
    <cellStyle name="Porcentagem 4 2 3 6" xfId="16343" xr:uid="{00000000-0005-0000-0000-0000CF470000}"/>
    <cellStyle name="Porcentagem 4 2 3 7" xfId="16344" xr:uid="{00000000-0005-0000-0000-0000D0470000}"/>
    <cellStyle name="Porcentagem 4 2 3 8" xfId="16345" xr:uid="{00000000-0005-0000-0000-0000D1470000}"/>
    <cellStyle name="Porcentagem 4 2 3 9" xfId="16346" xr:uid="{00000000-0005-0000-0000-0000D2470000}"/>
    <cellStyle name="Porcentagem 4 2 4" xfId="584" xr:uid="{00000000-0005-0000-0000-0000D3470000}"/>
    <cellStyle name="Porcentagem 4 2 5" xfId="16347" xr:uid="{00000000-0005-0000-0000-0000D4470000}"/>
    <cellStyle name="Porcentagem 4 2 6" xfId="16348" xr:uid="{00000000-0005-0000-0000-0000D5470000}"/>
    <cellStyle name="Porcentagem 4 2 7" xfId="16349" xr:uid="{00000000-0005-0000-0000-0000D6470000}"/>
    <cellStyle name="Porcentagem 4 2 8" xfId="16350" xr:uid="{00000000-0005-0000-0000-0000D7470000}"/>
    <cellStyle name="Porcentagem 4 2 9" xfId="16351" xr:uid="{00000000-0005-0000-0000-0000D8470000}"/>
    <cellStyle name="Porcentagem 4 20" xfId="16352" xr:uid="{00000000-0005-0000-0000-0000D9470000}"/>
    <cellStyle name="Porcentagem 4 21" xfId="16353" xr:uid="{00000000-0005-0000-0000-0000DA470000}"/>
    <cellStyle name="Porcentagem 4 22" xfId="16354" xr:uid="{00000000-0005-0000-0000-0000DB470000}"/>
    <cellStyle name="Porcentagem 4 23" xfId="16355" xr:uid="{00000000-0005-0000-0000-0000DC470000}"/>
    <cellStyle name="Porcentagem 4 24" xfId="16356" xr:uid="{00000000-0005-0000-0000-0000DD470000}"/>
    <cellStyle name="Porcentagem 4 25" xfId="16357" xr:uid="{00000000-0005-0000-0000-0000DE470000}"/>
    <cellStyle name="Porcentagem 4 26" xfId="16358" xr:uid="{00000000-0005-0000-0000-0000DF470000}"/>
    <cellStyle name="Porcentagem 4 27" xfId="16359" xr:uid="{00000000-0005-0000-0000-0000E0470000}"/>
    <cellStyle name="Porcentagem 4 28" xfId="16360" xr:uid="{00000000-0005-0000-0000-0000E1470000}"/>
    <cellStyle name="Porcentagem 4 29" xfId="16361" xr:uid="{00000000-0005-0000-0000-0000E2470000}"/>
    <cellStyle name="Porcentagem 4 3" xfId="585" xr:uid="{00000000-0005-0000-0000-0000E3470000}"/>
    <cellStyle name="Porcentagem 4 3 10" xfId="16363" xr:uid="{00000000-0005-0000-0000-0000E4470000}"/>
    <cellStyle name="Porcentagem 4 3 11" xfId="16364" xr:uid="{00000000-0005-0000-0000-0000E5470000}"/>
    <cellStyle name="Porcentagem 4 3 12" xfId="16362" xr:uid="{00000000-0005-0000-0000-0000E6470000}"/>
    <cellStyle name="Porcentagem 4 3 2" xfId="16365" xr:uid="{00000000-0005-0000-0000-0000E7470000}"/>
    <cellStyle name="Porcentagem 4 3 3" xfId="16366" xr:uid="{00000000-0005-0000-0000-0000E8470000}"/>
    <cellStyle name="Porcentagem 4 3 4" xfId="16367" xr:uid="{00000000-0005-0000-0000-0000E9470000}"/>
    <cellStyle name="Porcentagem 4 3 5" xfId="16368" xr:uid="{00000000-0005-0000-0000-0000EA470000}"/>
    <cellStyle name="Porcentagem 4 3 6" xfId="16369" xr:uid="{00000000-0005-0000-0000-0000EB470000}"/>
    <cellStyle name="Porcentagem 4 3 7" xfId="16370" xr:uid="{00000000-0005-0000-0000-0000EC470000}"/>
    <cellStyle name="Porcentagem 4 3 8" xfId="16371" xr:uid="{00000000-0005-0000-0000-0000ED470000}"/>
    <cellStyle name="Porcentagem 4 3 9" xfId="16372" xr:uid="{00000000-0005-0000-0000-0000EE470000}"/>
    <cellStyle name="Porcentagem 4 30" xfId="16373" xr:uid="{00000000-0005-0000-0000-0000EF470000}"/>
    <cellStyle name="Porcentagem 4 31" xfId="16374" xr:uid="{00000000-0005-0000-0000-0000F0470000}"/>
    <cellStyle name="Porcentagem 4 32" xfId="16375" xr:uid="{00000000-0005-0000-0000-0000F1470000}"/>
    <cellStyle name="Porcentagem 4 33" xfId="16376" xr:uid="{00000000-0005-0000-0000-0000F2470000}"/>
    <cellStyle name="Porcentagem 4 34" xfId="16377" xr:uid="{00000000-0005-0000-0000-0000F3470000}"/>
    <cellStyle name="Porcentagem 4 35" xfId="16378" xr:uid="{00000000-0005-0000-0000-0000F4470000}"/>
    <cellStyle name="Porcentagem 4 36" xfId="16379" xr:uid="{00000000-0005-0000-0000-0000F5470000}"/>
    <cellStyle name="Porcentagem 4 37" xfId="16380" xr:uid="{00000000-0005-0000-0000-0000F6470000}"/>
    <cellStyle name="Porcentagem 4 38" xfId="16381" xr:uid="{00000000-0005-0000-0000-0000F7470000}"/>
    <cellStyle name="Porcentagem 4 39" xfId="16382" xr:uid="{00000000-0005-0000-0000-0000F8470000}"/>
    <cellStyle name="Porcentagem 4 4" xfId="586" xr:uid="{00000000-0005-0000-0000-0000F9470000}"/>
    <cellStyle name="Porcentagem 4 4 10" xfId="16383"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4" xr:uid="{00000000-0005-0000-0000-0000FE470000}"/>
    <cellStyle name="Porcentagem 4 4 5" xfId="16385" xr:uid="{00000000-0005-0000-0000-0000FF470000}"/>
    <cellStyle name="Porcentagem 4 4 6" xfId="16386" xr:uid="{00000000-0005-0000-0000-000000480000}"/>
    <cellStyle name="Porcentagem 4 4 7" xfId="16387" xr:uid="{00000000-0005-0000-0000-000001480000}"/>
    <cellStyle name="Porcentagem 4 4 8" xfId="16388" xr:uid="{00000000-0005-0000-0000-000002480000}"/>
    <cellStyle name="Porcentagem 4 4 9" xfId="16389" xr:uid="{00000000-0005-0000-0000-000003480000}"/>
    <cellStyle name="Porcentagem 4 40" xfId="16390" xr:uid="{00000000-0005-0000-0000-000004480000}"/>
    <cellStyle name="Porcentagem 4 41" xfId="16391" xr:uid="{00000000-0005-0000-0000-000005480000}"/>
    <cellStyle name="Porcentagem 4 42" xfId="16392" xr:uid="{00000000-0005-0000-0000-000006480000}"/>
    <cellStyle name="Porcentagem 4 43" xfId="16393" xr:uid="{00000000-0005-0000-0000-000007480000}"/>
    <cellStyle name="Porcentagem 4 44" xfId="16394" xr:uid="{00000000-0005-0000-0000-000008480000}"/>
    <cellStyle name="Porcentagem 4 45" xfId="16395" xr:uid="{00000000-0005-0000-0000-000009480000}"/>
    <cellStyle name="Porcentagem 4 46" xfId="16396" xr:uid="{00000000-0005-0000-0000-00000A480000}"/>
    <cellStyle name="Porcentagem 4 47" xfId="16397" xr:uid="{00000000-0005-0000-0000-00000B480000}"/>
    <cellStyle name="Porcentagem 4 48" xfId="16398" xr:uid="{00000000-0005-0000-0000-00000C480000}"/>
    <cellStyle name="Porcentagem 4 49" xfId="16399" xr:uid="{00000000-0005-0000-0000-00000D480000}"/>
    <cellStyle name="Porcentagem 4 5" xfId="590" xr:uid="{00000000-0005-0000-0000-00000E480000}"/>
    <cellStyle name="Porcentagem 4 5 2" xfId="591" xr:uid="{00000000-0005-0000-0000-00000F480000}"/>
    <cellStyle name="Porcentagem 4 5 3" xfId="16400" xr:uid="{00000000-0005-0000-0000-000010480000}"/>
    <cellStyle name="Porcentagem 4 5 4" xfId="16401" xr:uid="{00000000-0005-0000-0000-000011480000}"/>
    <cellStyle name="Porcentagem 4 50" xfId="16402" xr:uid="{00000000-0005-0000-0000-000012480000}"/>
    <cellStyle name="Porcentagem 4 51" xfId="16403" xr:uid="{00000000-0005-0000-0000-000013480000}"/>
    <cellStyle name="Porcentagem 4 52" xfId="16404" xr:uid="{00000000-0005-0000-0000-000014480000}"/>
    <cellStyle name="Porcentagem 4 53" xfId="16405" xr:uid="{00000000-0005-0000-0000-000015480000}"/>
    <cellStyle name="Porcentagem 4 54" xfId="16406" xr:uid="{00000000-0005-0000-0000-000016480000}"/>
    <cellStyle name="Porcentagem 4 6" xfId="592" xr:uid="{00000000-0005-0000-0000-000017480000}"/>
    <cellStyle name="Porcentagem 4 6 2" xfId="16408" xr:uid="{00000000-0005-0000-0000-000018480000}"/>
    <cellStyle name="Porcentagem 4 6 3" xfId="16409" xr:uid="{00000000-0005-0000-0000-000019480000}"/>
    <cellStyle name="Porcentagem 4 6 4" xfId="16410" xr:uid="{00000000-0005-0000-0000-00001A480000}"/>
    <cellStyle name="Porcentagem 4 6 5" xfId="16407" xr:uid="{00000000-0005-0000-0000-00001B480000}"/>
    <cellStyle name="Porcentagem 4 7" xfId="593" xr:uid="{00000000-0005-0000-0000-00001C480000}"/>
    <cellStyle name="Porcentagem 4 7 2" xfId="16411" xr:uid="{00000000-0005-0000-0000-00001D480000}"/>
    <cellStyle name="Porcentagem 4 7 3" xfId="16412" xr:uid="{00000000-0005-0000-0000-00001E480000}"/>
    <cellStyle name="Porcentagem 4 7 4" xfId="16413" xr:uid="{00000000-0005-0000-0000-00001F480000}"/>
    <cellStyle name="Porcentagem 4 8" xfId="16414" xr:uid="{00000000-0005-0000-0000-000020480000}"/>
    <cellStyle name="Porcentagem 4 8 2" xfId="16415" xr:uid="{00000000-0005-0000-0000-000021480000}"/>
    <cellStyle name="Porcentagem 4 8 3" xfId="16416" xr:uid="{00000000-0005-0000-0000-000022480000}"/>
    <cellStyle name="Porcentagem 4 8 4" xfId="16417" xr:uid="{00000000-0005-0000-0000-000023480000}"/>
    <cellStyle name="Porcentagem 4 9" xfId="16418" xr:uid="{00000000-0005-0000-0000-000024480000}"/>
    <cellStyle name="Porcentagem 4 9 2" xfId="16419" xr:uid="{00000000-0005-0000-0000-000025480000}"/>
    <cellStyle name="Porcentagem 4 9 3" xfId="16420" xr:uid="{00000000-0005-0000-0000-000026480000}"/>
    <cellStyle name="Porcentagem 4 9 4" xfId="16421" xr:uid="{00000000-0005-0000-0000-000027480000}"/>
    <cellStyle name="Porcentagem 45" xfId="16422" xr:uid="{00000000-0005-0000-0000-000028480000}"/>
    <cellStyle name="Porcentagem 45 2" xfId="16423" xr:uid="{00000000-0005-0000-0000-000029480000}"/>
    <cellStyle name="Porcentagem 5" xfId="594" xr:uid="{00000000-0005-0000-0000-00002A480000}"/>
    <cellStyle name="Porcentagem 5 10" xfId="16424" xr:uid="{00000000-0005-0000-0000-00002B480000}"/>
    <cellStyle name="Porcentagem 5 10 10" xfId="16425" xr:uid="{00000000-0005-0000-0000-00002C480000}"/>
    <cellStyle name="Porcentagem 5 10 11" xfId="16426" xr:uid="{00000000-0005-0000-0000-00002D480000}"/>
    <cellStyle name="Porcentagem 5 10 12" xfId="16427" xr:uid="{00000000-0005-0000-0000-00002E480000}"/>
    <cellStyle name="Porcentagem 5 10 13" xfId="16428" xr:uid="{00000000-0005-0000-0000-00002F480000}"/>
    <cellStyle name="Porcentagem 5 10 14" xfId="16429" xr:uid="{00000000-0005-0000-0000-000030480000}"/>
    <cellStyle name="Porcentagem 5 10 15" xfId="16430" xr:uid="{00000000-0005-0000-0000-000031480000}"/>
    <cellStyle name="Porcentagem 5 10 16" xfId="16431" xr:uid="{00000000-0005-0000-0000-000032480000}"/>
    <cellStyle name="Porcentagem 5 10 17" xfId="16432" xr:uid="{00000000-0005-0000-0000-000033480000}"/>
    <cellStyle name="Porcentagem 5 10 18" xfId="16433" xr:uid="{00000000-0005-0000-0000-000034480000}"/>
    <cellStyle name="Porcentagem 5 10 19" xfId="16434" xr:uid="{00000000-0005-0000-0000-000035480000}"/>
    <cellStyle name="Porcentagem 5 10 2" xfId="16435" xr:uid="{00000000-0005-0000-0000-000036480000}"/>
    <cellStyle name="Porcentagem 5 10 2 10" xfId="16436" xr:uid="{00000000-0005-0000-0000-000037480000}"/>
    <cellStyle name="Porcentagem 5 10 2 10 2" xfId="16437" xr:uid="{00000000-0005-0000-0000-000038480000}"/>
    <cellStyle name="Porcentagem 5 10 2 10 3" xfId="16438" xr:uid="{00000000-0005-0000-0000-000039480000}"/>
    <cellStyle name="Porcentagem 5 10 2 10 4" xfId="16439" xr:uid="{00000000-0005-0000-0000-00003A480000}"/>
    <cellStyle name="Porcentagem 5 10 2 11" xfId="16440" xr:uid="{00000000-0005-0000-0000-00003B480000}"/>
    <cellStyle name="Porcentagem 5 10 2 11 2" xfId="16441" xr:uid="{00000000-0005-0000-0000-00003C480000}"/>
    <cellStyle name="Porcentagem 5 10 2 11 3" xfId="16442" xr:uid="{00000000-0005-0000-0000-00003D480000}"/>
    <cellStyle name="Porcentagem 5 10 2 11 4" xfId="16443" xr:uid="{00000000-0005-0000-0000-00003E480000}"/>
    <cellStyle name="Porcentagem 5 10 2 12" xfId="16444" xr:uid="{00000000-0005-0000-0000-00003F480000}"/>
    <cellStyle name="Porcentagem 5 10 2 12 2" xfId="16445" xr:uid="{00000000-0005-0000-0000-000040480000}"/>
    <cellStyle name="Porcentagem 5 10 2 12 3" xfId="16446" xr:uid="{00000000-0005-0000-0000-000041480000}"/>
    <cellStyle name="Porcentagem 5 10 2 12 4" xfId="16447" xr:uid="{00000000-0005-0000-0000-000042480000}"/>
    <cellStyle name="Porcentagem 5 10 2 13" xfId="16448" xr:uid="{00000000-0005-0000-0000-000043480000}"/>
    <cellStyle name="Porcentagem 5 10 2 13 2" xfId="16449" xr:uid="{00000000-0005-0000-0000-000044480000}"/>
    <cellStyle name="Porcentagem 5 10 2 13 3" xfId="16450" xr:uid="{00000000-0005-0000-0000-000045480000}"/>
    <cellStyle name="Porcentagem 5 10 2 13 4" xfId="16451" xr:uid="{00000000-0005-0000-0000-000046480000}"/>
    <cellStyle name="Porcentagem 5 10 2 14" xfId="16452" xr:uid="{00000000-0005-0000-0000-000047480000}"/>
    <cellStyle name="Porcentagem 5 10 2 14 2" xfId="16453" xr:uid="{00000000-0005-0000-0000-000048480000}"/>
    <cellStyle name="Porcentagem 5 10 2 14 3" xfId="16454" xr:uid="{00000000-0005-0000-0000-000049480000}"/>
    <cellStyle name="Porcentagem 5 10 2 14 4" xfId="16455" xr:uid="{00000000-0005-0000-0000-00004A480000}"/>
    <cellStyle name="Porcentagem 5 10 2 15" xfId="16456" xr:uid="{00000000-0005-0000-0000-00004B480000}"/>
    <cellStyle name="Porcentagem 5 10 2 15 2" xfId="16457" xr:uid="{00000000-0005-0000-0000-00004C480000}"/>
    <cellStyle name="Porcentagem 5 10 2 15 3" xfId="16458" xr:uid="{00000000-0005-0000-0000-00004D480000}"/>
    <cellStyle name="Porcentagem 5 10 2 15 4" xfId="16459" xr:uid="{00000000-0005-0000-0000-00004E480000}"/>
    <cellStyle name="Porcentagem 5 10 2 16" xfId="16460" xr:uid="{00000000-0005-0000-0000-00004F480000}"/>
    <cellStyle name="Porcentagem 5 10 2 17" xfId="16461" xr:uid="{00000000-0005-0000-0000-000050480000}"/>
    <cellStyle name="Porcentagem 5 10 2 18" xfId="16462" xr:uid="{00000000-0005-0000-0000-000051480000}"/>
    <cellStyle name="Porcentagem 5 10 2 19" xfId="16463" xr:uid="{00000000-0005-0000-0000-000052480000}"/>
    <cellStyle name="Porcentagem 5 10 2 2" xfId="16464" xr:uid="{00000000-0005-0000-0000-000053480000}"/>
    <cellStyle name="Porcentagem 5 10 2 2 2" xfId="16465" xr:uid="{00000000-0005-0000-0000-000054480000}"/>
    <cellStyle name="Porcentagem 5 10 2 2 3" xfId="16466" xr:uid="{00000000-0005-0000-0000-000055480000}"/>
    <cellStyle name="Porcentagem 5 10 2 2 4" xfId="16467" xr:uid="{00000000-0005-0000-0000-000056480000}"/>
    <cellStyle name="Porcentagem 5 10 2 20" xfId="16468" xr:uid="{00000000-0005-0000-0000-000057480000}"/>
    <cellStyle name="Porcentagem 5 10 2 21" xfId="16469" xr:uid="{00000000-0005-0000-0000-000058480000}"/>
    <cellStyle name="Porcentagem 5 10 2 3" xfId="16470" xr:uid="{00000000-0005-0000-0000-000059480000}"/>
    <cellStyle name="Porcentagem 5 10 2 3 2" xfId="16471" xr:uid="{00000000-0005-0000-0000-00005A480000}"/>
    <cellStyle name="Porcentagem 5 10 2 3 3" xfId="16472" xr:uid="{00000000-0005-0000-0000-00005B480000}"/>
    <cellStyle name="Porcentagem 5 10 2 3 4" xfId="16473" xr:uid="{00000000-0005-0000-0000-00005C480000}"/>
    <cellStyle name="Porcentagem 5 10 2 4" xfId="16474" xr:uid="{00000000-0005-0000-0000-00005D480000}"/>
    <cellStyle name="Porcentagem 5 10 2 4 2" xfId="16475" xr:uid="{00000000-0005-0000-0000-00005E480000}"/>
    <cellStyle name="Porcentagem 5 10 2 4 3" xfId="16476" xr:uid="{00000000-0005-0000-0000-00005F480000}"/>
    <cellStyle name="Porcentagem 5 10 2 4 4" xfId="16477" xr:uid="{00000000-0005-0000-0000-000060480000}"/>
    <cellStyle name="Porcentagem 5 10 2 5" xfId="16478" xr:uid="{00000000-0005-0000-0000-000061480000}"/>
    <cellStyle name="Porcentagem 5 10 2 5 2" xfId="16479" xr:uid="{00000000-0005-0000-0000-000062480000}"/>
    <cellStyle name="Porcentagem 5 10 2 5 3" xfId="16480" xr:uid="{00000000-0005-0000-0000-000063480000}"/>
    <cellStyle name="Porcentagem 5 10 2 5 4" xfId="16481" xr:uid="{00000000-0005-0000-0000-000064480000}"/>
    <cellStyle name="Porcentagem 5 10 2 6" xfId="16482" xr:uid="{00000000-0005-0000-0000-000065480000}"/>
    <cellStyle name="Porcentagem 5 10 2 6 2" xfId="16483" xr:uid="{00000000-0005-0000-0000-000066480000}"/>
    <cellStyle name="Porcentagem 5 10 2 6 3" xfId="16484" xr:uid="{00000000-0005-0000-0000-000067480000}"/>
    <cellStyle name="Porcentagem 5 10 2 6 4" xfId="16485" xr:uid="{00000000-0005-0000-0000-000068480000}"/>
    <cellStyle name="Porcentagem 5 10 2 7" xfId="16486" xr:uid="{00000000-0005-0000-0000-000069480000}"/>
    <cellStyle name="Porcentagem 5 10 2 7 2" xfId="16487" xr:uid="{00000000-0005-0000-0000-00006A480000}"/>
    <cellStyle name="Porcentagem 5 10 2 7 3" xfId="16488" xr:uid="{00000000-0005-0000-0000-00006B480000}"/>
    <cellStyle name="Porcentagem 5 10 2 7 4" xfId="16489" xr:uid="{00000000-0005-0000-0000-00006C480000}"/>
    <cellStyle name="Porcentagem 5 10 2 8" xfId="16490" xr:uid="{00000000-0005-0000-0000-00006D480000}"/>
    <cellStyle name="Porcentagem 5 10 2 8 2" xfId="16491" xr:uid="{00000000-0005-0000-0000-00006E480000}"/>
    <cellStyle name="Porcentagem 5 10 2 8 3" xfId="16492" xr:uid="{00000000-0005-0000-0000-00006F480000}"/>
    <cellStyle name="Porcentagem 5 10 2 8 4" xfId="16493" xr:uid="{00000000-0005-0000-0000-000070480000}"/>
    <cellStyle name="Porcentagem 5 10 2 9" xfId="16494" xr:uid="{00000000-0005-0000-0000-000071480000}"/>
    <cellStyle name="Porcentagem 5 10 2 9 2" xfId="16495" xr:uid="{00000000-0005-0000-0000-000072480000}"/>
    <cellStyle name="Porcentagem 5 10 2 9 3" xfId="16496" xr:uid="{00000000-0005-0000-0000-000073480000}"/>
    <cellStyle name="Porcentagem 5 10 2 9 4" xfId="16497" xr:uid="{00000000-0005-0000-0000-000074480000}"/>
    <cellStyle name="Porcentagem 5 10 20" xfId="16498" xr:uid="{00000000-0005-0000-0000-000075480000}"/>
    <cellStyle name="Porcentagem 5 10 21" xfId="16499" xr:uid="{00000000-0005-0000-0000-000076480000}"/>
    <cellStyle name="Porcentagem 5 10 22" xfId="16500" xr:uid="{00000000-0005-0000-0000-000077480000}"/>
    <cellStyle name="Porcentagem 5 10 23" xfId="16501" xr:uid="{00000000-0005-0000-0000-000078480000}"/>
    <cellStyle name="Porcentagem 5 10 24" xfId="16502" xr:uid="{00000000-0005-0000-0000-000079480000}"/>
    <cellStyle name="Porcentagem 5 10 25" xfId="16503" xr:uid="{00000000-0005-0000-0000-00007A480000}"/>
    <cellStyle name="Porcentagem 5 10 26" xfId="16504" xr:uid="{00000000-0005-0000-0000-00007B480000}"/>
    <cellStyle name="Porcentagem 5 10 26 2" xfId="16505" xr:uid="{00000000-0005-0000-0000-00007C480000}"/>
    <cellStyle name="Porcentagem 5 10 26 3" xfId="16506" xr:uid="{00000000-0005-0000-0000-00007D480000}"/>
    <cellStyle name="Porcentagem 5 10 26 4" xfId="16507" xr:uid="{00000000-0005-0000-0000-00007E480000}"/>
    <cellStyle name="Porcentagem 5 10 27" xfId="16508" xr:uid="{00000000-0005-0000-0000-00007F480000}"/>
    <cellStyle name="Porcentagem 5 10 28" xfId="16509" xr:uid="{00000000-0005-0000-0000-000080480000}"/>
    <cellStyle name="Porcentagem 5 10 29" xfId="16510" xr:uid="{00000000-0005-0000-0000-000081480000}"/>
    <cellStyle name="Porcentagem 5 10 3" xfId="16511" xr:uid="{00000000-0005-0000-0000-000082480000}"/>
    <cellStyle name="Porcentagem 5 10 3 2" xfId="16512" xr:uid="{00000000-0005-0000-0000-000083480000}"/>
    <cellStyle name="Porcentagem 5 10 3 3" xfId="16513" xr:uid="{00000000-0005-0000-0000-000084480000}"/>
    <cellStyle name="Porcentagem 5 10 3 4" xfId="16514" xr:uid="{00000000-0005-0000-0000-000085480000}"/>
    <cellStyle name="Porcentagem 5 10 30" xfId="16515" xr:uid="{00000000-0005-0000-0000-000086480000}"/>
    <cellStyle name="Porcentagem 5 10 31" xfId="16516" xr:uid="{00000000-0005-0000-0000-000087480000}"/>
    <cellStyle name="Porcentagem 5 10 32" xfId="16517" xr:uid="{00000000-0005-0000-0000-000088480000}"/>
    <cellStyle name="Porcentagem 5 10 33" xfId="16518" xr:uid="{00000000-0005-0000-0000-000089480000}"/>
    <cellStyle name="Porcentagem 5 10 34" xfId="16519" xr:uid="{00000000-0005-0000-0000-00008A480000}"/>
    <cellStyle name="Porcentagem 5 10 35" xfId="16520" xr:uid="{00000000-0005-0000-0000-00008B480000}"/>
    <cellStyle name="Porcentagem 5 10 36" xfId="16521" xr:uid="{00000000-0005-0000-0000-00008C480000}"/>
    <cellStyle name="Porcentagem 5 10 4" xfId="16522" xr:uid="{00000000-0005-0000-0000-00008D480000}"/>
    <cellStyle name="Porcentagem 5 10 4 2" xfId="16523" xr:uid="{00000000-0005-0000-0000-00008E480000}"/>
    <cellStyle name="Porcentagem 5 10 4 3" xfId="16524" xr:uid="{00000000-0005-0000-0000-00008F480000}"/>
    <cellStyle name="Porcentagem 5 10 4 4" xfId="16525" xr:uid="{00000000-0005-0000-0000-000090480000}"/>
    <cellStyle name="Porcentagem 5 10 5" xfId="16526" xr:uid="{00000000-0005-0000-0000-000091480000}"/>
    <cellStyle name="Porcentagem 5 10 6" xfId="16527" xr:uid="{00000000-0005-0000-0000-000092480000}"/>
    <cellStyle name="Porcentagem 5 10 7" xfId="16528" xr:uid="{00000000-0005-0000-0000-000093480000}"/>
    <cellStyle name="Porcentagem 5 10 8" xfId="16529" xr:uid="{00000000-0005-0000-0000-000094480000}"/>
    <cellStyle name="Porcentagem 5 10 9" xfId="16530" xr:uid="{00000000-0005-0000-0000-000095480000}"/>
    <cellStyle name="Porcentagem 5 11" xfId="16531" xr:uid="{00000000-0005-0000-0000-000096480000}"/>
    <cellStyle name="Porcentagem 5 12" xfId="16532" xr:uid="{00000000-0005-0000-0000-000097480000}"/>
    <cellStyle name="Porcentagem 5 13" xfId="16533" xr:uid="{00000000-0005-0000-0000-000098480000}"/>
    <cellStyle name="Porcentagem 5 14" xfId="16534" xr:uid="{00000000-0005-0000-0000-000099480000}"/>
    <cellStyle name="Porcentagem 5 15" xfId="16535" xr:uid="{00000000-0005-0000-0000-00009A480000}"/>
    <cellStyle name="Porcentagem 5 16" xfId="16536" xr:uid="{00000000-0005-0000-0000-00009B480000}"/>
    <cellStyle name="Porcentagem 5 17" xfId="16537" xr:uid="{00000000-0005-0000-0000-00009C480000}"/>
    <cellStyle name="Porcentagem 5 18" xfId="16538" xr:uid="{00000000-0005-0000-0000-00009D480000}"/>
    <cellStyle name="Porcentagem 5 19" xfId="16539" xr:uid="{00000000-0005-0000-0000-00009E480000}"/>
    <cellStyle name="Porcentagem 5 2" xfId="595" xr:uid="{00000000-0005-0000-0000-00009F480000}"/>
    <cellStyle name="Porcentagem 5 2 10" xfId="16541" xr:uid="{00000000-0005-0000-0000-0000A0480000}"/>
    <cellStyle name="Porcentagem 5 2 11" xfId="16542" xr:uid="{00000000-0005-0000-0000-0000A1480000}"/>
    <cellStyle name="Porcentagem 5 2 12" xfId="16543" xr:uid="{00000000-0005-0000-0000-0000A2480000}"/>
    <cellStyle name="Porcentagem 5 2 13" xfId="16544" xr:uid="{00000000-0005-0000-0000-0000A3480000}"/>
    <cellStyle name="Porcentagem 5 2 14" xfId="16545" xr:uid="{00000000-0005-0000-0000-0000A4480000}"/>
    <cellStyle name="Porcentagem 5 2 15" xfId="16546" xr:uid="{00000000-0005-0000-0000-0000A5480000}"/>
    <cellStyle name="Porcentagem 5 2 16" xfId="16547" xr:uid="{00000000-0005-0000-0000-0000A6480000}"/>
    <cellStyle name="Porcentagem 5 2 17" xfId="16548" xr:uid="{00000000-0005-0000-0000-0000A7480000}"/>
    <cellStyle name="Porcentagem 5 2 18" xfId="16540" xr:uid="{00000000-0005-0000-0000-0000A8480000}"/>
    <cellStyle name="Porcentagem 5 2 2" xfId="596" xr:uid="{00000000-0005-0000-0000-0000A9480000}"/>
    <cellStyle name="Porcentagem 5 2 2 2" xfId="597" xr:uid="{00000000-0005-0000-0000-0000AA480000}"/>
    <cellStyle name="Porcentagem 5 2 2 2 2" xfId="16549" xr:uid="{00000000-0005-0000-0000-0000AB480000}"/>
    <cellStyle name="Porcentagem 5 2 2 3" xfId="16550" xr:uid="{00000000-0005-0000-0000-0000AC480000}"/>
    <cellStyle name="Porcentagem 5 2 3" xfId="598" xr:uid="{00000000-0005-0000-0000-0000AD480000}"/>
    <cellStyle name="Porcentagem 5 2 3 2" xfId="16551" xr:uid="{00000000-0005-0000-0000-0000AE480000}"/>
    <cellStyle name="Porcentagem 5 2 4" xfId="16552" xr:uid="{00000000-0005-0000-0000-0000AF480000}"/>
    <cellStyle name="Porcentagem 5 2 5" xfId="16553" xr:uid="{00000000-0005-0000-0000-0000B0480000}"/>
    <cellStyle name="Porcentagem 5 2 6" xfId="16554" xr:uid="{00000000-0005-0000-0000-0000B1480000}"/>
    <cellStyle name="Porcentagem 5 2 7" xfId="16555" xr:uid="{00000000-0005-0000-0000-0000B2480000}"/>
    <cellStyle name="Porcentagem 5 2 8" xfId="16556" xr:uid="{00000000-0005-0000-0000-0000B3480000}"/>
    <cellStyle name="Porcentagem 5 2 9" xfId="16557" xr:uid="{00000000-0005-0000-0000-0000B4480000}"/>
    <cellStyle name="Porcentagem 5 20" xfId="16558" xr:uid="{00000000-0005-0000-0000-0000B5480000}"/>
    <cellStyle name="Porcentagem 5 21" xfId="16559" xr:uid="{00000000-0005-0000-0000-0000B6480000}"/>
    <cellStyle name="Porcentagem 5 22" xfId="16560" xr:uid="{00000000-0005-0000-0000-0000B7480000}"/>
    <cellStyle name="Porcentagem 5 23" xfId="16561" xr:uid="{00000000-0005-0000-0000-0000B8480000}"/>
    <cellStyle name="Porcentagem 5 24" xfId="16562" xr:uid="{00000000-0005-0000-0000-0000B9480000}"/>
    <cellStyle name="Porcentagem 5 25" xfId="16563" xr:uid="{00000000-0005-0000-0000-0000BA480000}"/>
    <cellStyle name="Porcentagem 5 3" xfId="599" xr:uid="{00000000-0005-0000-0000-0000BB480000}"/>
    <cellStyle name="Porcentagem 5 3 10" xfId="16565" xr:uid="{00000000-0005-0000-0000-0000BC480000}"/>
    <cellStyle name="Porcentagem 5 3 11" xfId="16566" xr:uid="{00000000-0005-0000-0000-0000BD480000}"/>
    <cellStyle name="Porcentagem 5 3 12" xfId="16567" xr:uid="{00000000-0005-0000-0000-0000BE480000}"/>
    <cellStyle name="Porcentagem 5 3 13" xfId="16564" xr:uid="{00000000-0005-0000-0000-0000BF480000}"/>
    <cellStyle name="Porcentagem 5 3 2" xfId="600" xr:uid="{00000000-0005-0000-0000-0000C0480000}"/>
    <cellStyle name="Porcentagem 5 3 2 2" xfId="16568" xr:uid="{00000000-0005-0000-0000-0000C1480000}"/>
    <cellStyle name="Porcentagem 5 3 2 3" xfId="16569" xr:uid="{00000000-0005-0000-0000-0000C2480000}"/>
    <cellStyle name="Porcentagem 5 3 3" xfId="16570" xr:uid="{00000000-0005-0000-0000-0000C3480000}"/>
    <cellStyle name="Porcentagem 5 3 4" xfId="16571" xr:uid="{00000000-0005-0000-0000-0000C4480000}"/>
    <cellStyle name="Porcentagem 5 3 5" xfId="16572" xr:uid="{00000000-0005-0000-0000-0000C5480000}"/>
    <cellStyle name="Porcentagem 5 3 6" xfId="16573" xr:uid="{00000000-0005-0000-0000-0000C6480000}"/>
    <cellStyle name="Porcentagem 5 3 7" xfId="16574" xr:uid="{00000000-0005-0000-0000-0000C7480000}"/>
    <cellStyle name="Porcentagem 5 3 8" xfId="16575" xr:uid="{00000000-0005-0000-0000-0000C8480000}"/>
    <cellStyle name="Porcentagem 5 3 9" xfId="16576" xr:uid="{00000000-0005-0000-0000-0000C9480000}"/>
    <cellStyle name="Porcentagem 5 4" xfId="601" xr:uid="{00000000-0005-0000-0000-0000CA480000}"/>
    <cellStyle name="Porcentagem 5 4 10" xfId="16577" xr:uid="{00000000-0005-0000-0000-0000CB480000}"/>
    <cellStyle name="Porcentagem 5 4 2" xfId="16578" xr:uid="{00000000-0005-0000-0000-0000CC480000}"/>
    <cellStyle name="Porcentagem 5 4 3" xfId="16579" xr:uid="{00000000-0005-0000-0000-0000CD480000}"/>
    <cellStyle name="Porcentagem 5 4 4" xfId="16580" xr:uid="{00000000-0005-0000-0000-0000CE480000}"/>
    <cellStyle name="Porcentagem 5 4 5" xfId="16581" xr:uid="{00000000-0005-0000-0000-0000CF480000}"/>
    <cellStyle name="Porcentagem 5 4 6" xfId="16582" xr:uid="{00000000-0005-0000-0000-0000D0480000}"/>
    <cellStyle name="Porcentagem 5 4 7" xfId="16583" xr:uid="{00000000-0005-0000-0000-0000D1480000}"/>
    <cellStyle name="Porcentagem 5 4 8" xfId="16584" xr:uid="{00000000-0005-0000-0000-0000D2480000}"/>
    <cellStyle name="Porcentagem 5 4 9" xfId="16585" xr:uid="{00000000-0005-0000-0000-0000D3480000}"/>
    <cellStyle name="Porcentagem 5 5" xfId="16586" xr:uid="{00000000-0005-0000-0000-0000D4480000}"/>
    <cellStyle name="Porcentagem 5 5 2" xfId="16587" xr:uid="{00000000-0005-0000-0000-0000D5480000}"/>
    <cellStyle name="Porcentagem 5 5 3" xfId="16588" xr:uid="{00000000-0005-0000-0000-0000D6480000}"/>
    <cellStyle name="Porcentagem 5 5 4" xfId="16589" xr:uid="{00000000-0005-0000-0000-0000D7480000}"/>
    <cellStyle name="Porcentagem 5 6" xfId="16590" xr:uid="{00000000-0005-0000-0000-0000D8480000}"/>
    <cellStyle name="Porcentagem 5 6 2" xfId="16591" xr:uid="{00000000-0005-0000-0000-0000D9480000}"/>
    <cellStyle name="Porcentagem 5 6 3" xfId="16592" xr:uid="{00000000-0005-0000-0000-0000DA480000}"/>
    <cellStyle name="Porcentagem 5 6 4" xfId="16593" xr:uid="{00000000-0005-0000-0000-0000DB480000}"/>
    <cellStyle name="Porcentagem 5 7" xfId="16594" xr:uid="{00000000-0005-0000-0000-0000DC480000}"/>
    <cellStyle name="Porcentagem 5 7 2" xfId="16595" xr:uid="{00000000-0005-0000-0000-0000DD480000}"/>
    <cellStyle name="Porcentagem 5 7 3" xfId="16596" xr:uid="{00000000-0005-0000-0000-0000DE480000}"/>
    <cellStyle name="Porcentagem 5 7 4" xfId="16597" xr:uid="{00000000-0005-0000-0000-0000DF480000}"/>
    <cellStyle name="Porcentagem 5 8" xfId="16598" xr:uid="{00000000-0005-0000-0000-0000E0480000}"/>
    <cellStyle name="Porcentagem 5 8 2" xfId="16599" xr:uid="{00000000-0005-0000-0000-0000E1480000}"/>
    <cellStyle name="Porcentagem 5 8 3" xfId="16600" xr:uid="{00000000-0005-0000-0000-0000E2480000}"/>
    <cellStyle name="Porcentagem 5 8 4" xfId="16601" xr:uid="{00000000-0005-0000-0000-0000E3480000}"/>
    <cellStyle name="Porcentagem 5 9" xfId="16602" xr:uid="{00000000-0005-0000-0000-0000E4480000}"/>
    <cellStyle name="Porcentagem 5 9 2" xfId="16603" xr:uid="{00000000-0005-0000-0000-0000E5480000}"/>
    <cellStyle name="Porcentagem 5 9 2 2" xfId="16604" xr:uid="{00000000-0005-0000-0000-0000E6480000}"/>
    <cellStyle name="Porcentagem 5 9 2 3" xfId="16605" xr:uid="{00000000-0005-0000-0000-0000E7480000}"/>
    <cellStyle name="Porcentagem 5 9 2 4" xfId="16606" xr:uid="{00000000-0005-0000-0000-0000E8480000}"/>
    <cellStyle name="Porcentagem 5 9 3" xfId="16607" xr:uid="{00000000-0005-0000-0000-0000E9480000}"/>
    <cellStyle name="Porcentagem 5 9 3 2" xfId="16608" xr:uid="{00000000-0005-0000-0000-0000EA480000}"/>
    <cellStyle name="Porcentagem 5 9 3 3" xfId="16609" xr:uid="{00000000-0005-0000-0000-0000EB480000}"/>
    <cellStyle name="Porcentagem 5 9 3 4" xfId="16610" xr:uid="{00000000-0005-0000-0000-0000EC480000}"/>
    <cellStyle name="Porcentagem 5 9 4" xfId="16611" xr:uid="{00000000-0005-0000-0000-0000ED480000}"/>
    <cellStyle name="Porcentagem 6" xfId="602" xr:uid="{00000000-0005-0000-0000-0000EE480000}"/>
    <cellStyle name="Porcentagem 6 10" xfId="16612" xr:uid="{00000000-0005-0000-0000-0000EF480000}"/>
    <cellStyle name="Porcentagem 6 10 10" xfId="16613" xr:uid="{00000000-0005-0000-0000-0000F0480000}"/>
    <cellStyle name="Porcentagem 6 10 11" xfId="16614" xr:uid="{00000000-0005-0000-0000-0000F1480000}"/>
    <cellStyle name="Porcentagem 6 10 12" xfId="16615" xr:uid="{00000000-0005-0000-0000-0000F2480000}"/>
    <cellStyle name="Porcentagem 6 10 13" xfId="16616" xr:uid="{00000000-0005-0000-0000-0000F3480000}"/>
    <cellStyle name="Porcentagem 6 10 14" xfId="16617" xr:uid="{00000000-0005-0000-0000-0000F4480000}"/>
    <cellStyle name="Porcentagem 6 10 15" xfId="16618" xr:uid="{00000000-0005-0000-0000-0000F5480000}"/>
    <cellStyle name="Porcentagem 6 10 16" xfId="16619" xr:uid="{00000000-0005-0000-0000-0000F6480000}"/>
    <cellStyle name="Porcentagem 6 10 17" xfId="16620" xr:uid="{00000000-0005-0000-0000-0000F7480000}"/>
    <cellStyle name="Porcentagem 6 10 18" xfId="16621" xr:uid="{00000000-0005-0000-0000-0000F8480000}"/>
    <cellStyle name="Porcentagem 6 10 19" xfId="16622" xr:uid="{00000000-0005-0000-0000-0000F9480000}"/>
    <cellStyle name="Porcentagem 6 10 2" xfId="16623" xr:uid="{00000000-0005-0000-0000-0000FA480000}"/>
    <cellStyle name="Porcentagem 6 10 2 10" xfId="16624" xr:uid="{00000000-0005-0000-0000-0000FB480000}"/>
    <cellStyle name="Porcentagem 6 10 2 10 2" xfId="16625" xr:uid="{00000000-0005-0000-0000-0000FC480000}"/>
    <cellStyle name="Porcentagem 6 10 2 10 3" xfId="16626" xr:uid="{00000000-0005-0000-0000-0000FD480000}"/>
    <cellStyle name="Porcentagem 6 10 2 10 4" xfId="16627" xr:uid="{00000000-0005-0000-0000-0000FE480000}"/>
    <cellStyle name="Porcentagem 6 10 2 11" xfId="16628" xr:uid="{00000000-0005-0000-0000-0000FF480000}"/>
    <cellStyle name="Porcentagem 6 10 2 11 2" xfId="16629" xr:uid="{00000000-0005-0000-0000-000000490000}"/>
    <cellStyle name="Porcentagem 6 10 2 11 3" xfId="16630" xr:uid="{00000000-0005-0000-0000-000001490000}"/>
    <cellStyle name="Porcentagem 6 10 2 11 4" xfId="16631" xr:uid="{00000000-0005-0000-0000-000002490000}"/>
    <cellStyle name="Porcentagem 6 10 2 12" xfId="16632" xr:uid="{00000000-0005-0000-0000-000003490000}"/>
    <cellStyle name="Porcentagem 6 10 2 12 2" xfId="16633" xr:uid="{00000000-0005-0000-0000-000004490000}"/>
    <cellStyle name="Porcentagem 6 10 2 12 3" xfId="16634" xr:uid="{00000000-0005-0000-0000-000005490000}"/>
    <cellStyle name="Porcentagem 6 10 2 12 4" xfId="16635" xr:uid="{00000000-0005-0000-0000-000006490000}"/>
    <cellStyle name="Porcentagem 6 10 2 13" xfId="16636" xr:uid="{00000000-0005-0000-0000-000007490000}"/>
    <cellStyle name="Porcentagem 6 10 2 13 2" xfId="16637" xr:uid="{00000000-0005-0000-0000-000008490000}"/>
    <cellStyle name="Porcentagem 6 10 2 13 3" xfId="16638" xr:uid="{00000000-0005-0000-0000-000009490000}"/>
    <cellStyle name="Porcentagem 6 10 2 13 4" xfId="16639" xr:uid="{00000000-0005-0000-0000-00000A490000}"/>
    <cellStyle name="Porcentagem 6 10 2 14" xfId="16640" xr:uid="{00000000-0005-0000-0000-00000B490000}"/>
    <cellStyle name="Porcentagem 6 10 2 14 2" xfId="16641" xr:uid="{00000000-0005-0000-0000-00000C490000}"/>
    <cellStyle name="Porcentagem 6 10 2 14 3" xfId="16642" xr:uid="{00000000-0005-0000-0000-00000D490000}"/>
    <cellStyle name="Porcentagem 6 10 2 14 4" xfId="16643" xr:uid="{00000000-0005-0000-0000-00000E490000}"/>
    <cellStyle name="Porcentagem 6 10 2 15" xfId="16644" xr:uid="{00000000-0005-0000-0000-00000F490000}"/>
    <cellStyle name="Porcentagem 6 10 2 15 2" xfId="16645" xr:uid="{00000000-0005-0000-0000-000010490000}"/>
    <cellStyle name="Porcentagem 6 10 2 15 3" xfId="16646" xr:uid="{00000000-0005-0000-0000-000011490000}"/>
    <cellStyle name="Porcentagem 6 10 2 15 4" xfId="16647" xr:uid="{00000000-0005-0000-0000-000012490000}"/>
    <cellStyle name="Porcentagem 6 10 2 16" xfId="16648" xr:uid="{00000000-0005-0000-0000-000013490000}"/>
    <cellStyle name="Porcentagem 6 10 2 17" xfId="16649" xr:uid="{00000000-0005-0000-0000-000014490000}"/>
    <cellStyle name="Porcentagem 6 10 2 18" xfId="16650" xr:uid="{00000000-0005-0000-0000-000015490000}"/>
    <cellStyle name="Porcentagem 6 10 2 19" xfId="16651" xr:uid="{00000000-0005-0000-0000-000016490000}"/>
    <cellStyle name="Porcentagem 6 10 2 2" xfId="16652" xr:uid="{00000000-0005-0000-0000-000017490000}"/>
    <cellStyle name="Porcentagem 6 10 2 2 2" xfId="16653" xr:uid="{00000000-0005-0000-0000-000018490000}"/>
    <cellStyle name="Porcentagem 6 10 2 2 3" xfId="16654" xr:uid="{00000000-0005-0000-0000-000019490000}"/>
    <cellStyle name="Porcentagem 6 10 2 2 4" xfId="16655" xr:uid="{00000000-0005-0000-0000-00001A490000}"/>
    <cellStyle name="Porcentagem 6 10 2 20" xfId="16656" xr:uid="{00000000-0005-0000-0000-00001B490000}"/>
    <cellStyle name="Porcentagem 6 10 2 21" xfId="16657" xr:uid="{00000000-0005-0000-0000-00001C490000}"/>
    <cellStyle name="Porcentagem 6 10 2 3" xfId="16658" xr:uid="{00000000-0005-0000-0000-00001D490000}"/>
    <cellStyle name="Porcentagem 6 10 2 3 2" xfId="16659" xr:uid="{00000000-0005-0000-0000-00001E490000}"/>
    <cellStyle name="Porcentagem 6 10 2 3 3" xfId="16660" xr:uid="{00000000-0005-0000-0000-00001F490000}"/>
    <cellStyle name="Porcentagem 6 10 2 3 4" xfId="16661" xr:uid="{00000000-0005-0000-0000-000020490000}"/>
    <cellStyle name="Porcentagem 6 10 2 4" xfId="16662" xr:uid="{00000000-0005-0000-0000-000021490000}"/>
    <cellStyle name="Porcentagem 6 10 2 4 2" xfId="16663" xr:uid="{00000000-0005-0000-0000-000022490000}"/>
    <cellStyle name="Porcentagem 6 10 2 4 3" xfId="16664" xr:uid="{00000000-0005-0000-0000-000023490000}"/>
    <cellStyle name="Porcentagem 6 10 2 4 4" xfId="16665" xr:uid="{00000000-0005-0000-0000-000024490000}"/>
    <cellStyle name="Porcentagem 6 10 2 5" xfId="16666" xr:uid="{00000000-0005-0000-0000-000025490000}"/>
    <cellStyle name="Porcentagem 6 10 2 5 2" xfId="16667" xr:uid="{00000000-0005-0000-0000-000026490000}"/>
    <cellStyle name="Porcentagem 6 10 2 5 3" xfId="16668" xr:uid="{00000000-0005-0000-0000-000027490000}"/>
    <cellStyle name="Porcentagem 6 10 2 5 4" xfId="16669" xr:uid="{00000000-0005-0000-0000-000028490000}"/>
    <cellStyle name="Porcentagem 6 10 2 6" xfId="16670" xr:uid="{00000000-0005-0000-0000-000029490000}"/>
    <cellStyle name="Porcentagem 6 10 2 6 2" xfId="16671" xr:uid="{00000000-0005-0000-0000-00002A490000}"/>
    <cellStyle name="Porcentagem 6 10 2 6 3" xfId="16672" xr:uid="{00000000-0005-0000-0000-00002B490000}"/>
    <cellStyle name="Porcentagem 6 10 2 6 4" xfId="16673" xr:uid="{00000000-0005-0000-0000-00002C490000}"/>
    <cellStyle name="Porcentagem 6 10 2 7" xfId="16674" xr:uid="{00000000-0005-0000-0000-00002D490000}"/>
    <cellStyle name="Porcentagem 6 10 2 7 2" xfId="16675" xr:uid="{00000000-0005-0000-0000-00002E490000}"/>
    <cellStyle name="Porcentagem 6 10 2 7 3" xfId="16676" xr:uid="{00000000-0005-0000-0000-00002F490000}"/>
    <cellStyle name="Porcentagem 6 10 2 7 4" xfId="16677" xr:uid="{00000000-0005-0000-0000-000030490000}"/>
    <cellStyle name="Porcentagem 6 10 2 8" xfId="16678" xr:uid="{00000000-0005-0000-0000-000031490000}"/>
    <cellStyle name="Porcentagem 6 10 2 8 2" xfId="16679" xr:uid="{00000000-0005-0000-0000-000032490000}"/>
    <cellStyle name="Porcentagem 6 10 2 8 3" xfId="16680" xr:uid="{00000000-0005-0000-0000-000033490000}"/>
    <cellStyle name="Porcentagem 6 10 2 8 4" xfId="16681" xr:uid="{00000000-0005-0000-0000-000034490000}"/>
    <cellStyle name="Porcentagem 6 10 2 9" xfId="16682" xr:uid="{00000000-0005-0000-0000-000035490000}"/>
    <cellStyle name="Porcentagem 6 10 2 9 2" xfId="16683" xr:uid="{00000000-0005-0000-0000-000036490000}"/>
    <cellStyle name="Porcentagem 6 10 2 9 3" xfId="16684" xr:uid="{00000000-0005-0000-0000-000037490000}"/>
    <cellStyle name="Porcentagem 6 10 2 9 4" xfId="16685" xr:uid="{00000000-0005-0000-0000-000038490000}"/>
    <cellStyle name="Porcentagem 6 10 20" xfId="16686" xr:uid="{00000000-0005-0000-0000-000039490000}"/>
    <cellStyle name="Porcentagem 6 10 21" xfId="16687" xr:uid="{00000000-0005-0000-0000-00003A490000}"/>
    <cellStyle name="Porcentagem 6 10 22" xfId="16688" xr:uid="{00000000-0005-0000-0000-00003B490000}"/>
    <cellStyle name="Porcentagem 6 10 23" xfId="16689" xr:uid="{00000000-0005-0000-0000-00003C490000}"/>
    <cellStyle name="Porcentagem 6 10 24" xfId="16690" xr:uid="{00000000-0005-0000-0000-00003D490000}"/>
    <cellStyle name="Porcentagem 6 10 25" xfId="16691" xr:uid="{00000000-0005-0000-0000-00003E490000}"/>
    <cellStyle name="Porcentagem 6 10 26" xfId="16692" xr:uid="{00000000-0005-0000-0000-00003F490000}"/>
    <cellStyle name="Porcentagem 6 10 26 2" xfId="16693" xr:uid="{00000000-0005-0000-0000-000040490000}"/>
    <cellStyle name="Porcentagem 6 10 26 3" xfId="16694" xr:uid="{00000000-0005-0000-0000-000041490000}"/>
    <cellStyle name="Porcentagem 6 10 26 4" xfId="16695" xr:uid="{00000000-0005-0000-0000-000042490000}"/>
    <cellStyle name="Porcentagem 6 10 27" xfId="16696" xr:uid="{00000000-0005-0000-0000-000043490000}"/>
    <cellStyle name="Porcentagem 6 10 28" xfId="16697" xr:uid="{00000000-0005-0000-0000-000044490000}"/>
    <cellStyle name="Porcentagem 6 10 29" xfId="16698" xr:uid="{00000000-0005-0000-0000-000045490000}"/>
    <cellStyle name="Porcentagem 6 10 3" xfId="16699" xr:uid="{00000000-0005-0000-0000-000046490000}"/>
    <cellStyle name="Porcentagem 6 10 3 2" xfId="16700" xr:uid="{00000000-0005-0000-0000-000047490000}"/>
    <cellStyle name="Porcentagem 6 10 3 3" xfId="16701" xr:uid="{00000000-0005-0000-0000-000048490000}"/>
    <cellStyle name="Porcentagem 6 10 3 4" xfId="16702" xr:uid="{00000000-0005-0000-0000-000049490000}"/>
    <cellStyle name="Porcentagem 6 10 30" xfId="16703" xr:uid="{00000000-0005-0000-0000-00004A490000}"/>
    <cellStyle name="Porcentagem 6 10 31" xfId="16704" xr:uid="{00000000-0005-0000-0000-00004B490000}"/>
    <cellStyle name="Porcentagem 6 10 32" xfId="16705" xr:uid="{00000000-0005-0000-0000-00004C490000}"/>
    <cellStyle name="Porcentagem 6 10 33" xfId="16706" xr:uid="{00000000-0005-0000-0000-00004D490000}"/>
    <cellStyle name="Porcentagem 6 10 34" xfId="16707" xr:uid="{00000000-0005-0000-0000-00004E490000}"/>
    <cellStyle name="Porcentagem 6 10 35" xfId="16708" xr:uid="{00000000-0005-0000-0000-00004F490000}"/>
    <cellStyle name="Porcentagem 6 10 36" xfId="16709" xr:uid="{00000000-0005-0000-0000-000050490000}"/>
    <cellStyle name="Porcentagem 6 10 4" xfId="16710" xr:uid="{00000000-0005-0000-0000-000051490000}"/>
    <cellStyle name="Porcentagem 6 10 4 2" xfId="16711" xr:uid="{00000000-0005-0000-0000-000052490000}"/>
    <cellStyle name="Porcentagem 6 10 4 3" xfId="16712" xr:uid="{00000000-0005-0000-0000-000053490000}"/>
    <cellStyle name="Porcentagem 6 10 4 4" xfId="16713" xr:uid="{00000000-0005-0000-0000-000054490000}"/>
    <cellStyle name="Porcentagem 6 10 5" xfId="16714" xr:uid="{00000000-0005-0000-0000-000055490000}"/>
    <cellStyle name="Porcentagem 6 10 6" xfId="16715" xr:uid="{00000000-0005-0000-0000-000056490000}"/>
    <cellStyle name="Porcentagem 6 10 7" xfId="16716" xr:uid="{00000000-0005-0000-0000-000057490000}"/>
    <cellStyle name="Porcentagem 6 10 8" xfId="16717" xr:uid="{00000000-0005-0000-0000-000058490000}"/>
    <cellStyle name="Porcentagem 6 10 9" xfId="16718" xr:uid="{00000000-0005-0000-0000-000059490000}"/>
    <cellStyle name="Porcentagem 6 11" xfId="16719" xr:uid="{00000000-0005-0000-0000-00005A490000}"/>
    <cellStyle name="Porcentagem 6 12" xfId="16720" xr:uid="{00000000-0005-0000-0000-00005B490000}"/>
    <cellStyle name="Porcentagem 6 13" xfId="16721" xr:uid="{00000000-0005-0000-0000-00005C490000}"/>
    <cellStyle name="Porcentagem 6 14" xfId="16722" xr:uid="{00000000-0005-0000-0000-00005D490000}"/>
    <cellStyle name="Porcentagem 6 15" xfId="16723" xr:uid="{00000000-0005-0000-0000-00005E490000}"/>
    <cellStyle name="Porcentagem 6 16" xfId="16724" xr:uid="{00000000-0005-0000-0000-00005F490000}"/>
    <cellStyle name="Porcentagem 6 17" xfId="16725" xr:uid="{00000000-0005-0000-0000-000060490000}"/>
    <cellStyle name="Porcentagem 6 18" xfId="16726" xr:uid="{00000000-0005-0000-0000-000061490000}"/>
    <cellStyle name="Porcentagem 6 19" xfId="16727" xr:uid="{00000000-0005-0000-0000-000062490000}"/>
    <cellStyle name="Porcentagem 6 2" xfId="603" xr:uid="{00000000-0005-0000-0000-000063490000}"/>
    <cellStyle name="Porcentagem 6 2 10" xfId="16729" xr:uid="{00000000-0005-0000-0000-000064490000}"/>
    <cellStyle name="Porcentagem 6 2 11" xfId="16730" xr:uid="{00000000-0005-0000-0000-000065490000}"/>
    <cellStyle name="Porcentagem 6 2 12" xfId="16731" xr:uid="{00000000-0005-0000-0000-000066490000}"/>
    <cellStyle name="Porcentagem 6 2 13" xfId="16732" xr:uid="{00000000-0005-0000-0000-000067490000}"/>
    <cellStyle name="Porcentagem 6 2 14" xfId="16733" xr:uid="{00000000-0005-0000-0000-000068490000}"/>
    <cellStyle name="Porcentagem 6 2 15" xfId="16728" xr:uid="{00000000-0005-0000-0000-000069490000}"/>
    <cellStyle name="Porcentagem 6 2 2" xfId="604" xr:uid="{00000000-0005-0000-0000-00006A490000}"/>
    <cellStyle name="Porcentagem 6 2 2 10" xfId="16734" xr:uid="{00000000-0005-0000-0000-00006B490000}"/>
    <cellStyle name="Porcentagem 6 2 2 2" xfId="605" xr:uid="{00000000-0005-0000-0000-00006C490000}"/>
    <cellStyle name="Porcentagem 6 2 2 3" xfId="16735" xr:uid="{00000000-0005-0000-0000-00006D490000}"/>
    <cellStyle name="Porcentagem 6 2 2 4" xfId="16736" xr:uid="{00000000-0005-0000-0000-00006E490000}"/>
    <cellStyle name="Porcentagem 6 2 2 5" xfId="16737" xr:uid="{00000000-0005-0000-0000-00006F490000}"/>
    <cellStyle name="Porcentagem 6 2 2 6" xfId="16738" xr:uid="{00000000-0005-0000-0000-000070490000}"/>
    <cellStyle name="Porcentagem 6 2 2 7" xfId="16739" xr:uid="{00000000-0005-0000-0000-000071490000}"/>
    <cellStyle name="Porcentagem 6 2 2 8" xfId="16740" xr:uid="{00000000-0005-0000-0000-000072490000}"/>
    <cellStyle name="Porcentagem 6 2 2 9" xfId="16741" xr:uid="{00000000-0005-0000-0000-000073490000}"/>
    <cellStyle name="Porcentagem 6 2 3" xfId="606" xr:uid="{00000000-0005-0000-0000-000074490000}"/>
    <cellStyle name="Porcentagem 6 2 3 10" xfId="16742" xr:uid="{00000000-0005-0000-0000-000075490000}"/>
    <cellStyle name="Porcentagem 6 2 3 2" xfId="16743" xr:uid="{00000000-0005-0000-0000-000076490000}"/>
    <cellStyle name="Porcentagem 6 2 3 3" xfId="16744" xr:uid="{00000000-0005-0000-0000-000077490000}"/>
    <cellStyle name="Porcentagem 6 2 3 4" xfId="16745" xr:uid="{00000000-0005-0000-0000-000078490000}"/>
    <cellStyle name="Porcentagem 6 2 3 5" xfId="16746" xr:uid="{00000000-0005-0000-0000-000079490000}"/>
    <cellStyle name="Porcentagem 6 2 3 6" xfId="16747" xr:uid="{00000000-0005-0000-0000-00007A490000}"/>
    <cellStyle name="Porcentagem 6 2 3 7" xfId="16748" xr:uid="{00000000-0005-0000-0000-00007B490000}"/>
    <cellStyle name="Porcentagem 6 2 3 8" xfId="16749" xr:uid="{00000000-0005-0000-0000-00007C490000}"/>
    <cellStyle name="Porcentagem 6 2 3 9" xfId="16750" xr:uid="{00000000-0005-0000-0000-00007D490000}"/>
    <cellStyle name="Porcentagem 6 2 4" xfId="16751" xr:uid="{00000000-0005-0000-0000-00007E490000}"/>
    <cellStyle name="Porcentagem 6 2 5" xfId="16752" xr:uid="{00000000-0005-0000-0000-00007F490000}"/>
    <cellStyle name="Porcentagem 6 2 6" xfId="16753" xr:uid="{00000000-0005-0000-0000-000080490000}"/>
    <cellStyle name="Porcentagem 6 2 7" xfId="16754" xr:uid="{00000000-0005-0000-0000-000081490000}"/>
    <cellStyle name="Porcentagem 6 2 8" xfId="16755" xr:uid="{00000000-0005-0000-0000-000082490000}"/>
    <cellStyle name="Porcentagem 6 2 9" xfId="16756" xr:uid="{00000000-0005-0000-0000-000083490000}"/>
    <cellStyle name="Porcentagem 6 20" xfId="16757" xr:uid="{00000000-0005-0000-0000-000084490000}"/>
    <cellStyle name="Porcentagem 6 21" xfId="16758" xr:uid="{00000000-0005-0000-0000-000085490000}"/>
    <cellStyle name="Porcentagem 6 22" xfId="16759" xr:uid="{00000000-0005-0000-0000-000086490000}"/>
    <cellStyle name="Porcentagem 6 23" xfId="16760" xr:uid="{00000000-0005-0000-0000-000087490000}"/>
    <cellStyle name="Porcentagem 6 24" xfId="16761" xr:uid="{00000000-0005-0000-0000-000088490000}"/>
    <cellStyle name="Porcentagem 6 3" xfId="607" xr:uid="{00000000-0005-0000-0000-000089490000}"/>
    <cellStyle name="Porcentagem 6 3 10" xfId="16763" xr:uid="{00000000-0005-0000-0000-00008A490000}"/>
    <cellStyle name="Porcentagem 6 3 11" xfId="16764" xr:uid="{00000000-0005-0000-0000-00008B490000}"/>
    <cellStyle name="Porcentagem 6 3 12" xfId="16762" xr:uid="{00000000-0005-0000-0000-00008C490000}"/>
    <cellStyle name="Porcentagem 6 3 2" xfId="608" xr:uid="{00000000-0005-0000-0000-00008D490000}"/>
    <cellStyle name="Porcentagem 6 3 3" xfId="16765" xr:uid="{00000000-0005-0000-0000-00008E490000}"/>
    <cellStyle name="Porcentagem 6 3 4" xfId="16766" xr:uid="{00000000-0005-0000-0000-00008F490000}"/>
    <cellStyle name="Porcentagem 6 3 5" xfId="16767" xr:uid="{00000000-0005-0000-0000-000090490000}"/>
    <cellStyle name="Porcentagem 6 3 6" xfId="16768" xr:uid="{00000000-0005-0000-0000-000091490000}"/>
    <cellStyle name="Porcentagem 6 3 7" xfId="16769" xr:uid="{00000000-0005-0000-0000-000092490000}"/>
    <cellStyle name="Porcentagem 6 3 8" xfId="16770" xr:uid="{00000000-0005-0000-0000-000093490000}"/>
    <cellStyle name="Porcentagem 6 3 9" xfId="16771" xr:uid="{00000000-0005-0000-0000-000094490000}"/>
    <cellStyle name="Porcentagem 6 4" xfId="609" xr:uid="{00000000-0005-0000-0000-000095490000}"/>
    <cellStyle name="Porcentagem 6 4 10" xfId="16773" xr:uid="{00000000-0005-0000-0000-000096490000}"/>
    <cellStyle name="Porcentagem 6 4 11" xfId="16772" xr:uid="{00000000-0005-0000-0000-000097490000}"/>
    <cellStyle name="Porcentagem 6 4 2" xfId="16774" xr:uid="{00000000-0005-0000-0000-000098490000}"/>
    <cellStyle name="Porcentagem 6 4 3" xfId="16775" xr:uid="{00000000-0005-0000-0000-000099490000}"/>
    <cellStyle name="Porcentagem 6 4 4" xfId="16776" xr:uid="{00000000-0005-0000-0000-00009A490000}"/>
    <cellStyle name="Porcentagem 6 4 5" xfId="16777" xr:uid="{00000000-0005-0000-0000-00009B490000}"/>
    <cellStyle name="Porcentagem 6 4 6" xfId="16778" xr:uid="{00000000-0005-0000-0000-00009C490000}"/>
    <cellStyle name="Porcentagem 6 4 7" xfId="16779" xr:uid="{00000000-0005-0000-0000-00009D490000}"/>
    <cellStyle name="Porcentagem 6 4 8" xfId="16780" xr:uid="{00000000-0005-0000-0000-00009E490000}"/>
    <cellStyle name="Porcentagem 6 4 9" xfId="16781" xr:uid="{00000000-0005-0000-0000-00009F490000}"/>
    <cellStyle name="Porcentagem 6 5" xfId="610" xr:uid="{00000000-0005-0000-0000-0000A0490000}"/>
    <cellStyle name="Porcentagem 6 5 2" xfId="16782" xr:uid="{00000000-0005-0000-0000-0000A1490000}"/>
    <cellStyle name="Porcentagem 6 5 3" xfId="16783" xr:uid="{00000000-0005-0000-0000-0000A2490000}"/>
    <cellStyle name="Porcentagem 6 5 4" xfId="16784" xr:uid="{00000000-0005-0000-0000-0000A3490000}"/>
    <cellStyle name="Porcentagem 6 6" xfId="16785" xr:uid="{00000000-0005-0000-0000-0000A4490000}"/>
    <cellStyle name="Porcentagem 6 6 2" xfId="16786" xr:uid="{00000000-0005-0000-0000-0000A5490000}"/>
    <cellStyle name="Porcentagem 6 6 3" xfId="16787" xr:uid="{00000000-0005-0000-0000-0000A6490000}"/>
    <cellStyle name="Porcentagem 6 6 4" xfId="16788" xr:uid="{00000000-0005-0000-0000-0000A7490000}"/>
    <cellStyle name="Porcentagem 6 7" xfId="16789" xr:uid="{00000000-0005-0000-0000-0000A8490000}"/>
    <cellStyle name="Porcentagem 6 7 2" xfId="16790" xr:uid="{00000000-0005-0000-0000-0000A9490000}"/>
    <cellStyle name="Porcentagem 6 7 3" xfId="16791" xr:uid="{00000000-0005-0000-0000-0000AA490000}"/>
    <cellStyle name="Porcentagem 6 7 4" xfId="16792" xr:uid="{00000000-0005-0000-0000-0000AB490000}"/>
    <cellStyle name="Porcentagem 6 8" xfId="16793" xr:uid="{00000000-0005-0000-0000-0000AC490000}"/>
    <cellStyle name="Porcentagem 6 8 2" xfId="16794" xr:uid="{00000000-0005-0000-0000-0000AD490000}"/>
    <cellStyle name="Porcentagem 6 8 3" xfId="16795" xr:uid="{00000000-0005-0000-0000-0000AE490000}"/>
    <cellStyle name="Porcentagem 6 8 4" xfId="16796" xr:uid="{00000000-0005-0000-0000-0000AF490000}"/>
    <cellStyle name="Porcentagem 6 9" xfId="16797" xr:uid="{00000000-0005-0000-0000-0000B0490000}"/>
    <cellStyle name="Porcentagem 6 9 2" xfId="16798" xr:uid="{00000000-0005-0000-0000-0000B1490000}"/>
    <cellStyle name="Porcentagem 6 9 2 2" xfId="16799" xr:uid="{00000000-0005-0000-0000-0000B2490000}"/>
    <cellStyle name="Porcentagem 6 9 2 3" xfId="16800" xr:uid="{00000000-0005-0000-0000-0000B3490000}"/>
    <cellStyle name="Porcentagem 6 9 2 4" xfId="16801" xr:uid="{00000000-0005-0000-0000-0000B4490000}"/>
    <cellStyle name="Porcentagem 6 9 3" xfId="16802" xr:uid="{00000000-0005-0000-0000-0000B5490000}"/>
    <cellStyle name="Porcentagem 6 9 3 2" xfId="16803" xr:uid="{00000000-0005-0000-0000-0000B6490000}"/>
    <cellStyle name="Porcentagem 6 9 3 3" xfId="16804" xr:uid="{00000000-0005-0000-0000-0000B7490000}"/>
    <cellStyle name="Porcentagem 6 9 3 4" xfId="16805" xr:uid="{00000000-0005-0000-0000-0000B8490000}"/>
    <cellStyle name="Porcentagem 6 9 4" xfId="16806" xr:uid="{00000000-0005-0000-0000-0000B9490000}"/>
    <cellStyle name="Porcentagem 7" xfId="611" xr:uid="{00000000-0005-0000-0000-0000BA490000}"/>
    <cellStyle name="Porcentagem 7 10" xfId="16807" xr:uid="{00000000-0005-0000-0000-0000BB490000}"/>
    <cellStyle name="Porcentagem 7 10 10" xfId="16808" xr:uid="{00000000-0005-0000-0000-0000BC490000}"/>
    <cellStyle name="Porcentagem 7 10 11" xfId="16809" xr:uid="{00000000-0005-0000-0000-0000BD490000}"/>
    <cellStyle name="Porcentagem 7 10 12" xfId="16810" xr:uid="{00000000-0005-0000-0000-0000BE490000}"/>
    <cellStyle name="Porcentagem 7 10 13" xfId="16811" xr:uid="{00000000-0005-0000-0000-0000BF490000}"/>
    <cellStyle name="Porcentagem 7 10 14" xfId="16812" xr:uid="{00000000-0005-0000-0000-0000C0490000}"/>
    <cellStyle name="Porcentagem 7 10 15" xfId="16813" xr:uid="{00000000-0005-0000-0000-0000C1490000}"/>
    <cellStyle name="Porcentagem 7 10 16" xfId="16814" xr:uid="{00000000-0005-0000-0000-0000C2490000}"/>
    <cellStyle name="Porcentagem 7 10 17" xfId="16815" xr:uid="{00000000-0005-0000-0000-0000C3490000}"/>
    <cellStyle name="Porcentagem 7 10 18" xfId="16816" xr:uid="{00000000-0005-0000-0000-0000C4490000}"/>
    <cellStyle name="Porcentagem 7 10 19" xfId="16817" xr:uid="{00000000-0005-0000-0000-0000C5490000}"/>
    <cellStyle name="Porcentagem 7 10 2" xfId="16818" xr:uid="{00000000-0005-0000-0000-0000C6490000}"/>
    <cellStyle name="Porcentagem 7 10 2 10" xfId="16819" xr:uid="{00000000-0005-0000-0000-0000C7490000}"/>
    <cellStyle name="Porcentagem 7 10 2 10 2" xfId="16820" xr:uid="{00000000-0005-0000-0000-0000C8490000}"/>
    <cellStyle name="Porcentagem 7 10 2 10 3" xfId="16821" xr:uid="{00000000-0005-0000-0000-0000C9490000}"/>
    <cellStyle name="Porcentagem 7 10 2 10 4" xfId="16822" xr:uid="{00000000-0005-0000-0000-0000CA490000}"/>
    <cellStyle name="Porcentagem 7 10 2 11" xfId="16823" xr:uid="{00000000-0005-0000-0000-0000CB490000}"/>
    <cellStyle name="Porcentagem 7 10 2 11 2" xfId="16824" xr:uid="{00000000-0005-0000-0000-0000CC490000}"/>
    <cellStyle name="Porcentagem 7 10 2 11 3" xfId="16825" xr:uid="{00000000-0005-0000-0000-0000CD490000}"/>
    <cellStyle name="Porcentagem 7 10 2 11 4" xfId="16826" xr:uid="{00000000-0005-0000-0000-0000CE490000}"/>
    <cellStyle name="Porcentagem 7 10 2 12" xfId="16827" xr:uid="{00000000-0005-0000-0000-0000CF490000}"/>
    <cellStyle name="Porcentagem 7 10 2 12 2" xfId="16828" xr:uid="{00000000-0005-0000-0000-0000D0490000}"/>
    <cellStyle name="Porcentagem 7 10 2 12 3" xfId="16829" xr:uid="{00000000-0005-0000-0000-0000D1490000}"/>
    <cellStyle name="Porcentagem 7 10 2 12 4" xfId="16830" xr:uid="{00000000-0005-0000-0000-0000D2490000}"/>
    <cellStyle name="Porcentagem 7 10 2 13" xfId="16831" xr:uid="{00000000-0005-0000-0000-0000D3490000}"/>
    <cellStyle name="Porcentagem 7 10 2 13 2" xfId="16832" xr:uid="{00000000-0005-0000-0000-0000D4490000}"/>
    <cellStyle name="Porcentagem 7 10 2 13 3" xfId="16833" xr:uid="{00000000-0005-0000-0000-0000D5490000}"/>
    <cellStyle name="Porcentagem 7 10 2 13 4" xfId="16834" xr:uid="{00000000-0005-0000-0000-0000D6490000}"/>
    <cellStyle name="Porcentagem 7 10 2 14" xfId="16835" xr:uid="{00000000-0005-0000-0000-0000D7490000}"/>
    <cellStyle name="Porcentagem 7 10 2 14 2" xfId="16836" xr:uid="{00000000-0005-0000-0000-0000D8490000}"/>
    <cellStyle name="Porcentagem 7 10 2 14 3" xfId="16837" xr:uid="{00000000-0005-0000-0000-0000D9490000}"/>
    <cellStyle name="Porcentagem 7 10 2 14 4" xfId="16838" xr:uid="{00000000-0005-0000-0000-0000DA490000}"/>
    <cellStyle name="Porcentagem 7 10 2 15" xfId="16839" xr:uid="{00000000-0005-0000-0000-0000DB490000}"/>
    <cellStyle name="Porcentagem 7 10 2 15 2" xfId="16840" xr:uid="{00000000-0005-0000-0000-0000DC490000}"/>
    <cellStyle name="Porcentagem 7 10 2 15 3" xfId="16841" xr:uid="{00000000-0005-0000-0000-0000DD490000}"/>
    <cellStyle name="Porcentagem 7 10 2 15 4" xfId="16842" xr:uid="{00000000-0005-0000-0000-0000DE490000}"/>
    <cellStyle name="Porcentagem 7 10 2 16" xfId="16843" xr:uid="{00000000-0005-0000-0000-0000DF490000}"/>
    <cellStyle name="Porcentagem 7 10 2 17" xfId="16844" xr:uid="{00000000-0005-0000-0000-0000E0490000}"/>
    <cellStyle name="Porcentagem 7 10 2 18" xfId="16845" xr:uid="{00000000-0005-0000-0000-0000E1490000}"/>
    <cellStyle name="Porcentagem 7 10 2 19" xfId="16846" xr:uid="{00000000-0005-0000-0000-0000E2490000}"/>
    <cellStyle name="Porcentagem 7 10 2 2" xfId="16847" xr:uid="{00000000-0005-0000-0000-0000E3490000}"/>
    <cellStyle name="Porcentagem 7 10 2 2 2" xfId="16848" xr:uid="{00000000-0005-0000-0000-0000E4490000}"/>
    <cellStyle name="Porcentagem 7 10 2 2 3" xfId="16849" xr:uid="{00000000-0005-0000-0000-0000E5490000}"/>
    <cellStyle name="Porcentagem 7 10 2 2 4" xfId="16850" xr:uid="{00000000-0005-0000-0000-0000E6490000}"/>
    <cellStyle name="Porcentagem 7 10 2 20" xfId="16851" xr:uid="{00000000-0005-0000-0000-0000E7490000}"/>
    <cellStyle name="Porcentagem 7 10 2 21" xfId="16852" xr:uid="{00000000-0005-0000-0000-0000E8490000}"/>
    <cellStyle name="Porcentagem 7 10 2 3" xfId="16853" xr:uid="{00000000-0005-0000-0000-0000E9490000}"/>
    <cellStyle name="Porcentagem 7 10 2 3 2" xfId="16854" xr:uid="{00000000-0005-0000-0000-0000EA490000}"/>
    <cellStyle name="Porcentagem 7 10 2 3 3" xfId="16855" xr:uid="{00000000-0005-0000-0000-0000EB490000}"/>
    <cellStyle name="Porcentagem 7 10 2 3 4" xfId="16856" xr:uid="{00000000-0005-0000-0000-0000EC490000}"/>
    <cellStyle name="Porcentagem 7 10 2 4" xfId="16857" xr:uid="{00000000-0005-0000-0000-0000ED490000}"/>
    <cellStyle name="Porcentagem 7 10 2 4 2" xfId="16858" xr:uid="{00000000-0005-0000-0000-0000EE490000}"/>
    <cellStyle name="Porcentagem 7 10 2 4 3" xfId="16859" xr:uid="{00000000-0005-0000-0000-0000EF490000}"/>
    <cellStyle name="Porcentagem 7 10 2 4 4" xfId="16860" xr:uid="{00000000-0005-0000-0000-0000F0490000}"/>
    <cellStyle name="Porcentagem 7 10 2 5" xfId="16861" xr:uid="{00000000-0005-0000-0000-0000F1490000}"/>
    <cellStyle name="Porcentagem 7 10 2 5 2" xfId="16862" xr:uid="{00000000-0005-0000-0000-0000F2490000}"/>
    <cellStyle name="Porcentagem 7 10 2 5 3" xfId="16863" xr:uid="{00000000-0005-0000-0000-0000F3490000}"/>
    <cellStyle name="Porcentagem 7 10 2 5 4" xfId="16864" xr:uid="{00000000-0005-0000-0000-0000F4490000}"/>
    <cellStyle name="Porcentagem 7 10 2 6" xfId="16865" xr:uid="{00000000-0005-0000-0000-0000F5490000}"/>
    <cellStyle name="Porcentagem 7 10 2 6 2" xfId="16866" xr:uid="{00000000-0005-0000-0000-0000F6490000}"/>
    <cellStyle name="Porcentagem 7 10 2 6 3" xfId="16867" xr:uid="{00000000-0005-0000-0000-0000F7490000}"/>
    <cellStyle name="Porcentagem 7 10 2 6 4" xfId="16868" xr:uid="{00000000-0005-0000-0000-0000F8490000}"/>
    <cellStyle name="Porcentagem 7 10 2 7" xfId="16869" xr:uid="{00000000-0005-0000-0000-0000F9490000}"/>
    <cellStyle name="Porcentagem 7 10 2 7 2" xfId="16870" xr:uid="{00000000-0005-0000-0000-0000FA490000}"/>
    <cellStyle name="Porcentagem 7 10 2 7 3" xfId="16871" xr:uid="{00000000-0005-0000-0000-0000FB490000}"/>
    <cellStyle name="Porcentagem 7 10 2 7 4" xfId="16872" xr:uid="{00000000-0005-0000-0000-0000FC490000}"/>
    <cellStyle name="Porcentagem 7 10 2 8" xfId="16873" xr:uid="{00000000-0005-0000-0000-0000FD490000}"/>
    <cellStyle name="Porcentagem 7 10 2 8 2" xfId="16874" xr:uid="{00000000-0005-0000-0000-0000FE490000}"/>
    <cellStyle name="Porcentagem 7 10 2 8 3" xfId="16875" xr:uid="{00000000-0005-0000-0000-0000FF490000}"/>
    <cellStyle name="Porcentagem 7 10 2 8 4" xfId="16876" xr:uid="{00000000-0005-0000-0000-0000004A0000}"/>
    <cellStyle name="Porcentagem 7 10 2 9" xfId="16877" xr:uid="{00000000-0005-0000-0000-0000014A0000}"/>
    <cellStyle name="Porcentagem 7 10 2 9 2" xfId="16878" xr:uid="{00000000-0005-0000-0000-0000024A0000}"/>
    <cellStyle name="Porcentagem 7 10 2 9 3" xfId="16879" xr:uid="{00000000-0005-0000-0000-0000034A0000}"/>
    <cellStyle name="Porcentagem 7 10 2 9 4" xfId="16880" xr:uid="{00000000-0005-0000-0000-0000044A0000}"/>
    <cellStyle name="Porcentagem 7 10 20" xfId="16881" xr:uid="{00000000-0005-0000-0000-0000054A0000}"/>
    <cellStyle name="Porcentagem 7 10 21" xfId="16882" xr:uid="{00000000-0005-0000-0000-0000064A0000}"/>
    <cellStyle name="Porcentagem 7 10 22" xfId="16883" xr:uid="{00000000-0005-0000-0000-0000074A0000}"/>
    <cellStyle name="Porcentagem 7 10 23" xfId="16884" xr:uid="{00000000-0005-0000-0000-0000084A0000}"/>
    <cellStyle name="Porcentagem 7 10 24" xfId="16885" xr:uid="{00000000-0005-0000-0000-0000094A0000}"/>
    <cellStyle name="Porcentagem 7 10 25" xfId="16886" xr:uid="{00000000-0005-0000-0000-00000A4A0000}"/>
    <cellStyle name="Porcentagem 7 10 26" xfId="16887" xr:uid="{00000000-0005-0000-0000-00000B4A0000}"/>
    <cellStyle name="Porcentagem 7 10 26 2" xfId="16888" xr:uid="{00000000-0005-0000-0000-00000C4A0000}"/>
    <cellStyle name="Porcentagem 7 10 26 3" xfId="16889" xr:uid="{00000000-0005-0000-0000-00000D4A0000}"/>
    <cellStyle name="Porcentagem 7 10 26 4" xfId="16890" xr:uid="{00000000-0005-0000-0000-00000E4A0000}"/>
    <cellStyle name="Porcentagem 7 10 27" xfId="16891" xr:uid="{00000000-0005-0000-0000-00000F4A0000}"/>
    <cellStyle name="Porcentagem 7 10 28" xfId="16892" xr:uid="{00000000-0005-0000-0000-0000104A0000}"/>
    <cellStyle name="Porcentagem 7 10 29" xfId="16893" xr:uid="{00000000-0005-0000-0000-0000114A0000}"/>
    <cellStyle name="Porcentagem 7 10 3" xfId="16894" xr:uid="{00000000-0005-0000-0000-0000124A0000}"/>
    <cellStyle name="Porcentagem 7 10 3 2" xfId="16895" xr:uid="{00000000-0005-0000-0000-0000134A0000}"/>
    <cellStyle name="Porcentagem 7 10 3 3" xfId="16896" xr:uid="{00000000-0005-0000-0000-0000144A0000}"/>
    <cellStyle name="Porcentagem 7 10 3 4" xfId="16897" xr:uid="{00000000-0005-0000-0000-0000154A0000}"/>
    <cellStyle name="Porcentagem 7 10 30" xfId="16898" xr:uid="{00000000-0005-0000-0000-0000164A0000}"/>
    <cellStyle name="Porcentagem 7 10 31" xfId="16899" xr:uid="{00000000-0005-0000-0000-0000174A0000}"/>
    <cellStyle name="Porcentagem 7 10 32" xfId="16900" xr:uid="{00000000-0005-0000-0000-0000184A0000}"/>
    <cellStyle name="Porcentagem 7 10 33" xfId="16901" xr:uid="{00000000-0005-0000-0000-0000194A0000}"/>
    <cellStyle name="Porcentagem 7 10 34" xfId="16902" xr:uid="{00000000-0005-0000-0000-00001A4A0000}"/>
    <cellStyle name="Porcentagem 7 10 35" xfId="16903" xr:uid="{00000000-0005-0000-0000-00001B4A0000}"/>
    <cellStyle name="Porcentagem 7 10 36" xfId="16904" xr:uid="{00000000-0005-0000-0000-00001C4A0000}"/>
    <cellStyle name="Porcentagem 7 10 4" xfId="16905" xr:uid="{00000000-0005-0000-0000-00001D4A0000}"/>
    <cellStyle name="Porcentagem 7 10 4 2" xfId="16906" xr:uid="{00000000-0005-0000-0000-00001E4A0000}"/>
    <cellStyle name="Porcentagem 7 10 4 3" xfId="16907" xr:uid="{00000000-0005-0000-0000-00001F4A0000}"/>
    <cellStyle name="Porcentagem 7 10 4 4" xfId="16908" xr:uid="{00000000-0005-0000-0000-0000204A0000}"/>
    <cellStyle name="Porcentagem 7 10 5" xfId="16909" xr:uid="{00000000-0005-0000-0000-0000214A0000}"/>
    <cellStyle name="Porcentagem 7 10 6" xfId="16910" xr:uid="{00000000-0005-0000-0000-0000224A0000}"/>
    <cellStyle name="Porcentagem 7 10 7" xfId="16911" xr:uid="{00000000-0005-0000-0000-0000234A0000}"/>
    <cellStyle name="Porcentagem 7 10 8" xfId="16912" xr:uid="{00000000-0005-0000-0000-0000244A0000}"/>
    <cellStyle name="Porcentagem 7 10 9" xfId="16913" xr:uid="{00000000-0005-0000-0000-0000254A0000}"/>
    <cellStyle name="Porcentagem 7 11" xfId="16914" xr:uid="{00000000-0005-0000-0000-0000264A0000}"/>
    <cellStyle name="Porcentagem 7 12" xfId="16915" xr:uid="{00000000-0005-0000-0000-0000274A0000}"/>
    <cellStyle name="Porcentagem 7 13" xfId="16916" xr:uid="{00000000-0005-0000-0000-0000284A0000}"/>
    <cellStyle name="Porcentagem 7 14" xfId="16917" xr:uid="{00000000-0005-0000-0000-0000294A0000}"/>
    <cellStyle name="Porcentagem 7 15" xfId="16918" xr:uid="{00000000-0005-0000-0000-00002A4A0000}"/>
    <cellStyle name="Porcentagem 7 16" xfId="16919" xr:uid="{00000000-0005-0000-0000-00002B4A0000}"/>
    <cellStyle name="Porcentagem 7 17" xfId="16920" xr:uid="{00000000-0005-0000-0000-00002C4A0000}"/>
    <cellStyle name="Porcentagem 7 18" xfId="16921" xr:uid="{00000000-0005-0000-0000-00002D4A0000}"/>
    <cellStyle name="Porcentagem 7 19" xfId="16922" xr:uid="{00000000-0005-0000-0000-00002E4A0000}"/>
    <cellStyle name="Porcentagem 7 2" xfId="612" xr:uid="{00000000-0005-0000-0000-00002F4A0000}"/>
    <cellStyle name="Porcentagem 7 2 10" xfId="16923" xr:uid="{00000000-0005-0000-0000-0000304A0000}"/>
    <cellStyle name="Porcentagem 7 2 11" xfId="16924" xr:uid="{00000000-0005-0000-0000-0000314A0000}"/>
    <cellStyle name="Porcentagem 7 2 12" xfId="16925" xr:uid="{00000000-0005-0000-0000-0000324A0000}"/>
    <cellStyle name="Porcentagem 7 2 13" xfId="16926" xr:uid="{00000000-0005-0000-0000-0000334A0000}"/>
    <cellStyle name="Porcentagem 7 2 14" xfId="16927" xr:uid="{00000000-0005-0000-0000-0000344A0000}"/>
    <cellStyle name="Porcentagem 7 2 15" xfId="27123" xr:uid="{00000000-0005-0000-0000-0000354A0000}"/>
    <cellStyle name="Porcentagem 7 2 2" xfId="613" xr:uid="{00000000-0005-0000-0000-0000364A0000}"/>
    <cellStyle name="Porcentagem 7 2 2 10" xfId="16928" xr:uid="{00000000-0005-0000-0000-0000374A0000}"/>
    <cellStyle name="Porcentagem 7 2 2 2" xfId="614" xr:uid="{00000000-0005-0000-0000-0000384A0000}"/>
    <cellStyle name="Porcentagem 7 2 2 3" xfId="16929" xr:uid="{00000000-0005-0000-0000-0000394A0000}"/>
    <cellStyle name="Porcentagem 7 2 2 4" xfId="16930" xr:uid="{00000000-0005-0000-0000-00003A4A0000}"/>
    <cellStyle name="Porcentagem 7 2 2 5" xfId="16931" xr:uid="{00000000-0005-0000-0000-00003B4A0000}"/>
    <cellStyle name="Porcentagem 7 2 2 6" xfId="16932" xr:uid="{00000000-0005-0000-0000-00003C4A0000}"/>
    <cellStyle name="Porcentagem 7 2 2 7" xfId="16933" xr:uid="{00000000-0005-0000-0000-00003D4A0000}"/>
    <cellStyle name="Porcentagem 7 2 2 8" xfId="16934" xr:uid="{00000000-0005-0000-0000-00003E4A0000}"/>
    <cellStyle name="Porcentagem 7 2 2 9" xfId="16935" xr:uid="{00000000-0005-0000-0000-00003F4A0000}"/>
    <cellStyle name="Porcentagem 7 2 3" xfId="615" xr:uid="{00000000-0005-0000-0000-0000404A0000}"/>
    <cellStyle name="Porcentagem 7 2 3 10" xfId="16936" xr:uid="{00000000-0005-0000-0000-0000414A0000}"/>
    <cellStyle name="Porcentagem 7 2 3 2" xfId="16937" xr:uid="{00000000-0005-0000-0000-0000424A0000}"/>
    <cellStyle name="Porcentagem 7 2 3 3" xfId="16938" xr:uid="{00000000-0005-0000-0000-0000434A0000}"/>
    <cellStyle name="Porcentagem 7 2 3 4" xfId="16939" xr:uid="{00000000-0005-0000-0000-0000444A0000}"/>
    <cellStyle name="Porcentagem 7 2 3 5" xfId="16940" xr:uid="{00000000-0005-0000-0000-0000454A0000}"/>
    <cellStyle name="Porcentagem 7 2 3 6" xfId="16941" xr:uid="{00000000-0005-0000-0000-0000464A0000}"/>
    <cellStyle name="Porcentagem 7 2 3 7" xfId="16942" xr:uid="{00000000-0005-0000-0000-0000474A0000}"/>
    <cellStyle name="Porcentagem 7 2 3 8" xfId="16943" xr:uid="{00000000-0005-0000-0000-0000484A0000}"/>
    <cellStyle name="Porcentagem 7 2 3 9" xfId="16944" xr:uid="{00000000-0005-0000-0000-0000494A0000}"/>
    <cellStyle name="Porcentagem 7 2 4" xfId="16945" xr:uid="{00000000-0005-0000-0000-00004A4A0000}"/>
    <cellStyle name="Porcentagem 7 2 5" xfId="16946" xr:uid="{00000000-0005-0000-0000-00004B4A0000}"/>
    <cellStyle name="Porcentagem 7 2 6" xfId="16947" xr:uid="{00000000-0005-0000-0000-00004C4A0000}"/>
    <cellStyle name="Porcentagem 7 2 7" xfId="16948" xr:uid="{00000000-0005-0000-0000-00004D4A0000}"/>
    <cellStyle name="Porcentagem 7 2 8" xfId="16949" xr:uid="{00000000-0005-0000-0000-00004E4A0000}"/>
    <cellStyle name="Porcentagem 7 2 9" xfId="16950" xr:uid="{00000000-0005-0000-0000-00004F4A0000}"/>
    <cellStyle name="Porcentagem 7 20" xfId="16951" xr:uid="{00000000-0005-0000-0000-0000504A0000}"/>
    <cellStyle name="Porcentagem 7 21" xfId="16952" xr:uid="{00000000-0005-0000-0000-0000514A0000}"/>
    <cellStyle name="Porcentagem 7 22" xfId="16953" xr:uid="{00000000-0005-0000-0000-0000524A0000}"/>
    <cellStyle name="Porcentagem 7 23" xfId="16954" xr:uid="{00000000-0005-0000-0000-0000534A0000}"/>
    <cellStyle name="Porcentagem 7 24" xfId="16955" xr:uid="{00000000-0005-0000-0000-0000544A0000}"/>
    <cellStyle name="Porcentagem 7 3" xfId="616" xr:uid="{00000000-0005-0000-0000-0000554A0000}"/>
    <cellStyle name="Porcentagem 7 3 10" xfId="16957" xr:uid="{00000000-0005-0000-0000-0000564A0000}"/>
    <cellStyle name="Porcentagem 7 3 11" xfId="16958" xr:uid="{00000000-0005-0000-0000-0000574A0000}"/>
    <cellStyle name="Porcentagem 7 3 12" xfId="16956" xr:uid="{00000000-0005-0000-0000-0000584A0000}"/>
    <cellStyle name="Porcentagem 7 3 2" xfId="617" xr:uid="{00000000-0005-0000-0000-0000594A0000}"/>
    <cellStyle name="Porcentagem 7 3 3" xfId="16959" xr:uid="{00000000-0005-0000-0000-00005A4A0000}"/>
    <cellStyle name="Porcentagem 7 3 4" xfId="16960" xr:uid="{00000000-0005-0000-0000-00005B4A0000}"/>
    <cellStyle name="Porcentagem 7 3 5" xfId="16961" xr:uid="{00000000-0005-0000-0000-00005C4A0000}"/>
    <cellStyle name="Porcentagem 7 3 6" xfId="16962" xr:uid="{00000000-0005-0000-0000-00005D4A0000}"/>
    <cellStyle name="Porcentagem 7 3 7" xfId="16963" xr:uid="{00000000-0005-0000-0000-00005E4A0000}"/>
    <cellStyle name="Porcentagem 7 3 8" xfId="16964" xr:uid="{00000000-0005-0000-0000-00005F4A0000}"/>
    <cellStyle name="Porcentagem 7 3 9" xfId="16965" xr:uid="{00000000-0005-0000-0000-0000604A0000}"/>
    <cellStyle name="Porcentagem 7 4" xfId="618" xr:uid="{00000000-0005-0000-0000-0000614A0000}"/>
    <cellStyle name="Porcentagem 7 4 10" xfId="16967" xr:uid="{00000000-0005-0000-0000-0000624A0000}"/>
    <cellStyle name="Porcentagem 7 4 11" xfId="16966" xr:uid="{00000000-0005-0000-0000-0000634A0000}"/>
    <cellStyle name="Porcentagem 7 4 2" xfId="16968" xr:uid="{00000000-0005-0000-0000-0000644A0000}"/>
    <cellStyle name="Porcentagem 7 4 3" xfId="16969" xr:uid="{00000000-0005-0000-0000-0000654A0000}"/>
    <cellStyle name="Porcentagem 7 4 4" xfId="16970" xr:uid="{00000000-0005-0000-0000-0000664A0000}"/>
    <cellStyle name="Porcentagem 7 4 5" xfId="16971" xr:uid="{00000000-0005-0000-0000-0000674A0000}"/>
    <cellStyle name="Porcentagem 7 4 6" xfId="16972" xr:uid="{00000000-0005-0000-0000-0000684A0000}"/>
    <cellStyle name="Porcentagem 7 4 7" xfId="16973" xr:uid="{00000000-0005-0000-0000-0000694A0000}"/>
    <cellStyle name="Porcentagem 7 4 8" xfId="16974" xr:uid="{00000000-0005-0000-0000-00006A4A0000}"/>
    <cellStyle name="Porcentagem 7 4 9" xfId="16975" xr:uid="{00000000-0005-0000-0000-00006B4A0000}"/>
    <cellStyle name="Porcentagem 7 5" xfId="619" xr:uid="{00000000-0005-0000-0000-00006C4A0000}"/>
    <cellStyle name="Porcentagem 7 5 2" xfId="16976" xr:uid="{00000000-0005-0000-0000-00006D4A0000}"/>
    <cellStyle name="Porcentagem 7 5 3" xfId="16977" xr:uid="{00000000-0005-0000-0000-00006E4A0000}"/>
    <cellStyle name="Porcentagem 7 5 4" xfId="16978" xr:uid="{00000000-0005-0000-0000-00006F4A0000}"/>
    <cellStyle name="Porcentagem 7 6" xfId="16979" xr:uid="{00000000-0005-0000-0000-0000704A0000}"/>
    <cellStyle name="Porcentagem 7 6 2" xfId="16980" xr:uid="{00000000-0005-0000-0000-0000714A0000}"/>
    <cellStyle name="Porcentagem 7 6 3" xfId="16981" xr:uid="{00000000-0005-0000-0000-0000724A0000}"/>
    <cellStyle name="Porcentagem 7 6 4" xfId="16982" xr:uid="{00000000-0005-0000-0000-0000734A0000}"/>
    <cellStyle name="Porcentagem 7 7" xfId="16983" xr:uid="{00000000-0005-0000-0000-0000744A0000}"/>
    <cellStyle name="Porcentagem 7 7 2" xfId="16984" xr:uid="{00000000-0005-0000-0000-0000754A0000}"/>
    <cellStyle name="Porcentagem 7 7 3" xfId="16985" xr:uid="{00000000-0005-0000-0000-0000764A0000}"/>
    <cellStyle name="Porcentagem 7 7 4" xfId="16986" xr:uid="{00000000-0005-0000-0000-0000774A0000}"/>
    <cellStyle name="Porcentagem 7 8" xfId="16987" xr:uid="{00000000-0005-0000-0000-0000784A0000}"/>
    <cellStyle name="Porcentagem 7 8 2" xfId="16988" xr:uid="{00000000-0005-0000-0000-0000794A0000}"/>
    <cellStyle name="Porcentagem 7 8 3" xfId="16989" xr:uid="{00000000-0005-0000-0000-00007A4A0000}"/>
    <cellStyle name="Porcentagem 7 8 4" xfId="16990" xr:uid="{00000000-0005-0000-0000-00007B4A0000}"/>
    <cellStyle name="Porcentagem 7 9" xfId="16991" xr:uid="{00000000-0005-0000-0000-00007C4A0000}"/>
    <cellStyle name="Porcentagem 7 9 2" xfId="16992" xr:uid="{00000000-0005-0000-0000-00007D4A0000}"/>
    <cellStyle name="Porcentagem 7 9 2 2" xfId="16993" xr:uid="{00000000-0005-0000-0000-00007E4A0000}"/>
    <cellStyle name="Porcentagem 7 9 2 3" xfId="16994" xr:uid="{00000000-0005-0000-0000-00007F4A0000}"/>
    <cellStyle name="Porcentagem 7 9 2 4" xfId="16995" xr:uid="{00000000-0005-0000-0000-0000804A0000}"/>
    <cellStyle name="Porcentagem 7 9 3" xfId="16996" xr:uid="{00000000-0005-0000-0000-0000814A0000}"/>
    <cellStyle name="Porcentagem 7 9 3 2" xfId="16997" xr:uid="{00000000-0005-0000-0000-0000824A0000}"/>
    <cellStyle name="Porcentagem 7 9 3 3" xfId="16998" xr:uid="{00000000-0005-0000-0000-0000834A0000}"/>
    <cellStyle name="Porcentagem 7 9 3 4" xfId="16999" xr:uid="{00000000-0005-0000-0000-0000844A0000}"/>
    <cellStyle name="Porcentagem 7 9 4" xfId="17000" xr:uid="{00000000-0005-0000-0000-0000854A0000}"/>
    <cellStyle name="Porcentagem 8" xfId="620" xr:uid="{00000000-0005-0000-0000-0000864A0000}"/>
    <cellStyle name="Porcentagem 8 10" xfId="17001" xr:uid="{00000000-0005-0000-0000-0000874A0000}"/>
    <cellStyle name="Porcentagem 8 10 10" xfId="17002" xr:uid="{00000000-0005-0000-0000-0000884A0000}"/>
    <cellStyle name="Porcentagem 8 10 11" xfId="17003" xr:uid="{00000000-0005-0000-0000-0000894A0000}"/>
    <cellStyle name="Porcentagem 8 10 12" xfId="17004" xr:uid="{00000000-0005-0000-0000-00008A4A0000}"/>
    <cellStyle name="Porcentagem 8 10 13" xfId="17005" xr:uid="{00000000-0005-0000-0000-00008B4A0000}"/>
    <cellStyle name="Porcentagem 8 10 14" xfId="17006" xr:uid="{00000000-0005-0000-0000-00008C4A0000}"/>
    <cellStyle name="Porcentagem 8 10 15" xfId="17007" xr:uid="{00000000-0005-0000-0000-00008D4A0000}"/>
    <cellStyle name="Porcentagem 8 10 16" xfId="17008" xr:uid="{00000000-0005-0000-0000-00008E4A0000}"/>
    <cellStyle name="Porcentagem 8 10 17" xfId="17009" xr:uid="{00000000-0005-0000-0000-00008F4A0000}"/>
    <cellStyle name="Porcentagem 8 10 18" xfId="17010" xr:uid="{00000000-0005-0000-0000-0000904A0000}"/>
    <cellStyle name="Porcentagem 8 10 19" xfId="17011" xr:uid="{00000000-0005-0000-0000-0000914A0000}"/>
    <cellStyle name="Porcentagem 8 10 2" xfId="17012" xr:uid="{00000000-0005-0000-0000-0000924A0000}"/>
    <cellStyle name="Porcentagem 8 10 2 10" xfId="17013" xr:uid="{00000000-0005-0000-0000-0000934A0000}"/>
    <cellStyle name="Porcentagem 8 10 2 10 2" xfId="17014" xr:uid="{00000000-0005-0000-0000-0000944A0000}"/>
    <cellStyle name="Porcentagem 8 10 2 10 3" xfId="17015" xr:uid="{00000000-0005-0000-0000-0000954A0000}"/>
    <cellStyle name="Porcentagem 8 10 2 10 4" xfId="17016" xr:uid="{00000000-0005-0000-0000-0000964A0000}"/>
    <cellStyle name="Porcentagem 8 10 2 11" xfId="17017" xr:uid="{00000000-0005-0000-0000-0000974A0000}"/>
    <cellStyle name="Porcentagem 8 10 2 11 2" xfId="17018" xr:uid="{00000000-0005-0000-0000-0000984A0000}"/>
    <cellStyle name="Porcentagem 8 10 2 11 3" xfId="17019" xr:uid="{00000000-0005-0000-0000-0000994A0000}"/>
    <cellStyle name="Porcentagem 8 10 2 11 4" xfId="17020" xr:uid="{00000000-0005-0000-0000-00009A4A0000}"/>
    <cellStyle name="Porcentagem 8 10 2 12" xfId="17021" xr:uid="{00000000-0005-0000-0000-00009B4A0000}"/>
    <cellStyle name="Porcentagem 8 10 2 12 2" xfId="17022" xr:uid="{00000000-0005-0000-0000-00009C4A0000}"/>
    <cellStyle name="Porcentagem 8 10 2 12 3" xfId="17023" xr:uid="{00000000-0005-0000-0000-00009D4A0000}"/>
    <cellStyle name="Porcentagem 8 10 2 12 4" xfId="17024" xr:uid="{00000000-0005-0000-0000-00009E4A0000}"/>
    <cellStyle name="Porcentagem 8 10 2 13" xfId="17025" xr:uid="{00000000-0005-0000-0000-00009F4A0000}"/>
    <cellStyle name="Porcentagem 8 10 2 13 2" xfId="17026" xr:uid="{00000000-0005-0000-0000-0000A04A0000}"/>
    <cellStyle name="Porcentagem 8 10 2 13 3" xfId="17027" xr:uid="{00000000-0005-0000-0000-0000A14A0000}"/>
    <cellStyle name="Porcentagem 8 10 2 13 4" xfId="17028" xr:uid="{00000000-0005-0000-0000-0000A24A0000}"/>
    <cellStyle name="Porcentagem 8 10 2 14" xfId="17029" xr:uid="{00000000-0005-0000-0000-0000A34A0000}"/>
    <cellStyle name="Porcentagem 8 10 2 14 2" xfId="17030" xr:uid="{00000000-0005-0000-0000-0000A44A0000}"/>
    <cellStyle name="Porcentagem 8 10 2 14 3" xfId="17031" xr:uid="{00000000-0005-0000-0000-0000A54A0000}"/>
    <cellStyle name="Porcentagem 8 10 2 14 4" xfId="17032" xr:uid="{00000000-0005-0000-0000-0000A64A0000}"/>
    <cellStyle name="Porcentagem 8 10 2 15" xfId="17033" xr:uid="{00000000-0005-0000-0000-0000A74A0000}"/>
    <cellStyle name="Porcentagem 8 10 2 15 2" xfId="17034" xr:uid="{00000000-0005-0000-0000-0000A84A0000}"/>
    <cellStyle name="Porcentagem 8 10 2 15 3" xfId="17035" xr:uid="{00000000-0005-0000-0000-0000A94A0000}"/>
    <cellStyle name="Porcentagem 8 10 2 15 4" xfId="17036" xr:uid="{00000000-0005-0000-0000-0000AA4A0000}"/>
    <cellStyle name="Porcentagem 8 10 2 16" xfId="17037" xr:uid="{00000000-0005-0000-0000-0000AB4A0000}"/>
    <cellStyle name="Porcentagem 8 10 2 17" xfId="17038" xr:uid="{00000000-0005-0000-0000-0000AC4A0000}"/>
    <cellStyle name="Porcentagem 8 10 2 18" xfId="17039" xr:uid="{00000000-0005-0000-0000-0000AD4A0000}"/>
    <cellStyle name="Porcentagem 8 10 2 19" xfId="17040" xr:uid="{00000000-0005-0000-0000-0000AE4A0000}"/>
    <cellStyle name="Porcentagem 8 10 2 2" xfId="17041" xr:uid="{00000000-0005-0000-0000-0000AF4A0000}"/>
    <cellStyle name="Porcentagem 8 10 2 2 2" xfId="17042" xr:uid="{00000000-0005-0000-0000-0000B04A0000}"/>
    <cellStyle name="Porcentagem 8 10 2 2 3" xfId="17043" xr:uid="{00000000-0005-0000-0000-0000B14A0000}"/>
    <cellStyle name="Porcentagem 8 10 2 2 4" xfId="17044" xr:uid="{00000000-0005-0000-0000-0000B24A0000}"/>
    <cellStyle name="Porcentagem 8 10 2 20" xfId="17045" xr:uid="{00000000-0005-0000-0000-0000B34A0000}"/>
    <cellStyle name="Porcentagem 8 10 2 21" xfId="17046" xr:uid="{00000000-0005-0000-0000-0000B44A0000}"/>
    <cellStyle name="Porcentagem 8 10 2 3" xfId="17047" xr:uid="{00000000-0005-0000-0000-0000B54A0000}"/>
    <cellStyle name="Porcentagem 8 10 2 3 2" xfId="17048" xr:uid="{00000000-0005-0000-0000-0000B64A0000}"/>
    <cellStyle name="Porcentagem 8 10 2 3 3" xfId="17049" xr:uid="{00000000-0005-0000-0000-0000B74A0000}"/>
    <cellStyle name="Porcentagem 8 10 2 3 4" xfId="17050" xr:uid="{00000000-0005-0000-0000-0000B84A0000}"/>
    <cellStyle name="Porcentagem 8 10 2 4" xfId="17051" xr:uid="{00000000-0005-0000-0000-0000B94A0000}"/>
    <cellStyle name="Porcentagem 8 10 2 4 2" xfId="17052" xr:uid="{00000000-0005-0000-0000-0000BA4A0000}"/>
    <cellStyle name="Porcentagem 8 10 2 4 3" xfId="17053" xr:uid="{00000000-0005-0000-0000-0000BB4A0000}"/>
    <cellStyle name="Porcentagem 8 10 2 4 4" xfId="17054" xr:uid="{00000000-0005-0000-0000-0000BC4A0000}"/>
    <cellStyle name="Porcentagem 8 10 2 5" xfId="17055" xr:uid="{00000000-0005-0000-0000-0000BD4A0000}"/>
    <cellStyle name="Porcentagem 8 10 2 5 2" xfId="17056" xr:uid="{00000000-0005-0000-0000-0000BE4A0000}"/>
    <cellStyle name="Porcentagem 8 10 2 5 3" xfId="17057" xr:uid="{00000000-0005-0000-0000-0000BF4A0000}"/>
    <cellStyle name="Porcentagem 8 10 2 5 4" xfId="17058" xr:uid="{00000000-0005-0000-0000-0000C04A0000}"/>
    <cellStyle name="Porcentagem 8 10 2 6" xfId="17059" xr:uid="{00000000-0005-0000-0000-0000C14A0000}"/>
    <cellStyle name="Porcentagem 8 10 2 6 2" xfId="17060" xr:uid="{00000000-0005-0000-0000-0000C24A0000}"/>
    <cellStyle name="Porcentagem 8 10 2 6 3" xfId="17061" xr:uid="{00000000-0005-0000-0000-0000C34A0000}"/>
    <cellStyle name="Porcentagem 8 10 2 6 4" xfId="17062" xr:uid="{00000000-0005-0000-0000-0000C44A0000}"/>
    <cellStyle name="Porcentagem 8 10 2 7" xfId="17063" xr:uid="{00000000-0005-0000-0000-0000C54A0000}"/>
    <cellStyle name="Porcentagem 8 10 2 7 2" xfId="17064" xr:uid="{00000000-0005-0000-0000-0000C64A0000}"/>
    <cellStyle name="Porcentagem 8 10 2 7 3" xfId="17065" xr:uid="{00000000-0005-0000-0000-0000C74A0000}"/>
    <cellStyle name="Porcentagem 8 10 2 7 4" xfId="17066" xr:uid="{00000000-0005-0000-0000-0000C84A0000}"/>
    <cellStyle name="Porcentagem 8 10 2 8" xfId="17067" xr:uid="{00000000-0005-0000-0000-0000C94A0000}"/>
    <cellStyle name="Porcentagem 8 10 2 8 2" xfId="17068" xr:uid="{00000000-0005-0000-0000-0000CA4A0000}"/>
    <cellStyle name="Porcentagem 8 10 2 8 3" xfId="17069" xr:uid="{00000000-0005-0000-0000-0000CB4A0000}"/>
    <cellStyle name="Porcentagem 8 10 2 8 4" xfId="17070" xr:uid="{00000000-0005-0000-0000-0000CC4A0000}"/>
    <cellStyle name="Porcentagem 8 10 2 9" xfId="17071" xr:uid="{00000000-0005-0000-0000-0000CD4A0000}"/>
    <cellStyle name="Porcentagem 8 10 2 9 2" xfId="17072" xr:uid="{00000000-0005-0000-0000-0000CE4A0000}"/>
    <cellStyle name="Porcentagem 8 10 2 9 3" xfId="17073" xr:uid="{00000000-0005-0000-0000-0000CF4A0000}"/>
    <cellStyle name="Porcentagem 8 10 2 9 4" xfId="17074" xr:uid="{00000000-0005-0000-0000-0000D04A0000}"/>
    <cellStyle name="Porcentagem 8 10 20" xfId="17075" xr:uid="{00000000-0005-0000-0000-0000D14A0000}"/>
    <cellStyle name="Porcentagem 8 10 21" xfId="17076" xr:uid="{00000000-0005-0000-0000-0000D24A0000}"/>
    <cellStyle name="Porcentagem 8 10 22" xfId="17077" xr:uid="{00000000-0005-0000-0000-0000D34A0000}"/>
    <cellStyle name="Porcentagem 8 10 23" xfId="17078" xr:uid="{00000000-0005-0000-0000-0000D44A0000}"/>
    <cellStyle name="Porcentagem 8 10 24" xfId="17079" xr:uid="{00000000-0005-0000-0000-0000D54A0000}"/>
    <cellStyle name="Porcentagem 8 10 25" xfId="17080" xr:uid="{00000000-0005-0000-0000-0000D64A0000}"/>
    <cellStyle name="Porcentagem 8 10 26" xfId="17081" xr:uid="{00000000-0005-0000-0000-0000D74A0000}"/>
    <cellStyle name="Porcentagem 8 10 26 2" xfId="17082" xr:uid="{00000000-0005-0000-0000-0000D84A0000}"/>
    <cellStyle name="Porcentagem 8 10 26 3" xfId="17083" xr:uid="{00000000-0005-0000-0000-0000D94A0000}"/>
    <cellStyle name="Porcentagem 8 10 26 4" xfId="17084" xr:uid="{00000000-0005-0000-0000-0000DA4A0000}"/>
    <cellStyle name="Porcentagem 8 10 27" xfId="17085" xr:uid="{00000000-0005-0000-0000-0000DB4A0000}"/>
    <cellStyle name="Porcentagem 8 10 28" xfId="17086" xr:uid="{00000000-0005-0000-0000-0000DC4A0000}"/>
    <cellStyle name="Porcentagem 8 10 29" xfId="17087" xr:uid="{00000000-0005-0000-0000-0000DD4A0000}"/>
    <cellStyle name="Porcentagem 8 10 3" xfId="17088" xr:uid="{00000000-0005-0000-0000-0000DE4A0000}"/>
    <cellStyle name="Porcentagem 8 10 3 2" xfId="17089" xr:uid="{00000000-0005-0000-0000-0000DF4A0000}"/>
    <cellStyle name="Porcentagem 8 10 3 3" xfId="17090" xr:uid="{00000000-0005-0000-0000-0000E04A0000}"/>
    <cellStyle name="Porcentagem 8 10 3 4" xfId="17091" xr:uid="{00000000-0005-0000-0000-0000E14A0000}"/>
    <cellStyle name="Porcentagem 8 10 30" xfId="17092" xr:uid="{00000000-0005-0000-0000-0000E24A0000}"/>
    <cellStyle name="Porcentagem 8 10 31" xfId="17093" xr:uid="{00000000-0005-0000-0000-0000E34A0000}"/>
    <cellStyle name="Porcentagem 8 10 32" xfId="17094" xr:uid="{00000000-0005-0000-0000-0000E44A0000}"/>
    <cellStyle name="Porcentagem 8 10 33" xfId="17095" xr:uid="{00000000-0005-0000-0000-0000E54A0000}"/>
    <cellStyle name="Porcentagem 8 10 34" xfId="17096" xr:uid="{00000000-0005-0000-0000-0000E64A0000}"/>
    <cellStyle name="Porcentagem 8 10 35" xfId="17097" xr:uid="{00000000-0005-0000-0000-0000E74A0000}"/>
    <cellStyle name="Porcentagem 8 10 36" xfId="17098" xr:uid="{00000000-0005-0000-0000-0000E84A0000}"/>
    <cellStyle name="Porcentagem 8 10 4" xfId="17099" xr:uid="{00000000-0005-0000-0000-0000E94A0000}"/>
    <cellStyle name="Porcentagem 8 10 4 2" xfId="17100" xr:uid="{00000000-0005-0000-0000-0000EA4A0000}"/>
    <cellStyle name="Porcentagem 8 10 4 3" xfId="17101" xr:uid="{00000000-0005-0000-0000-0000EB4A0000}"/>
    <cellStyle name="Porcentagem 8 10 4 4" xfId="17102" xr:uid="{00000000-0005-0000-0000-0000EC4A0000}"/>
    <cellStyle name="Porcentagem 8 10 5" xfId="17103" xr:uid="{00000000-0005-0000-0000-0000ED4A0000}"/>
    <cellStyle name="Porcentagem 8 10 6" xfId="17104" xr:uid="{00000000-0005-0000-0000-0000EE4A0000}"/>
    <cellStyle name="Porcentagem 8 10 7" xfId="17105" xr:uid="{00000000-0005-0000-0000-0000EF4A0000}"/>
    <cellStyle name="Porcentagem 8 10 8" xfId="17106" xr:uid="{00000000-0005-0000-0000-0000F04A0000}"/>
    <cellStyle name="Porcentagem 8 10 9" xfId="17107" xr:uid="{00000000-0005-0000-0000-0000F14A0000}"/>
    <cellStyle name="Porcentagem 8 11" xfId="17108" xr:uid="{00000000-0005-0000-0000-0000F24A0000}"/>
    <cellStyle name="Porcentagem 8 12" xfId="17109" xr:uid="{00000000-0005-0000-0000-0000F34A0000}"/>
    <cellStyle name="Porcentagem 8 13" xfId="17110" xr:uid="{00000000-0005-0000-0000-0000F44A0000}"/>
    <cellStyle name="Porcentagem 8 14" xfId="17111" xr:uid="{00000000-0005-0000-0000-0000F54A0000}"/>
    <cellStyle name="Porcentagem 8 15" xfId="17112" xr:uid="{00000000-0005-0000-0000-0000F64A0000}"/>
    <cellStyle name="Porcentagem 8 16" xfId="17113" xr:uid="{00000000-0005-0000-0000-0000F74A0000}"/>
    <cellStyle name="Porcentagem 8 17" xfId="17114" xr:uid="{00000000-0005-0000-0000-0000F84A0000}"/>
    <cellStyle name="Porcentagem 8 18" xfId="17115" xr:uid="{00000000-0005-0000-0000-0000F94A0000}"/>
    <cellStyle name="Porcentagem 8 19" xfId="17116" xr:uid="{00000000-0005-0000-0000-0000FA4A0000}"/>
    <cellStyle name="Porcentagem 8 2" xfId="621" xr:uid="{00000000-0005-0000-0000-0000FB4A0000}"/>
    <cellStyle name="Porcentagem 8 2 10" xfId="17117" xr:uid="{00000000-0005-0000-0000-0000FC4A0000}"/>
    <cellStyle name="Porcentagem 8 2 11" xfId="17118" xr:uid="{00000000-0005-0000-0000-0000FD4A0000}"/>
    <cellStyle name="Porcentagem 8 2 12" xfId="17119" xr:uid="{00000000-0005-0000-0000-0000FE4A0000}"/>
    <cellStyle name="Porcentagem 8 2 13" xfId="17120" xr:uid="{00000000-0005-0000-0000-0000FF4A0000}"/>
    <cellStyle name="Porcentagem 8 2 2" xfId="622" xr:uid="{00000000-0005-0000-0000-0000004B0000}"/>
    <cellStyle name="Porcentagem 8 2 2 10" xfId="17121" xr:uid="{00000000-0005-0000-0000-0000014B0000}"/>
    <cellStyle name="Porcentagem 8 2 2 11" xfId="17122" xr:uid="{00000000-0005-0000-0000-0000024B0000}"/>
    <cellStyle name="Porcentagem 8 2 2 12" xfId="17123" xr:uid="{00000000-0005-0000-0000-0000034B0000}"/>
    <cellStyle name="Porcentagem 8 2 2 13" xfId="17124" xr:uid="{00000000-0005-0000-0000-0000044B0000}"/>
    <cellStyle name="Porcentagem 8 2 2 14" xfId="17125" xr:uid="{00000000-0005-0000-0000-0000054B0000}"/>
    <cellStyle name="Porcentagem 8 2 2 15" xfId="17126" xr:uid="{00000000-0005-0000-0000-0000064B0000}"/>
    <cellStyle name="Porcentagem 8 2 2 16" xfId="17127" xr:uid="{00000000-0005-0000-0000-0000074B0000}"/>
    <cellStyle name="Porcentagem 8 2 2 17" xfId="17128" xr:uid="{00000000-0005-0000-0000-0000084B0000}"/>
    <cellStyle name="Porcentagem 8 2 2 2" xfId="17129" xr:uid="{00000000-0005-0000-0000-0000094B0000}"/>
    <cellStyle name="Porcentagem 8 2 2 2 10" xfId="17130" xr:uid="{00000000-0005-0000-0000-00000A4B0000}"/>
    <cellStyle name="Porcentagem 8 2 2 2 11" xfId="17131" xr:uid="{00000000-0005-0000-0000-00000B4B0000}"/>
    <cellStyle name="Porcentagem 8 2 2 2 12" xfId="17132" xr:uid="{00000000-0005-0000-0000-00000C4B0000}"/>
    <cellStyle name="Porcentagem 8 2 2 2 13" xfId="17133" xr:uid="{00000000-0005-0000-0000-00000D4B0000}"/>
    <cellStyle name="Porcentagem 8 2 2 2 14" xfId="17134" xr:uid="{00000000-0005-0000-0000-00000E4B0000}"/>
    <cellStyle name="Porcentagem 8 2 2 2 2" xfId="17135" xr:uid="{00000000-0005-0000-0000-00000F4B0000}"/>
    <cellStyle name="Porcentagem 8 2 2 2 2 10" xfId="17136" xr:uid="{00000000-0005-0000-0000-0000104B0000}"/>
    <cellStyle name="Porcentagem 8 2 2 2 2 2" xfId="17137" xr:uid="{00000000-0005-0000-0000-0000114B0000}"/>
    <cellStyle name="Porcentagem 8 2 2 2 2 3" xfId="17138" xr:uid="{00000000-0005-0000-0000-0000124B0000}"/>
    <cellStyle name="Porcentagem 8 2 2 2 2 4" xfId="17139" xr:uid="{00000000-0005-0000-0000-0000134B0000}"/>
    <cellStyle name="Porcentagem 8 2 2 2 2 5" xfId="17140" xr:uid="{00000000-0005-0000-0000-0000144B0000}"/>
    <cellStyle name="Porcentagem 8 2 2 2 2 6" xfId="17141" xr:uid="{00000000-0005-0000-0000-0000154B0000}"/>
    <cellStyle name="Porcentagem 8 2 2 2 2 7" xfId="17142" xr:uid="{00000000-0005-0000-0000-0000164B0000}"/>
    <cellStyle name="Porcentagem 8 2 2 2 2 8" xfId="17143" xr:uid="{00000000-0005-0000-0000-0000174B0000}"/>
    <cellStyle name="Porcentagem 8 2 2 2 2 9" xfId="17144" xr:uid="{00000000-0005-0000-0000-0000184B0000}"/>
    <cellStyle name="Porcentagem 8 2 2 2 3" xfId="17145" xr:uid="{00000000-0005-0000-0000-0000194B0000}"/>
    <cellStyle name="Porcentagem 8 2 2 2 3 10" xfId="17146" xr:uid="{00000000-0005-0000-0000-00001A4B0000}"/>
    <cellStyle name="Porcentagem 8 2 2 2 3 2" xfId="17147" xr:uid="{00000000-0005-0000-0000-00001B4B0000}"/>
    <cellStyle name="Porcentagem 8 2 2 2 3 3" xfId="17148" xr:uid="{00000000-0005-0000-0000-00001C4B0000}"/>
    <cellStyle name="Porcentagem 8 2 2 2 3 4" xfId="17149" xr:uid="{00000000-0005-0000-0000-00001D4B0000}"/>
    <cellStyle name="Porcentagem 8 2 2 2 3 5" xfId="17150" xr:uid="{00000000-0005-0000-0000-00001E4B0000}"/>
    <cellStyle name="Porcentagem 8 2 2 2 3 6" xfId="17151" xr:uid="{00000000-0005-0000-0000-00001F4B0000}"/>
    <cellStyle name="Porcentagem 8 2 2 2 3 7" xfId="17152" xr:uid="{00000000-0005-0000-0000-0000204B0000}"/>
    <cellStyle name="Porcentagem 8 2 2 2 3 8" xfId="17153" xr:uid="{00000000-0005-0000-0000-0000214B0000}"/>
    <cellStyle name="Porcentagem 8 2 2 2 3 9" xfId="17154" xr:uid="{00000000-0005-0000-0000-0000224B0000}"/>
    <cellStyle name="Porcentagem 8 2 2 2 4" xfId="17155" xr:uid="{00000000-0005-0000-0000-0000234B0000}"/>
    <cellStyle name="Porcentagem 8 2 2 2 5" xfId="17156" xr:uid="{00000000-0005-0000-0000-0000244B0000}"/>
    <cellStyle name="Porcentagem 8 2 2 2 6" xfId="17157" xr:uid="{00000000-0005-0000-0000-0000254B0000}"/>
    <cellStyle name="Porcentagem 8 2 2 2 7" xfId="17158" xr:uid="{00000000-0005-0000-0000-0000264B0000}"/>
    <cellStyle name="Porcentagem 8 2 2 2 8" xfId="17159" xr:uid="{00000000-0005-0000-0000-0000274B0000}"/>
    <cellStyle name="Porcentagem 8 2 2 2 9" xfId="17160" xr:uid="{00000000-0005-0000-0000-0000284B0000}"/>
    <cellStyle name="Porcentagem 8 2 2 3" xfId="17161" xr:uid="{00000000-0005-0000-0000-0000294B0000}"/>
    <cellStyle name="Porcentagem 8 2 2 3 10" xfId="17162" xr:uid="{00000000-0005-0000-0000-00002A4B0000}"/>
    <cellStyle name="Porcentagem 8 2 2 3 2" xfId="17163" xr:uid="{00000000-0005-0000-0000-00002B4B0000}"/>
    <cellStyle name="Porcentagem 8 2 2 3 3" xfId="17164" xr:uid="{00000000-0005-0000-0000-00002C4B0000}"/>
    <cellStyle name="Porcentagem 8 2 2 3 4" xfId="17165" xr:uid="{00000000-0005-0000-0000-00002D4B0000}"/>
    <cellStyle name="Porcentagem 8 2 2 3 5" xfId="17166" xr:uid="{00000000-0005-0000-0000-00002E4B0000}"/>
    <cellStyle name="Porcentagem 8 2 2 3 6" xfId="17167" xr:uid="{00000000-0005-0000-0000-00002F4B0000}"/>
    <cellStyle name="Porcentagem 8 2 2 3 7" xfId="17168" xr:uid="{00000000-0005-0000-0000-0000304B0000}"/>
    <cellStyle name="Porcentagem 8 2 2 3 8" xfId="17169" xr:uid="{00000000-0005-0000-0000-0000314B0000}"/>
    <cellStyle name="Porcentagem 8 2 2 3 9" xfId="17170" xr:uid="{00000000-0005-0000-0000-0000324B0000}"/>
    <cellStyle name="Porcentagem 8 2 2 4" xfId="17171" xr:uid="{00000000-0005-0000-0000-0000334B0000}"/>
    <cellStyle name="Porcentagem 8 2 2 4 10" xfId="17172" xr:uid="{00000000-0005-0000-0000-0000344B0000}"/>
    <cellStyle name="Porcentagem 8 2 2 4 2" xfId="17173" xr:uid="{00000000-0005-0000-0000-0000354B0000}"/>
    <cellStyle name="Porcentagem 8 2 2 4 3" xfId="17174" xr:uid="{00000000-0005-0000-0000-0000364B0000}"/>
    <cellStyle name="Porcentagem 8 2 2 4 4" xfId="17175" xr:uid="{00000000-0005-0000-0000-0000374B0000}"/>
    <cellStyle name="Porcentagem 8 2 2 4 5" xfId="17176" xr:uid="{00000000-0005-0000-0000-0000384B0000}"/>
    <cellStyle name="Porcentagem 8 2 2 4 6" xfId="17177" xr:uid="{00000000-0005-0000-0000-0000394B0000}"/>
    <cellStyle name="Porcentagem 8 2 2 4 7" xfId="17178" xr:uid="{00000000-0005-0000-0000-00003A4B0000}"/>
    <cellStyle name="Porcentagem 8 2 2 4 8" xfId="17179" xr:uid="{00000000-0005-0000-0000-00003B4B0000}"/>
    <cellStyle name="Porcentagem 8 2 2 4 9" xfId="17180" xr:uid="{00000000-0005-0000-0000-00003C4B0000}"/>
    <cellStyle name="Porcentagem 8 2 2 5" xfId="17181" xr:uid="{00000000-0005-0000-0000-00003D4B0000}"/>
    <cellStyle name="Porcentagem 8 2 2 5 2" xfId="17182" xr:uid="{00000000-0005-0000-0000-00003E4B0000}"/>
    <cellStyle name="Porcentagem 8 2 2 5 3" xfId="17183" xr:uid="{00000000-0005-0000-0000-00003F4B0000}"/>
    <cellStyle name="Porcentagem 8 2 2 5 4" xfId="17184" xr:uid="{00000000-0005-0000-0000-0000404B0000}"/>
    <cellStyle name="Porcentagem 8 2 2 6" xfId="17185" xr:uid="{00000000-0005-0000-0000-0000414B0000}"/>
    <cellStyle name="Porcentagem 8 2 2 6 2" xfId="17186" xr:uid="{00000000-0005-0000-0000-0000424B0000}"/>
    <cellStyle name="Porcentagem 8 2 2 6 3" xfId="17187" xr:uid="{00000000-0005-0000-0000-0000434B0000}"/>
    <cellStyle name="Porcentagem 8 2 2 6 4" xfId="17188" xr:uid="{00000000-0005-0000-0000-0000444B0000}"/>
    <cellStyle name="Porcentagem 8 2 2 7" xfId="17189" xr:uid="{00000000-0005-0000-0000-0000454B0000}"/>
    <cellStyle name="Porcentagem 8 2 2 7 2" xfId="17190" xr:uid="{00000000-0005-0000-0000-0000464B0000}"/>
    <cellStyle name="Porcentagem 8 2 2 7 3" xfId="17191" xr:uid="{00000000-0005-0000-0000-0000474B0000}"/>
    <cellStyle name="Porcentagem 8 2 2 7 4" xfId="17192" xr:uid="{00000000-0005-0000-0000-0000484B0000}"/>
    <cellStyle name="Porcentagem 8 2 2 8" xfId="17193" xr:uid="{00000000-0005-0000-0000-0000494B0000}"/>
    <cellStyle name="Porcentagem 8 2 2 8 2" xfId="17194" xr:uid="{00000000-0005-0000-0000-00004A4B0000}"/>
    <cellStyle name="Porcentagem 8 2 2 8 3" xfId="17195" xr:uid="{00000000-0005-0000-0000-00004B4B0000}"/>
    <cellStyle name="Porcentagem 8 2 2 8 4" xfId="17196" xr:uid="{00000000-0005-0000-0000-00004C4B0000}"/>
    <cellStyle name="Porcentagem 8 2 2 9" xfId="17197" xr:uid="{00000000-0005-0000-0000-00004D4B0000}"/>
    <cellStyle name="Porcentagem 8 2 2 9 2" xfId="17198" xr:uid="{00000000-0005-0000-0000-00004E4B0000}"/>
    <cellStyle name="Porcentagem 8 2 2 9 3" xfId="17199" xr:uid="{00000000-0005-0000-0000-00004F4B0000}"/>
    <cellStyle name="Porcentagem 8 2 2 9 4" xfId="17200" xr:uid="{00000000-0005-0000-0000-0000504B0000}"/>
    <cellStyle name="Porcentagem 8 2 3" xfId="17201" xr:uid="{00000000-0005-0000-0000-0000514B0000}"/>
    <cellStyle name="Porcentagem 8 2 3 10" xfId="17202" xr:uid="{00000000-0005-0000-0000-0000524B0000}"/>
    <cellStyle name="Porcentagem 8 2 3 2" xfId="17203" xr:uid="{00000000-0005-0000-0000-0000534B0000}"/>
    <cellStyle name="Porcentagem 8 2 3 3" xfId="17204" xr:uid="{00000000-0005-0000-0000-0000544B0000}"/>
    <cellStyle name="Porcentagem 8 2 3 4" xfId="17205" xr:uid="{00000000-0005-0000-0000-0000554B0000}"/>
    <cellStyle name="Porcentagem 8 2 3 5" xfId="17206" xr:uid="{00000000-0005-0000-0000-0000564B0000}"/>
    <cellStyle name="Porcentagem 8 2 3 6" xfId="17207" xr:uid="{00000000-0005-0000-0000-0000574B0000}"/>
    <cellStyle name="Porcentagem 8 2 3 7" xfId="17208" xr:uid="{00000000-0005-0000-0000-0000584B0000}"/>
    <cellStyle name="Porcentagem 8 2 3 8" xfId="17209" xr:uid="{00000000-0005-0000-0000-0000594B0000}"/>
    <cellStyle name="Porcentagem 8 2 3 9" xfId="17210" xr:uid="{00000000-0005-0000-0000-00005A4B0000}"/>
    <cellStyle name="Porcentagem 8 2 4" xfId="17211" xr:uid="{00000000-0005-0000-0000-00005B4B0000}"/>
    <cellStyle name="Porcentagem 8 2 5" xfId="17212" xr:uid="{00000000-0005-0000-0000-00005C4B0000}"/>
    <cellStyle name="Porcentagem 8 2 6" xfId="17213" xr:uid="{00000000-0005-0000-0000-00005D4B0000}"/>
    <cellStyle name="Porcentagem 8 2 7" xfId="17214" xr:uid="{00000000-0005-0000-0000-00005E4B0000}"/>
    <cellStyle name="Porcentagem 8 2 8" xfId="17215" xr:uid="{00000000-0005-0000-0000-00005F4B0000}"/>
    <cellStyle name="Porcentagem 8 2 9" xfId="17216" xr:uid="{00000000-0005-0000-0000-0000604B0000}"/>
    <cellStyle name="Porcentagem 8 20" xfId="17217" xr:uid="{00000000-0005-0000-0000-0000614B0000}"/>
    <cellStyle name="Porcentagem 8 21" xfId="17218" xr:uid="{00000000-0005-0000-0000-0000624B0000}"/>
    <cellStyle name="Porcentagem 8 22" xfId="17219" xr:uid="{00000000-0005-0000-0000-0000634B0000}"/>
    <cellStyle name="Porcentagem 8 23" xfId="17220" xr:uid="{00000000-0005-0000-0000-0000644B0000}"/>
    <cellStyle name="Porcentagem 8 24" xfId="17221" xr:uid="{00000000-0005-0000-0000-0000654B0000}"/>
    <cellStyle name="Porcentagem 8 25" xfId="17222" xr:uid="{00000000-0005-0000-0000-0000664B0000}"/>
    <cellStyle name="Porcentagem 8 3" xfId="623" xr:uid="{00000000-0005-0000-0000-0000674B0000}"/>
    <cellStyle name="Porcentagem 8 3 10" xfId="17224" xr:uid="{00000000-0005-0000-0000-0000684B0000}"/>
    <cellStyle name="Porcentagem 8 3 11" xfId="17225" xr:uid="{00000000-0005-0000-0000-0000694B0000}"/>
    <cellStyle name="Porcentagem 8 3 12" xfId="17223" xr:uid="{00000000-0005-0000-0000-00006A4B0000}"/>
    <cellStyle name="Porcentagem 8 3 2" xfId="17226" xr:uid="{00000000-0005-0000-0000-00006B4B0000}"/>
    <cellStyle name="Porcentagem 8 3 3" xfId="17227" xr:uid="{00000000-0005-0000-0000-00006C4B0000}"/>
    <cellStyle name="Porcentagem 8 3 4" xfId="17228" xr:uid="{00000000-0005-0000-0000-00006D4B0000}"/>
    <cellStyle name="Porcentagem 8 3 5" xfId="17229" xr:uid="{00000000-0005-0000-0000-00006E4B0000}"/>
    <cellStyle name="Porcentagem 8 3 6" xfId="17230" xr:uid="{00000000-0005-0000-0000-00006F4B0000}"/>
    <cellStyle name="Porcentagem 8 3 7" xfId="17231" xr:uid="{00000000-0005-0000-0000-0000704B0000}"/>
    <cellStyle name="Porcentagem 8 3 8" xfId="17232" xr:uid="{00000000-0005-0000-0000-0000714B0000}"/>
    <cellStyle name="Porcentagem 8 3 9" xfId="17233" xr:uid="{00000000-0005-0000-0000-0000724B0000}"/>
    <cellStyle name="Porcentagem 8 4" xfId="624" xr:uid="{00000000-0005-0000-0000-0000734B0000}"/>
    <cellStyle name="Porcentagem 8 4 10" xfId="17235" xr:uid="{00000000-0005-0000-0000-0000744B0000}"/>
    <cellStyle name="Porcentagem 8 4 11" xfId="17234" xr:uid="{00000000-0005-0000-0000-0000754B0000}"/>
    <cellStyle name="Porcentagem 8 4 2" xfId="17236" xr:uid="{00000000-0005-0000-0000-0000764B0000}"/>
    <cellStyle name="Porcentagem 8 4 3" xfId="17237" xr:uid="{00000000-0005-0000-0000-0000774B0000}"/>
    <cellStyle name="Porcentagem 8 4 4" xfId="17238" xr:uid="{00000000-0005-0000-0000-0000784B0000}"/>
    <cellStyle name="Porcentagem 8 4 5" xfId="17239" xr:uid="{00000000-0005-0000-0000-0000794B0000}"/>
    <cellStyle name="Porcentagem 8 4 6" xfId="17240" xr:uid="{00000000-0005-0000-0000-00007A4B0000}"/>
    <cellStyle name="Porcentagem 8 4 7" xfId="17241" xr:uid="{00000000-0005-0000-0000-00007B4B0000}"/>
    <cellStyle name="Porcentagem 8 4 8" xfId="17242" xr:uid="{00000000-0005-0000-0000-00007C4B0000}"/>
    <cellStyle name="Porcentagem 8 4 9" xfId="17243" xr:uid="{00000000-0005-0000-0000-00007D4B0000}"/>
    <cellStyle name="Porcentagem 8 5" xfId="17244" xr:uid="{00000000-0005-0000-0000-00007E4B0000}"/>
    <cellStyle name="Porcentagem 8 5 2" xfId="17245" xr:uid="{00000000-0005-0000-0000-00007F4B0000}"/>
    <cellStyle name="Porcentagem 8 5 3" xfId="17246" xr:uid="{00000000-0005-0000-0000-0000804B0000}"/>
    <cellStyle name="Porcentagem 8 5 4" xfId="17247" xr:uid="{00000000-0005-0000-0000-0000814B0000}"/>
    <cellStyle name="Porcentagem 8 6" xfId="17248" xr:uid="{00000000-0005-0000-0000-0000824B0000}"/>
    <cellStyle name="Porcentagem 8 6 2" xfId="17249" xr:uid="{00000000-0005-0000-0000-0000834B0000}"/>
    <cellStyle name="Porcentagem 8 6 3" xfId="17250" xr:uid="{00000000-0005-0000-0000-0000844B0000}"/>
    <cellStyle name="Porcentagem 8 6 4" xfId="17251" xr:uid="{00000000-0005-0000-0000-0000854B0000}"/>
    <cellStyle name="Porcentagem 8 7" xfId="17252" xr:uid="{00000000-0005-0000-0000-0000864B0000}"/>
    <cellStyle name="Porcentagem 8 7 2" xfId="17253" xr:uid="{00000000-0005-0000-0000-0000874B0000}"/>
    <cellStyle name="Porcentagem 8 7 3" xfId="17254" xr:uid="{00000000-0005-0000-0000-0000884B0000}"/>
    <cellStyle name="Porcentagem 8 7 4" xfId="17255" xr:uid="{00000000-0005-0000-0000-0000894B0000}"/>
    <cellStyle name="Porcentagem 8 8" xfId="17256" xr:uid="{00000000-0005-0000-0000-00008A4B0000}"/>
    <cellStyle name="Porcentagem 8 8 2" xfId="17257" xr:uid="{00000000-0005-0000-0000-00008B4B0000}"/>
    <cellStyle name="Porcentagem 8 8 3" xfId="17258" xr:uid="{00000000-0005-0000-0000-00008C4B0000}"/>
    <cellStyle name="Porcentagem 8 8 4" xfId="17259" xr:uid="{00000000-0005-0000-0000-00008D4B0000}"/>
    <cellStyle name="Porcentagem 8 9" xfId="17260" xr:uid="{00000000-0005-0000-0000-00008E4B0000}"/>
    <cellStyle name="Porcentagem 8 9 2" xfId="17261" xr:uid="{00000000-0005-0000-0000-00008F4B0000}"/>
    <cellStyle name="Porcentagem 8 9 2 2" xfId="17262" xr:uid="{00000000-0005-0000-0000-0000904B0000}"/>
    <cellStyle name="Porcentagem 8 9 2 3" xfId="17263" xr:uid="{00000000-0005-0000-0000-0000914B0000}"/>
    <cellStyle name="Porcentagem 8 9 2 4" xfId="17264" xr:uid="{00000000-0005-0000-0000-0000924B0000}"/>
    <cellStyle name="Porcentagem 8 9 3" xfId="17265" xr:uid="{00000000-0005-0000-0000-0000934B0000}"/>
    <cellStyle name="Porcentagem 8 9 3 2" xfId="17266" xr:uid="{00000000-0005-0000-0000-0000944B0000}"/>
    <cellStyle name="Porcentagem 8 9 3 3" xfId="17267" xr:uid="{00000000-0005-0000-0000-0000954B0000}"/>
    <cellStyle name="Porcentagem 8 9 3 4" xfId="17268" xr:uid="{00000000-0005-0000-0000-0000964B0000}"/>
    <cellStyle name="Porcentagem 8 9 4" xfId="17269" xr:uid="{00000000-0005-0000-0000-0000974B0000}"/>
    <cellStyle name="Porcentagem 9" xfId="625" xr:uid="{00000000-0005-0000-0000-0000984B0000}"/>
    <cellStyle name="Porcentagem 9 10" xfId="17270" xr:uid="{00000000-0005-0000-0000-0000994B0000}"/>
    <cellStyle name="Porcentagem 9 11" xfId="17271" xr:uid="{00000000-0005-0000-0000-00009A4B0000}"/>
    <cellStyle name="Porcentagem 9 12" xfId="17272" xr:uid="{00000000-0005-0000-0000-00009B4B0000}"/>
    <cellStyle name="Porcentagem 9 13" xfId="17273" xr:uid="{00000000-0005-0000-0000-00009C4B0000}"/>
    <cellStyle name="Porcentagem 9 14" xfId="17274" xr:uid="{00000000-0005-0000-0000-00009D4B0000}"/>
    <cellStyle name="Porcentagem 9 15" xfId="17275" xr:uid="{00000000-0005-0000-0000-00009E4B0000}"/>
    <cellStyle name="Porcentagem 9 16" xfId="17276" xr:uid="{00000000-0005-0000-0000-00009F4B0000}"/>
    <cellStyle name="Porcentagem 9 17" xfId="17277" xr:uid="{00000000-0005-0000-0000-0000A04B0000}"/>
    <cellStyle name="Porcentagem 9 18" xfId="17278" xr:uid="{00000000-0005-0000-0000-0000A14B0000}"/>
    <cellStyle name="Porcentagem 9 2" xfId="626" xr:uid="{00000000-0005-0000-0000-0000A24B0000}"/>
    <cellStyle name="Porcentagem 9 2 10" xfId="17280" xr:uid="{00000000-0005-0000-0000-0000A34B0000}"/>
    <cellStyle name="Porcentagem 9 2 11" xfId="17281" xr:uid="{00000000-0005-0000-0000-0000A44B0000}"/>
    <cellStyle name="Porcentagem 9 2 12" xfId="17282" xr:uid="{00000000-0005-0000-0000-0000A54B0000}"/>
    <cellStyle name="Porcentagem 9 2 13" xfId="17283" xr:uid="{00000000-0005-0000-0000-0000A64B0000}"/>
    <cellStyle name="Porcentagem 9 2 14" xfId="17284" xr:uid="{00000000-0005-0000-0000-0000A74B0000}"/>
    <cellStyle name="Porcentagem 9 2 15" xfId="17285" xr:uid="{00000000-0005-0000-0000-0000A84B0000}"/>
    <cellStyle name="Porcentagem 9 2 16" xfId="17286" xr:uid="{00000000-0005-0000-0000-0000A94B0000}"/>
    <cellStyle name="Porcentagem 9 2 17" xfId="17279" xr:uid="{00000000-0005-0000-0000-0000AA4B0000}"/>
    <cellStyle name="Porcentagem 9 2 2" xfId="17287" xr:uid="{00000000-0005-0000-0000-0000AB4B0000}"/>
    <cellStyle name="Porcentagem 9 2 2 10" xfId="17288" xr:uid="{00000000-0005-0000-0000-0000AC4B0000}"/>
    <cellStyle name="Porcentagem 9 2 2 11" xfId="17289" xr:uid="{00000000-0005-0000-0000-0000AD4B0000}"/>
    <cellStyle name="Porcentagem 9 2 2 2" xfId="17290" xr:uid="{00000000-0005-0000-0000-0000AE4B0000}"/>
    <cellStyle name="Porcentagem 9 2 2 3" xfId="17291" xr:uid="{00000000-0005-0000-0000-0000AF4B0000}"/>
    <cellStyle name="Porcentagem 9 2 2 4" xfId="17292" xr:uid="{00000000-0005-0000-0000-0000B04B0000}"/>
    <cellStyle name="Porcentagem 9 2 2 5" xfId="17293" xr:uid="{00000000-0005-0000-0000-0000B14B0000}"/>
    <cellStyle name="Porcentagem 9 2 2 6" xfId="17294" xr:uid="{00000000-0005-0000-0000-0000B24B0000}"/>
    <cellStyle name="Porcentagem 9 2 2 7" xfId="17295" xr:uid="{00000000-0005-0000-0000-0000B34B0000}"/>
    <cellStyle name="Porcentagem 9 2 2 8" xfId="17296" xr:uid="{00000000-0005-0000-0000-0000B44B0000}"/>
    <cellStyle name="Porcentagem 9 2 2 9" xfId="17297" xr:uid="{00000000-0005-0000-0000-0000B54B0000}"/>
    <cellStyle name="Porcentagem 9 2 3" xfId="17298" xr:uid="{00000000-0005-0000-0000-0000B64B0000}"/>
    <cellStyle name="Porcentagem 9 2 3 10" xfId="17299" xr:uid="{00000000-0005-0000-0000-0000B74B0000}"/>
    <cellStyle name="Porcentagem 9 2 3 2" xfId="17300" xr:uid="{00000000-0005-0000-0000-0000B84B0000}"/>
    <cellStyle name="Porcentagem 9 2 3 3" xfId="17301" xr:uid="{00000000-0005-0000-0000-0000B94B0000}"/>
    <cellStyle name="Porcentagem 9 2 3 4" xfId="17302" xr:uid="{00000000-0005-0000-0000-0000BA4B0000}"/>
    <cellStyle name="Porcentagem 9 2 3 5" xfId="17303" xr:uid="{00000000-0005-0000-0000-0000BB4B0000}"/>
    <cellStyle name="Porcentagem 9 2 3 6" xfId="17304" xr:uid="{00000000-0005-0000-0000-0000BC4B0000}"/>
    <cellStyle name="Porcentagem 9 2 3 7" xfId="17305" xr:uid="{00000000-0005-0000-0000-0000BD4B0000}"/>
    <cellStyle name="Porcentagem 9 2 3 8" xfId="17306" xr:uid="{00000000-0005-0000-0000-0000BE4B0000}"/>
    <cellStyle name="Porcentagem 9 2 3 9" xfId="17307" xr:uid="{00000000-0005-0000-0000-0000BF4B0000}"/>
    <cellStyle name="Porcentagem 9 2 4" xfId="17308" xr:uid="{00000000-0005-0000-0000-0000C04B0000}"/>
    <cellStyle name="Porcentagem 9 2 4 2" xfId="17309" xr:uid="{00000000-0005-0000-0000-0000C14B0000}"/>
    <cellStyle name="Porcentagem 9 2 4 3" xfId="17310" xr:uid="{00000000-0005-0000-0000-0000C24B0000}"/>
    <cellStyle name="Porcentagem 9 2 4 4" xfId="17311" xr:uid="{00000000-0005-0000-0000-0000C34B0000}"/>
    <cellStyle name="Porcentagem 9 2 5" xfId="17312" xr:uid="{00000000-0005-0000-0000-0000C44B0000}"/>
    <cellStyle name="Porcentagem 9 2 5 2" xfId="17313" xr:uid="{00000000-0005-0000-0000-0000C54B0000}"/>
    <cellStyle name="Porcentagem 9 2 5 3" xfId="17314" xr:uid="{00000000-0005-0000-0000-0000C64B0000}"/>
    <cellStyle name="Porcentagem 9 2 5 4" xfId="17315" xr:uid="{00000000-0005-0000-0000-0000C74B0000}"/>
    <cellStyle name="Porcentagem 9 2 6" xfId="17316" xr:uid="{00000000-0005-0000-0000-0000C84B0000}"/>
    <cellStyle name="Porcentagem 9 2 6 2" xfId="17317" xr:uid="{00000000-0005-0000-0000-0000C94B0000}"/>
    <cellStyle name="Porcentagem 9 2 6 3" xfId="17318" xr:uid="{00000000-0005-0000-0000-0000CA4B0000}"/>
    <cellStyle name="Porcentagem 9 2 6 4" xfId="17319" xr:uid="{00000000-0005-0000-0000-0000CB4B0000}"/>
    <cellStyle name="Porcentagem 9 2 7" xfId="17320" xr:uid="{00000000-0005-0000-0000-0000CC4B0000}"/>
    <cellStyle name="Porcentagem 9 2 7 2" xfId="17321" xr:uid="{00000000-0005-0000-0000-0000CD4B0000}"/>
    <cellStyle name="Porcentagem 9 2 7 3" xfId="17322" xr:uid="{00000000-0005-0000-0000-0000CE4B0000}"/>
    <cellStyle name="Porcentagem 9 2 7 4" xfId="17323" xr:uid="{00000000-0005-0000-0000-0000CF4B0000}"/>
    <cellStyle name="Porcentagem 9 2 8" xfId="17324" xr:uid="{00000000-0005-0000-0000-0000D04B0000}"/>
    <cellStyle name="Porcentagem 9 2 8 2" xfId="17325" xr:uid="{00000000-0005-0000-0000-0000D14B0000}"/>
    <cellStyle name="Porcentagem 9 2 8 3" xfId="17326" xr:uid="{00000000-0005-0000-0000-0000D24B0000}"/>
    <cellStyle name="Porcentagem 9 2 8 4" xfId="17327" xr:uid="{00000000-0005-0000-0000-0000D34B0000}"/>
    <cellStyle name="Porcentagem 9 2 9" xfId="17328" xr:uid="{00000000-0005-0000-0000-0000D44B0000}"/>
    <cellStyle name="Porcentagem 9 3" xfId="627" xr:uid="{00000000-0005-0000-0000-0000D54B0000}"/>
    <cellStyle name="Porcentagem 9 3 10" xfId="17330" xr:uid="{00000000-0005-0000-0000-0000D64B0000}"/>
    <cellStyle name="Porcentagem 9 3 11" xfId="17331" xr:uid="{00000000-0005-0000-0000-0000D74B0000}"/>
    <cellStyle name="Porcentagem 9 3 12" xfId="17329" xr:uid="{00000000-0005-0000-0000-0000D84B0000}"/>
    <cellStyle name="Porcentagem 9 3 2" xfId="17332" xr:uid="{00000000-0005-0000-0000-0000D94B0000}"/>
    <cellStyle name="Porcentagem 9 3 3" xfId="17333" xr:uid="{00000000-0005-0000-0000-0000DA4B0000}"/>
    <cellStyle name="Porcentagem 9 3 4" xfId="17334" xr:uid="{00000000-0005-0000-0000-0000DB4B0000}"/>
    <cellStyle name="Porcentagem 9 3 5" xfId="17335" xr:uid="{00000000-0005-0000-0000-0000DC4B0000}"/>
    <cellStyle name="Porcentagem 9 3 6" xfId="17336" xr:uid="{00000000-0005-0000-0000-0000DD4B0000}"/>
    <cellStyle name="Porcentagem 9 3 7" xfId="17337" xr:uid="{00000000-0005-0000-0000-0000DE4B0000}"/>
    <cellStyle name="Porcentagem 9 3 8" xfId="17338" xr:uid="{00000000-0005-0000-0000-0000DF4B0000}"/>
    <cellStyle name="Porcentagem 9 3 9" xfId="17339" xr:uid="{00000000-0005-0000-0000-0000E04B0000}"/>
    <cellStyle name="Porcentagem 9 4" xfId="628" xr:uid="{00000000-0005-0000-0000-0000E14B0000}"/>
    <cellStyle name="Porcentagem 9 4 2" xfId="17340" xr:uid="{00000000-0005-0000-0000-0000E24B0000}"/>
    <cellStyle name="Porcentagem 9 5" xfId="17341" xr:uid="{00000000-0005-0000-0000-0000E34B0000}"/>
    <cellStyle name="Porcentagem 9 6" xfId="17342" xr:uid="{00000000-0005-0000-0000-0000E44B0000}"/>
    <cellStyle name="Porcentagem 9 7" xfId="17343" xr:uid="{00000000-0005-0000-0000-0000E54B0000}"/>
    <cellStyle name="Porcentagem 9 8" xfId="17344" xr:uid="{00000000-0005-0000-0000-0000E64B0000}"/>
    <cellStyle name="Porcentagem 9 9" xfId="17345" xr:uid="{00000000-0005-0000-0000-0000E74B0000}"/>
    <cellStyle name="Price" xfId="629" xr:uid="{00000000-0005-0000-0000-0000E84B0000}"/>
    <cellStyle name="Red" xfId="17346" xr:uid="{00000000-0005-0000-0000-0000E94B0000}"/>
    <cellStyle name="Red Text" xfId="17347" xr:uid="{00000000-0005-0000-0000-0000EA4B0000}"/>
    <cellStyle name="Ruim" xfId="154" builtinId="27" customBuiltin="1"/>
    <cellStyle name="S0" xfId="17348" xr:uid="{00000000-0005-0000-0000-0000EB4B0000}"/>
    <cellStyle name="S3" xfId="17349" xr:uid="{00000000-0005-0000-0000-0000EC4B0000}"/>
    <cellStyle name="S5" xfId="17350" xr:uid="{00000000-0005-0000-0000-0000ED4B0000}"/>
    <cellStyle name="S6" xfId="17351" xr:uid="{00000000-0005-0000-0000-0000EE4B0000}"/>
    <cellStyle name="Saída" xfId="630" builtinId="21" customBuiltin="1"/>
    <cellStyle name="Saída 2" xfId="17352" xr:uid="{00000000-0005-0000-0000-0000F04B0000}"/>
    <cellStyle name="Saída 2 10" xfId="25995" xr:uid="{00000000-0005-0000-0000-0000F14B0000}"/>
    <cellStyle name="Saída 2 2" xfId="17353" xr:uid="{00000000-0005-0000-0000-0000F24B0000}"/>
    <cellStyle name="Saída 2 2 2" xfId="17354" xr:uid="{00000000-0005-0000-0000-0000F34B0000}"/>
    <cellStyle name="Saída 2 2 3" xfId="24854" xr:uid="{00000000-0005-0000-0000-0000F44B0000}"/>
    <cellStyle name="Saída 2 2 4" xfId="25996" xr:uid="{00000000-0005-0000-0000-0000F54B0000}"/>
    <cellStyle name="Saída 2 2 5" xfId="27291" xr:uid="{00000000-0005-0000-0000-0000F64B0000}"/>
    <cellStyle name="Saída 2 2 5 2" xfId="33130" xr:uid="{78B1AE08-A979-4EA5-BB62-C4F42C5150DD}"/>
    <cellStyle name="Saída 2 3" xfId="17355" xr:uid="{00000000-0005-0000-0000-0000F74B0000}"/>
    <cellStyle name="Saída 2 3 2" xfId="17356" xr:uid="{00000000-0005-0000-0000-0000F84B0000}"/>
    <cellStyle name="Saída 2 3 2 2" xfId="24856" xr:uid="{00000000-0005-0000-0000-0000F94B0000}"/>
    <cellStyle name="Saída 2 3 2 2 2" xfId="32862" xr:uid="{433330D2-637A-4AB4-82A3-CDD23805EE2E}"/>
    <cellStyle name="Saída 2 3 3" xfId="24855" xr:uid="{00000000-0005-0000-0000-0000FA4B0000}"/>
    <cellStyle name="Saída 2 4" xfId="17357" xr:uid="{00000000-0005-0000-0000-0000FB4B0000}"/>
    <cellStyle name="Saída 2 4 2" xfId="17358" xr:uid="{00000000-0005-0000-0000-0000FC4B0000}"/>
    <cellStyle name="Saída 2 4 2 2" xfId="24858" xr:uid="{00000000-0005-0000-0000-0000FD4B0000}"/>
    <cellStyle name="Saída 2 4 2 2 2" xfId="32864" xr:uid="{60E2DAD1-C7AF-4444-88B2-A1EDF19E4AFE}"/>
    <cellStyle name="Saída 2 4 3" xfId="24857" xr:uid="{00000000-0005-0000-0000-0000FE4B0000}"/>
    <cellStyle name="Saída 2 4 3 2" xfId="32863" xr:uid="{1B3BD531-4AF2-47BD-A6A1-1BE3D6134462}"/>
    <cellStyle name="Saída 2 5" xfId="17359" xr:uid="{00000000-0005-0000-0000-0000FF4B0000}"/>
    <cellStyle name="Saída 2 5 2" xfId="17360" xr:uid="{00000000-0005-0000-0000-0000004C0000}"/>
    <cellStyle name="Saída 2 5 2 2" xfId="24860" xr:uid="{00000000-0005-0000-0000-0000014C0000}"/>
    <cellStyle name="Saída 2 5 2 2 2" xfId="32866" xr:uid="{D1AE2C75-93DD-47EF-BC25-ACF5EA90B02A}"/>
    <cellStyle name="Saída 2 5 3" xfId="24859" xr:uid="{00000000-0005-0000-0000-0000024C0000}"/>
    <cellStyle name="Saída 2 5 3 2" xfId="32865" xr:uid="{0A0DBA34-0408-4560-B083-DCE4B35F8BF1}"/>
    <cellStyle name="Saída 2 6" xfId="17361" xr:uid="{00000000-0005-0000-0000-0000034C0000}"/>
    <cellStyle name="Saída 2 6 2" xfId="17362" xr:uid="{00000000-0005-0000-0000-0000044C0000}"/>
    <cellStyle name="Saída 2 6 2 2" xfId="24862" xr:uid="{00000000-0005-0000-0000-0000054C0000}"/>
    <cellStyle name="Saída 2 6 2 2 2" xfId="32868" xr:uid="{2188E92E-1A05-4F37-968C-78DF99D5FF3C}"/>
    <cellStyle name="Saída 2 6 3" xfId="24861" xr:uid="{00000000-0005-0000-0000-0000064C0000}"/>
    <cellStyle name="Saída 2 6 3 2" xfId="32867" xr:uid="{E43D8413-B3AE-42E7-B569-4382B9011E73}"/>
    <cellStyle name="Saída 2 7" xfId="17363" xr:uid="{00000000-0005-0000-0000-0000074C0000}"/>
    <cellStyle name="Saída 2 7 2" xfId="17364" xr:uid="{00000000-0005-0000-0000-0000084C0000}"/>
    <cellStyle name="Saída 2 7 2 2" xfId="24864" xr:uid="{00000000-0005-0000-0000-0000094C0000}"/>
    <cellStyle name="Saída 2 7 2 2 2" xfId="32870" xr:uid="{DFB55416-F165-489F-B777-D8E0F6ECB855}"/>
    <cellStyle name="Saída 2 7 3" xfId="24863" xr:uid="{00000000-0005-0000-0000-00000A4C0000}"/>
    <cellStyle name="Saída 2 7 3 2" xfId="32869" xr:uid="{301A9C1B-5C6A-4115-BA9C-9DBA5BA5997A}"/>
    <cellStyle name="Saída 2 8" xfId="17365" xr:uid="{00000000-0005-0000-0000-00000B4C0000}"/>
    <cellStyle name="Saída 2 8 2" xfId="24865" xr:uid="{00000000-0005-0000-0000-00000C4C0000}"/>
    <cellStyle name="Saída 2 8 2 2" xfId="32871" xr:uid="{FD976F8C-54A7-4075-80E4-05689AB03B34}"/>
    <cellStyle name="Saída 2 9" xfId="24853" xr:uid="{00000000-0005-0000-0000-00000D4C0000}"/>
    <cellStyle name="Saída 3" xfId="17366" xr:uid="{00000000-0005-0000-0000-00000E4C0000}"/>
    <cellStyle name="Saída 3 2" xfId="17367" xr:uid="{00000000-0005-0000-0000-00000F4C0000}"/>
    <cellStyle name="Saída 3 2 2" xfId="17368" xr:uid="{00000000-0005-0000-0000-0000104C0000}"/>
    <cellStyle name="Saída 3 2 3" xfId="24867" xr:uid="{00000000-0005-0000-0000-0000114C0000}"/>
    <cellStyle name="Saída 3 2 3 2" xfId="32873" xr:uid="{A7F477CE-9732-4D64-9DA5-0B5B8852B33D}"/>
    <cellStyle name="Saída 3 2 4" xfId="25998" xr:uid="{00000000-0005-0000-0000-0000124C0000}"/>
    <cellStyle name="Saída 3 3" xfId="17369" xr:uid="{00000000-0005-0000-0000-0000134C0000}"/>
    <cellStyle name="Saída 3 3 2" xfId="17370" xr:uid="{00000000-0005-0000-0000-0000144C0000}"/>
    <cellStyle name="Saída 3 3 2 2" xfId="24868" xr:uid="{00000000-0005-0000-0000-0000154C0000}"/>
    <cellStyle name="Saída 3 3 2 2 2" xfId="32874" xr:uid="{BB02DD71-D720-48D1-93AF-6DDC2015E6AA}"/>
    <cellStyle name="Saída 3 4" xfId="17371" xr:uid="{00000000-0005-0000-0000-0000164C0000}"/>
    <cellStyle name="Saída 3 4 2" xfId="17372" xr:uid="{00000000-0005-0000-0000-0000174C0000}"/>
    <cellStyle name="Saída 3 4 2 2" xfId="24870" xr:uid="{00000000-0005-0000-0000-0000184C0000}"/>
    <cellStyle name="Saída 3 4 2 2 2" xfId="32876" xr:uid="{C335AFCC-39D2-4775-89EA-04398BAB05E7}"/>
    <cellStyle name="Saída 3 4 3" xfId="24869" xr:uid="{00000000-0005-0000-0000-0000194C0000}"/>
    <cellStyle name="Saída 3 4 3 2" xfId="32875" xr:uid="{5EF254EA-6874-43DF-A165-4913902B6040}"/>
    <cellStyle name="Saída 3 5" xfId="17373" xr:uid="{00000000-0005-0000-0000-00001A4C0000}"/>
    <cellStyle name="Saída 3 5 2" xfId="17374" xr:uid="{00000000-0005-0000-0000-00001B4C0000}"/>
    <cellStyle name="Saída 3 5 2 2" xfId="24872" xr:uid="{00000000-0005-0000-0000-00001C4C0000}"/>
    <cellStyle name="Saída 3 5 2 2 2" xfId="32878" xr:uid="{9F37B72F-DBEE-42AA-930E-A17D3C30AAC7}"/>
    <cellStyle name="Saída 3 5 3" xfId="24871" xr:uid="{00000000-0005-0000-0000-00001D4C0000}"/>
    <cellStyle name="Saída 3 5 3 2" xfId="32877" xr:uid="{2A02F8D0-153B-4AF9-AC3D-BB8C874A204A}"/>
    <cellStyle name="Saída 3 6" xfId="17375" xr:uid="{00000000-0005-0000-0000-00001E4C0000}"/>
    <cellStyle name="Saída 3 6 2" xfId="24873" xr:uid="{00000000-0005-0000-0000-00001F4C0000}"/>
    <cellStyle name="Saída 3 6 2 2" xfId="32879" xr:uid="{D5D8AFFE-B215-42F3-8111-8A5C36398464}"/>
    <cellStyle name="Saída 3 7" xfId="24866" xr:uid="{00000000-0005-0000-0000-0000204C0000}"/>
    <cellStyle name="Saída 3 7 2" xfId="32872" xr:uid="{F91BBD19-D8FF-44ED-9CD8-93017BDF4F87}"/>
    <cellStyle name="Saída 3 8" xfId="25997" xr:uid="{00000000-0005-0000-0000-0000214C0000}"/>
    <cellStyle name="Saída 4" xfId="17376" xr:uid="{00000000-0005-0000-0000-0000224C0000}"/>
    <cellStyle name="Saída 4 2" xfId="17377" xr:uid="{00000000-0005-0000-0000-0000234C0000}"/>
    <cellStyle name="Saída 4 2 2" xfId="17378" xr:uid="{00000000-0005-0000-0000-0000244C0000}"/>
    <cellStyle name="Saída 4 2 2 2" xfId="24876" xr:uid="{00000000-0005-0000-0000-0000254C0000}"/>
    <cellStyle name="Saída 4 2 2 2 2" xfId="32882" xr:uid="{052DE5E7-94C0-4821-921C-5655454FE3B5}"/>
    <cellStyle name="Saída 4 2 3" xfId="24875" xr:uid="{00000000-0005-0000-0000-0000264C0000}"/>
    <cellStyle name="Saída 4 2 3 2" xfId="32881" xr:uid="{18C0A934-D980-4262-BCA2-D26A799A73C0}"/>
    <cellStyle name="Saída 4 3" xfId="17379" xr:uid="{00000000-0005-0000-0000-0000274C0000}"/>
    <cellStyle name="Saída 4 3 2" xfId="17380" xr:uid="{00000000-0005-0000-0000-0000284C0000}"/>
    <cellStyle name="Saída 4 3 2 2" xfId="24878" xr:uid="{00000000-0005-0000-0000-0000294C0000}"/>
    <cellStyle name="Saída 4 3 2 2 2" xfId="32884" xr:uid="{053A8086-57D6-4FFC-AC2C-9DDBC19D66FF}"/>
    <cellStyle name="Saída 4 3 3" xfId="24877" xr:uid="{00000000-0005-0000-0000-00002A4C0000}"/>
    <cellStyle name="Saída 4 3 3 2" xfId="32883" xr:uid="{5494B2FA-F44F-468D-8D2C-270E54A854BC}"/>
    <cellStyle name="Saída 4 4" xfId="17381" xr:uid="{00000000-0005-0000-0000-00002B4C0000}"/>
    <cellStyle name="Saída 4 4 2" xfId="17382" xr:uid="{00000000-0005-0000-0000-00002C4C0000}"/>
    <cellStyle name="Saída 4 4 2 2" xfId="24880" xr:uid="{00000000-0005-0000-0000-00002D4C0000}"/>
    <cellStyle name="Saída 4 4 2 2 2" xfId="32886" xr:uid="{2ACD65A7-6575-40AA-8D5B-33E0B9474678}"/>
    <cellStyle name="Saída 4 4 3" xfId="24879" xr:uid="{00000000-0005-0000-0000-00002E4C0000}"/>
    <cellStyle name="Saída 4 4 3 2" xfId="32885" xr:uid="{B852A741-5D74-414D-A902-44DEFDDC30FF}"/>
    <cellStyle name="Saída 4 5" xfId="17383" xr:uid="{00000000-0005-0000-0000-00002F4C0000}"/>
    <cellStyle name="Saída 4 5 2" xfId="17384" xr:uid="{00000000-0005-0000-0000-0000304C0000}"/>
    <cellStyle name="Saída 4 5 2 2" xfId="24882" xr:uid="{00000000-0005-0000-0000-0000314C0000}"/>
    <cellStyle name="Saída 4 5 2 2 2" xfId="32888" xr:uid="{4775560F-2F3E-41F6-9BEB-B4944D8C7124}"/>
    <cellStyle name="Saída 4 5 3" xfId="24881" xr:uid="{00000000-0005-0000-0000-0000324C0000}"/>
    <cellStyle name="Saída 4 5 3 2" xfId="32887" xr:uid="{27E25EB0-5CDC-4AE0-BF0A-27AB29D5369C}"/>
    <cellStyle name="Saída 4 6" xfId="17385" xr:uid="{00000000-0005-0000-0000-0000334C0000}"/>
    <cellStyle name="Saída 4 6 2" xfId="24883" xr:uid="{00000000-0005-0000-0000-0000344C0000}"/>
    <cellStyle name="Saída 4 6 2 2" xfId="32889" xr:uid="{42AD5364-8341-42EC-826B-62EAB9BA8659}"/>
    <cellStyle name="Saída 4 7" xfId="24874" xr:uid="{00000000-0005-0000-0000-0000354C0000}"/>
    <cellStyle name="Saída 4 7 2" xfId="32880" xr:uid="{86DED511-A515-4A13-B3BB-B8E19DE655C5}"/>
    <cellStyle name="Saída 5" xfId="17386" xr:uid="{00000000-0005-0000-0000-0000364C0000}"/>
    <cellStyle name="Saída 5 2" xfId="17387" xr:uid="{00000000-0005-0000-0000-0000374C0000}"/>
    <cellStyle name="Saída 5 2 2" xfId="24885" xr:uid="{00000000-0005-0000-0000-0000384C0000}"/>
    <cellStyle name="Saída 5 2 2 2" xfId="32891" xr:uid="{435250AD-CF5F-49BB-8ED5-E31E5A3042CA}"/>
    <cellStyle name="Saída 5 2 3" xfId="25999" xr:uid="{00000000-0005-0000-0000-0000394C0000}"/>
    <cellStyle name="Saída 5 3" xfId="24884" xr:uid="{00000000-0005-0000-0000-00003A4C0000}"/>
    <cellStyle name="Saída 5 3 2" xfId="32890" xr:uid="{74944C88-F455-43FC-8BD0-1B0437465FF6}"/>
    <cellStyle name="Saída 6" xfId="17388" xr:uid="{00000000-0005-0000-0000-00003B4C0000}"/>
    <cellStyle name="Saída 6 2" xfId="17389" xr:uid="{00000000-0005-0000-0000-00003C4C0000}"/>
    <cellStyle name="Saída 6 2 2" xfId="24887" xr:uid="{00000000-0005-0000-0000-00003D4C0000}"/>
    <cellStyle name="Saída 6 2 2 2" xfId="32893" xr:uid="{639EDC54-3115-4DCD-B0CB-4E86B40A210E}"/>
    <cellStyle name="Saída 6 3" xfId="24886" xr:uid="{00000000-0005-0000-0000-00003E4C0000}"/>
    <cellStyle name="Saída 6 3 2" xfId="32892" xr:uid="{DBCC8B11-FFDA-435A-AFC3-940F6441F448}"/>
    <cellStyle name="Saída 7" xfId="17390" xr:uid="{00000000-0005-0000-0000-00003F4C0000}"/>
    <cellStyle name="Saída 7 2" xfId="17391" xr:uid="{00000000-0005-0000-0000-0000404C0000}"/>
    <cellStyle name="Saída 7 2 2" xfId="24889" xr:uid="{00000000-0005-0000-0000-0000414C0000}"/>
    <cellStyle name="Saída 7 2 2 2" xfId="32895" xr:uid="{A3EFCDE9-8044-4431-B56E-901644CF00E6}"/>
    <cellStyle name="Saída 7 3" xfId="24888" xr:uid="{00000000-0005-0000-0000-0000424C0000}"/>
    <cellStyle name="Saída 7 3 2" xfId="32894" xr:uid="{C0669762-74D4-49D7-A27A-E2E3103D188F}"/>
    <cellStyle name="Salida" xfId="17392" xr:uid="{00000000-0005-0000-0000-0000434C0000}"/>
    <cellStyle name="Salida 2" xfId="24890" xr:uid="{00000000-0005-0000-0000-0000444C0000}"/>
    <cellStyle name="Salida 2 2" xfId="32896" xr:uid="{258EF8CC-BF8E-45CF-B35F-2B2AED117A1F}"/>
    <cellStyle name="SAPBEXaggData" xfId="17393" xr:uid="{00000000-0005-0000-0000-0000454C0000}"/>
    <cellStyle name="SAPBEXaggData 2" xfId="24891" xr:uid="{00000000-0005-0000-0000-0000464C0000}"/>
    <cellStyle name="SAPBEXaggDataEmph" xfId="17394" xr:uid="{00000000-0005-0000-0000-0000474C0000}"/>
    <cellStyle name="SAPBEXaggDataEmph 2" xfId="24892" xr:uid="{00000000-0005-0000-0000-0000484C0000}"/>
    <cellStyle name="SAPBEXaggItem" xfId="17395" xr:uid="{00000000-0005-0000-0000-0000494C0000}"/>
    <cellStyle name="SAPBEXaggItem 2" xfId="24893" xr:uid="{00000000-0005-0000-0000-00004A4C0000}"/>
    <cellStyle name="SAPBEXaggItemX" xfId="17396" xr:uid="{00000000-0005-0000-0000-00004B4C0000}"/>
    <cellStyle name="SAPBEXaggItemX 2" xfId="24894" xr:uid="{00000000-0005-0000-0000-00004C4C0000}"/>
    <cellStyle name="SAPBEXchaText" xfId="17397" xr:uid="{00000000-0005-0000-0000-00004D4C0000}"/>
    <cellStyle name="SAPBEXexcBad7" xfId="17398" xr:uid="{00000000-0005-0000-0000-00004E4C0000}"/>
    <cellStyle name="SAPBEXexcBad7 2" xfId="24895" xr:uid="{00000000-0005-0000-0000-00004F4C0000}"/>
    <cellStyle name="SAPBEXexcBad8" xfId="17399" xr:uid="{00000000-0005-0000-0000-0000504C0000}"/>
    <cellStyle name="SAPBEXexcBad8 2" xfId="24896" xr:uid="{00000000-0005-0000-0000-0000514C0000}"/>
    <cellStyle name="SAPBEXexcBad9" xfId="17400" xr:uid="{00000000-0005-0000-0000-0000524C0000}"/>
    <cellStyle name="SAPBEXexcBad9 2" xfId="24897" xr:uid="{00000000-0005-0000-0000-0000534C0000}"/>
    <cellStyle name="SAPBEXexcCritical4" xfId="17401" xr:uid="{00000000-0005-0000-0000-0000544C0000}"/>
    <cellStyle name="SAPBEXexcCritical4 2" xfId="17402" xr:uid="{00000000-0005-0000-0000-0000554C0000}"/>
    <cellStyle name="SAPBEXexcCritical4 2 2" xfId="24899" xr:uid="{00000000-0005-0000-0000-0000564C0000}"/>
    <cellStyle name="SAPBEXexcCritical4 3" xfId="24898" xr:uid="{00000000-0005-0000-0000-0000574C0000}"/>
    <cellStyle name="SAPBEXexcCritical5" xfId="17403" xr:uid="{00000000-0005-0000-0000-0000584C0000}"/>
    <cellStyle name="SAPBEXexcCritical5 2" xfId="24900" xr:uid="{00000000-0005-0000-0000-0000594C0000}"/>
    <cellStyle name="SAPBEXexcCritical6" xfId="17404" xr:uid="{00000000-0005-0000-0000-00005A4C0000}"/>
    <cellStyle name="SAPBEXexcCritical6 2" xfId="24901" xr:uid="{00000000-0005-0000-0000-00005B4C0000}"/>
    <cellStyle name="SAPBEXexcGood1" xfId="17405" xr:uid="{00000000-0005-0000-0000-00005C4C0000}"/>
    <cellStyle name="SAPBEXexcGood1 2" xfId="24902" xr:uid="{00000000-0005-0000-0000-00005D4C0000}"/>
    <cellStyle name="SAPBEXexcGood2" xfId="17406" xr:uid="{00000000-0005-0000-0000-00005E4C0000}"/>
    <cellStyle name="SAPBEXexcGood2 2" xfId="24903" xr:uid="{00000000-0005-0000-0000-00005F4C0000}"/>
    <cellStyle name="SAPBEXexcGood3" xfId="17407" xr:uid="{00000000-0005-0000-0000-0000604C0000}"/>
    <cellStyle name="SAPBEXexcGood3 2" xfId="24904" xr:uid="{00000000-0005-0000-0000-0000614C0000}"/>
    <cellStyle name="SAPBEXfilterDrill" xfId="17408" xr:uid="{00000000-0005-0000-0000-0000624C0000}"/>
    <cellStyle name="SAPBEXfilterItem" xfId="17409" xr:uid="{00000000-0005-0000-0000-0000634C0000}"/>
    <cellStyle name="SAPBEXfilterText" xfId="17410" xr:uid="{00000000-0005-0000-0000-0000644C0000}"/>
    <cellStyle name="SAPBEXformats" xfId="17411" xr:uid="{00000000-0005-0000-0000-0000654C0000}"/>
    <cellStyle name="SAPBEXformats 2" xfId="24905" xr:uid="{00000000-0005-0000-0000-0000664C0000}"/>
    <cellStyle name="SAPBEXheaderItem" xfId="17412" xr:uid="{00000000-0005-0000-0000-0000674C0000}"/>
    <cellStyle name="SAPBEXheaderText" xfId="17413" xr:uid="{00000000-0005-0000-0000-0000684C0000}"/>
    <cellStyle name="SAPBEXHLevel0" xfId="17414" xr:uid="{00000000-0005-0000-0000-0000694C0000}"/>
    <cellStyle name="SAPBEXHLevel0 2" xfId="17415" xr:uid="{00000000-0005-0000-0000-00006A4C0000}"/>
    <cellStyle name="SAPBEXHLevel0 2 2" xfId="24907" xr:uid="{00000000-0005-0000-0000-00006B4C0000}"/>
    <cellStyle name="SAPBEXHLevel0 3" xfId="17416" xr:uid="{00000000-0005-0000-0000-00006C4C0000}"/>
    <cellStyle name="SAPBEXHLevel0 3 2" xfId="24908" xr:uid="{00000000-0005-0000-0000-00006D4C0000}"/>
    <cellStyle name="SAPBEXHLevel0 4" xfId="17417" xr:uid="{00000000-0005-0000-0000-00006E4C0000}"/>
    <cellStyle name="SAPBEXHLevel0 4 2" xfId="24909" xr:uid="{00000000-0005-0000-0000-00006F4C0000}"/>
    <cellStyle name="SAPBEXHLevel0 5" xfId="17418" xr:uid="{00000000-0005-0000-0000-0000704C0000}"/>
    <cellStyle name="SAPBEXHLevel0 5 2" xfId="24910" xr:uid="{00000000-0005-0000-0000-0000714C0000}"/>
    <cellStyle name="SAPBEXHLevel0 6" xfId="24906" xr:uid="{00000000-0005-0000-0000-0000724C0000}"/>
    <cellStyle name="SAPBEXHLevel0X" xfId="17419" xr:uid="{00000000-0005-0000-0000-0000734C0000}"/>
    <cellStyle name="SAPBEXHLevel0X 2" xfId="17420" xr:uid="{00000000-0005-0000-0000-0000744C0000}"/>
    <cellStyle name="SAPBEXHLevel0X 2 2" xfId="24912" xr:uid="{00000000-0005-0000-0000-0000754C0000}"/>
    <cellStyle name="SAPBEXHLevel0X 3" xfId="17421" xr:uid="{00000000-0005-0000-0000-0000764C0000}"/>
    <cellStyle name="SAPBEXHLevel0X 3 2" xfId="24913" xr:uid="{00000000-0005-0000-0000-0000774C0000}"/>
    <cellStyle name="SAPBEXHLevel0X 4" xfId="17422" xr:uid="{00000000-0005-0000-0000-0000784C0000}"/>
    <cellStyle name="SAPBEXHLevel0X 4 2" xfId="24914" xr:uid="{00000000-0005-0000-0000-0000794C0000}"/>
    <cellStyle name="SAPBEXHLevel0X 5" xfId="17423" xr:uid="{00000000-0005-0000-0000-00007A4C0000}"/>
    <cellStyle name="SAPBEXHLevel0X 5 2" xfId="24915" xr:uid="{00000000-0005-0000-0000-00007B4C0000}"/>
    <cellStyle name="SAPBEXHLevel0X 6" xfId="24911" xr:uid="{00000000-0005-0000-0000-00007C4C0000}"/>
    <cellStyle name="SAPBEXHLevel1" xfId="17424" xr:uid="{00000000-0005-0000-0000-00007D4C0000}"/>
    <cellStyle name="SAPBEXHLevel1 2" xfId="17425" xr:uid="{00000000-0005-0000-0000-00007E4C0000}"/>
    <cellStyle name="SAPBEXHLevel1 2 2" xfId="24917" xr:uid="{00000000-0005-0000-0000-00007F4C0000}"/>
    <cellStyle name="SAPBEXHLevel1 3" xfId="17426" xr:uid="{00000000-0005-0000-0000-0000804C0000}"/>
    <cellStyle name="SAPBEXHLevel1 3 2" xfId="24918" xr:uid="{00000000-0005-0000-0000-0000814C0000}"/>
    <cellStyle name="SAPBEXHLevel1 4" xfId="17427" xr:uid="{00000000-0005-0000-0000-0000824C0000}"/>
    <cellStyle name="SAPBEXHLevel1 4 2" xfId="24919" xr:uid="{00000000-0005-0000-0000-0000834C0000}"/>
    <cellStyle name="SAPBEXHLevel1 5" xfId="17428" xr:uid="{00000000-0005-0000-0000-0000844C0000}"/>
    <cellStyle name="SAPBEXHLevel1 5 2" xfId="24920" xr:uid="{00000000-0005-0000-0000-0000854C0000}"/>
    <cellStyle name="SAPBEXHLevel1 6" xfId="24916" xr:uid="{00000000-0005-0000-0000-0000864C0000}"/>
    <cellStyle name="SAPBEXHLevel1X" xfId="17429" xr:uid="{00000000-0005-0000-0000-0000874C0000}"/>
    <cellStyle name="SAPBEXHLevel1X 2" xfId="17430" xr:uid="{00000000-0005-0000-0000-0000884C0000}"/>
    <cellStyle name="SAPBEXHLevel1X 2 2" xfId="24922" xr:uid="{00000000-0005-0000-0000-0000894C0000}"/>
    <cellStyle name="SAPBEXHLevel1X 3" xfId="17431" xr:uid="{00000000-0005-0000-0000-00008A4C0000}"/>
    <cellStyle name="SAPBEXHLevel1X 3 2" xfId="24923" xr:uid="{00000000-0005-0000-0000-00008B4C0000}"/>
    <cellStyle name="SAPBEXHLevel1X 4" xfId="17432" xr:uid="{00000000-0005-0000-0000-00008C4C0000}"/>
    <cellStyle name="SAPBEXHLevel1X 4 2" xfId="24924" xr:uid="{00000000-0005-0000-0000-00008D4C0000}"/>
    <cellStyle name="SAPBEXHLevel1X 5" xfId="17433" xr:uid="{00000000-0005-0000-0000-00008E4C0000}"/>
    <cellStyle name="SAPBEXHLevel1X 5 2" xfId="24925" xr:uid="{00000000-0005-0000-0000-00008F4C0000}"/>
    <cellStyle name="SAPBEXHLevel1X 6" xfId="24921" xr:uid="{00000000-0005-0000-0000-0000904C0000}"/>
    <cellStyle name="SAPBEXHLevel2" xfId="17434" xr:uid="{00000000-0005-0000-0000-0000914C0000}"/>
    <cellStyle name="SAPBEXHLevel2 2" xfId="17435" xr:uid="{00000000-0005-0000-0000-0000924C0000}"/>
    <cellStyle name="SAPBEXHLevel2 2 2" xfId="24927" xr:uid="{00000000-0005-0000-0000-0000934C0000}"/>
    <cellStyle name="SAPBEXHLevel2 3" xfId="17436" xr:uid="{00000000-0005-0000-0000-0000944C0000}"/>
    <cellStyle name="SAPBEXHLevel2 3 2" xfId="24928" xr:uid="{00000000-0005-0000-0000-0000954C0000}"/>
    <cellStyle name="SAPBEXHLevel2 4" xfId="17437" xr:uid="{00000000-0005-0000-0000-0000964C0000}"/>
    <cellStyle name="SAPBEXHLevel2 4 2" xfId="24929" xr:uid="{00000000-0005-0000-0000-0000974C0000}"/>
    <cellStyle name="SAPBEXHLevel2 5" xfId="17438" xr:uid="{00000000-0005-0000-0000-0000984C0000}"/>
    <cellStyle name="SAPBEXHLevel2 5 2" xfId="24930" xr:uid="{00000000-0005-0000-0000-0000994C0000}"/>
    <cellStyle name="SAPBEXHLevel2 6" xfId="24926" xr:uid="{00000000-0005-0000-0000-00009A4C0000}"/>
    <cellStyle name="SAPBEXHLevel2X" xfId="17439" xr:uid="{00000000-0005-0000-0000-00009B4C0000}"/>
    <cellStyle name="SAPBEXHLevel2X 2" xfId="17440" xr:uid="{00000000-0005-0000-0000-00009C4C0000}"/>
    <cellStyle name="SAPBEXHLevel2X 2 2" xfId="24932" xr:uid="{00000000-0005-0000-0000-00009D4C0000}"/>
    <cellStyle name="SAPBEXHLevel2X 3" xfId="17441" xr:uid="{00000000-0005-0000-0000-00009E4C0000}"/>
    <cellStyle name="SAPBEXHLevel2X 3 2" xfId="24933" xr:uid="{00000000-0005-0000-0000-00009F4C0000}"/>
    <cellStyle name="SAPBEXHLevel2X 4" xfId="17442" xr:uid="{00000000-0005-0000-0000-0000A04C0000}"/>
    <cellStyle name="SAPBEXHLevel2X 4 2" xfId="24934" xr:uid="{00000000-0005-0000-0000-0000A14C0000}"/>
    <cellStyle name="SAPBEXHLevel2X 5" xfId="17443" xr:uid="{00000000-0005-0000-0000-0000A24C0000}"/>
    <cellStyle name="SAPBEXHLevel2X 5 2" xfId="24935" xr:uid="{00000000-0005-0000-0000-0000A34C0000}"/>
    <cellStyle name="SAPBEXHLevel2X 6" xfId="24931" xr:uid="{00000000-0005-0000-0000-0000A44C0000}"/>
    <cellStyle name="SAPBEXHLevel3" xfId="17444" xr:uid="{00000000-0005-0000-0000-0000A54C0000}"/>
    <cellStyle name="SAPBEXHLevel3 2" xfId="17445" xr:uid="{00000000-0005-0000-0000-0000A64C0000}"/>
    <cellStyle name="SAPBEXHLevel3 2 2" xfId="24937" xr:uid="{00000000-0005-0000-0000-0000A74C0000}"/>
    <cellStyle name="SAPBEXHLevel3 3" xfId="17446" xr:uid="{00000000-0005-0000-0000-0000A84C0000}"/>
    <cellStyle name="SAPBEXHLevel3 3 2" xfId="24938" xr:uid="{00000000-0005-0000-0000-0000A94C0000}"/>
    <cellStyle name="SAPBEXHLevel3 4" xfId="17447" xr:uid="{00000000-0005-0000-0000-0000AA4C0000}"/>
    <cellStyle name="SAPBEXHLevel3 4 2" xfId="24939" xr:uid="{00000000-0005-0000-0000-0000AB4C0000}"/>
    <cellStyle name="SAPBEXHLevel3 5" xfId="17448" xr:uid="{00000000-0005-0000-0000-0000AC4C0000}"/>
    <cellStyle name="SAPBEXHLevel3 5 2" xfId="24940" xr:uid="{00000000-0005-0000-0000-0000AD4C0000}"/>
    <cellStyle name="SAPBEXHLevel3 6" xfId="24936" xr:uid="{00000000-0005-0000-0000-0000AE4C0000}"/>
    <cellStyle name="SAPBEXHLevel3X" xfId="17449" xr:uid="{00000000-0005-0000-0000-0000AF4C0000}"/>
    <cellStyle name="SAPBEXHLevel3X 2" xfId="17450" xr:uid="{00000000-0005-0000-0000-0000B04C0000}"/>
    <cellStyle name="SAPBEXHLevel3X 2 2" xfId="24942" xr:uid="{00000000-0005-0000-0000-0000B14C0000}"/>
    <cellStyle name="SAPBEXHLevel3X 3" xfId="17451" xr:uid="{00000000-0005-0000-0000-0000B24C0000}"/>
    <cellStyle name="SAPBEXHLevel3X 3 2" xfId="24943" xr:uid="{00000000-0005-0000-0000-0000B34C0000}"/>
    <cellStyle name="SAPBEXHLevel3X 4" xfId="17452" xr:uid="{00000000-0005-0000-0000-0000B44C0000}"/>
    <cellStyle name="SAPBEXHLevel3X 4 2" xfId="24944" xr:uid="{00000000-0005-0000-0000-0000B54C0000}"/>
    <cellStyle name="SAPBEXHLevel3X 5" xfId="17453" xr:uid="{00000000-0005-0000-0000-0000B64C0000}"/>
    <cellStyle name="SAPBEXHLevel3X 5 2" xfId="24945" xr:uid="{00000000-0005-0000-0000-0000B74C0000}"/>
    <cellStyle name="SAPBEXHLevel3X 6" xfId="24941" xr:uid="{00000000-0005-0000-0000-0000B84C0000}"/>
    <cellStyle name="SAPBEXresData" xfId="17454" xr:uid="{00000000-0005-0000-0000-0000B94C0000}"/>
    <cellStyle name="SAPBEXresData 2" xfId="24946" xr:uid="{00000000-0005-0000-0000-0000BA4C0000}"/>
    <cellStyle name="SAPBEXresDataEmph" xfId="17455" xr:uid="{00000000-0005-0000-0000-0000BB4C0000}"/>
    <cellStyle name="SAPBEXresDataEmph 2" xfId="24947" xr:uid="{00000000-0005-0000-0000-0000BC4C0000}"/>
    <cellStyle name="SAPBEXresItem" xfId="17456" xr:uid="{00000000-0005-0000-0000-0000BD4C0000}"/>
    <cellStyle name="SAPBEXresItem 2" xfId="24948" xr:uid="{00000000-0005-0000-0000-0000BE4C0000}"/>
    <cellStyle name="SAPBEXresItemX" xfId="17457" xr:uid="{00000000-0005-0000-0000-0000BF4C0000}"/>
    <cellStyle name="SAPBEXresItemX 2" xfId="24949" xr:uid="{00000000-0005-0000-0000-0000C04C0000}"/>
    <cellStyle name="SAPBEXstdData" xfId="17458" xr:uid="{00000000-0005-0000-0000-0000C14C0000}"/>
    <cellStyle name="SAPBEXstdData 2" xfId="24950" xr:uid="{00000000-0005-0000-0000-0000C24C0000}"/>
    <cellStyle name="SAPBEXstdDataEmph" xfId="17459" xr:uid="{00000000-0005-0000-0000-0000C34C0000}"/>
    <cellStyle name="SAPBEXstdDataEmph 2" xfId="24951" xr:uid="{00000000-0005-0000-0000-0000C44C0000}"/>
    <cellStyle name="SAPBEXstdItem" xfId="17460" xr:uid="{00000000-0005-0000-0000-0000C54C0000}"/>
    <cellStyle name="SAPBEXstdItem 2" xfId="24952" xr:uid="{00000000-0005-0000-0000-0000C64C0000}"/>
    <cellStyle name="SAPBEXstdItemX" xfId="17461" xr:uid="{00000000-0005-0000-0000-0000C74C0000}"/>
    <cellStyle name="SAPBEXstdItemX 2" xfId="24953" xr:uid="{00000000-0005-0000-0000-0000C84C0000}"/>
    <cellStyle name="SAPBEXtitle" xfId="17462" xr:uid="{00000000-0005-0000-0000-0000C94C0000}"/>
    <cellStyle name="SAPBEXundefined" xfId="17463" xr:uid="{00000000-0005-0000-0000-0000CA4C0000}"/>
    <cellStyle name="SAPBEXundefined 2" xfId="24954" xr:uid="{00000000-0005-0000-0000-0000CB4C0000}"/>
    <cellStyle name="SAPError" xfId="17464" xr:uid="{00000000-0005-0000-0000-0000CC4C0000}"/>
    <cellStyle name="SAPKey" xfId="17465" xr:uid="{00000000-0005-0000-0000-0000CD4C0000}"/>
    <cellStyle name="SAPLocked" xfId="17466" xr:uid="{00000000-0005-0000-0000-0000CE4C0000}"/>
    <cellStyle name="SAPOutput" xfId="17467" xr:uid="{00000000-0005-0000-0000-0000CF4C0000}"/>
    <cellStyle name="SAPSpace" xfId="17468" xr:uid="{00000000-0005-0000-0000-0000D04C0000}"/>
    <cellStyle name="SAPText" xfId="17469" xr:uid="{00000000-0005-0000-0000-0000D14C0000}"/>
    <cellStyle name="SAPUnLocked" xfId="17470" xr:uid="{00000000-0005-0000-0000-0000D24C0000}"/>
    <cellStyle name="Sep. milhar [0]" xfId="631" xr:uid="{00000000-0005-0000-0000-0000D34C0000}"/>
    <cellStyle name="Separador de m" xfId="17471" xr:uid="{00000000-0005-0000-0000-0000D44C0000}"/>
    <cellStyle name="Separador de milhares [0] 2" xfId="17472" xr:uid="{00000000-0005-0000-0000-0000D54C0000}"/>
    <cellStyle name="Separador de milhares [0] 2 2" xfId="28297" xr:uid="{7639D6D2-6F93-47CD-9056-1CA302C39611}"/>
    <cellStyle name="Separador de milhares 10" xfId="632" xr:uid="{00000000-0005-0000-0000-0000D64C0000}"/>
    <cellStyle name="Separador de milhares 10 10" xfId="17474" xr:uid="{00000000-0005-0000-0000-0000D74C0000}"/>
    <cellStyle name="Separador de milhares 10 10 10" xfId="17475" xr:uid="{00000000-0005-0000-0000-0000D84C0000}"/>
    <cellStyle name="Separador de milhares 10 10 11" xfId="17476" xr:uid="{00000000-0005-0000-0000-0000D94C0000}"/>
    <cellStyle name="Separador de milhares 10 10 12" xfId="17477" xr:uid="{00000000-0005-0000-0000-0000DA4C0000}"/>
    <cellStyle name="Separador de milhares 10 10 13" xfId="17478" xr:uid="{00000000-0005-0000-0000-0000DB4C0000}"/>
    <cellStyle name="Separador de milhares 10 10 14" xfId="17479" xr:uid="{00000000-0005-0000-0000-0000DC4C0000}"/>
    <cellStyle name="Separador de milhares 10 10 15" xfId="17480" xr:uid="{00000000-0005-0000-0000-0000DD4C0000}"/>
    <cellStyle name="Separador de milhares 10 10 16" xfId="17481" xr:uid="{00000000-0005-0000-0000-0000DE4C0000}"/>
    <cellStyle name="Separador de milhares 10 10 17" xfId="17482" xr:uid="{00000000-0005-0000-0000-0000DF4C0000}"/>
    <cellStyle name="Separador de milhares 10 10 18" xfId="17483" xr:uid="{00000000-0005-0000-0000-0000E04C0000}"/>
    <cellStyle name="Separador de milhares 10 10 19" xfId="17484" xr:uid="{00000000-0005-0000-0000-0000E14C0000}"/>
    <cellStyle name="Separador de milhares 10 10 2" xfId="17485" xr:uid="{00000000-0005-0000-0000-0000E24C0000}"/>
    <cellStyle name="Separador de milhares 10 10 2 10" xfId="17486" xr:uid="{00000000-0005-0000-0000-0000E34C0000}"/>
    <cellStyle name="Separador de milhares 10 10 2 10 2" xfId="17487" xr:uid="{00000000-0005-0000-0000-0000E44C0000}"/>
    <cellStyle name="Separador de milhares 10 10 2 10 3" xfId="17488" xr:uid="{00000000-0005-0000-0000-0000E54C0000}"/>
    <cellStyle name="Separador de milhares 10 10 2 10 4" xfId="17489" xr:uid="{00000000-0005-0000-0000-0000E64C0000}"/>
    <cellStyle name="Separador de milhares 10 10 2 11" xfId="17490" xr:uid="{00000000-0005-0000-0000-0000E74C0000}"/>
    <cellStyle name="Separador de milhares 10 10 2 11 2" xfId="17491" xr:uid="{00000000-0005-0000-0000-0000E84C0000}"/>
    <cellStyle name="Separador de milhares 10 10 2 11 3" xfId="17492" xr:uid="{00000000-0005-0000-0000-0000E94C0000}"/>
    <cellStyle name="Separador de milhares 10 10 2 11 4" xfId="17493" xr:uid="{00000000-0005-0000-0000-0000EA4C0000}"/>
    <cellStyle name="Separador de milhares 10 10 2 12" xfId="17494" xr:uid="{00000000-0005-0000-0000-0000EB4C0000}"/>
    <cellStyle name="Separador de milhares 10 10 2 12 2" xfId="17495" xr:uid="{00000000-0005-0000-0000-0000EC4C0000}"/>
    <cellStyle name="Separador de milhares 10 10 2 12 3" xfId="17496" xr:uid="{00000000-0005-0000-0000-0000ED4C0000}"/>
    <cellStyle name="Separador de milhares 10 10 2 12 4" xfId="17497" xr:uid="{00000000-0005-0000-0000-0000EE4C0000}"/>
    <cellStyle name="Separador de milhares 10 10 2 13" xfId="17498" xr:uid="{00000000-0005-0000-0000-0000EF4C0000}"/>
    <cellStyle name="Separador de milhares 10 10 2 13 2" xfId="17499" xr:uid="{00000000-0005-0000-0000-0000F04C0000}"/>
    <cellStyle name="Separador de milhares 10 10 2 13 3" xfId="17500" xr:uid="{00000000-0005-0000-0000-0000F14C0000}"/>
    <cellStyle name="Separador de milhares 10 10 2 13 4" xfId="17501" xr:uid="{00000000-0005-0000-0000-0000F24C0000}"/>
    <cellStyle name="Separador de milhares 10 10 2 14" xfId="17502" xr:uid="{00000000-0005-0000-0000-0000F34C0000}"/>
    <cellStyle name="Separador de milhares 10 10 2 14 2" xfId="17503" xr:uid="{00000000-0005-0000-0000-0000F44C0000}"/>
    <cellStyle name="Separador de milhares 10 10 2 14 3" xfId="17504" xr:uid="{00000000-0005-0000-0000-0000F54C0000}"/>
    <cellStyle name="Separador de milhares 10 10 2 14 4" xfId="17505" xr:uid="{00000000-0005-0000-0000-0000F64C0000}"/>
    <cellStyle name="Separador de milhares 10 10 2 15" xfId="17506" xr:uid="{00000000-0005-0000-0000-0000F74C0000}"/>
    <cellStyle name="Separador de milhares 10 10 2 15 2" xfId="17507" xr:uid="{00000000-0005-0000-0000-0000F84C0000}"/>
    <cellStyle name="Separador de milhares 10 10 2 15 3" xfId="17508" xr:uid="{00000000-0005-0000-0000-0000F94C0000}"/>
    <cellStyle name="Separador de milhares 10 10 2 15 4" xfId="17509" xr:uid="{00000000-0005-0000-0000-0000FA4C0000}"/>
    <cellStyle name="Separador de milhares 10 10 2 16" xfId="17510" xr:uid="{00000000-0005-0000-0000-0000FB4C0000}"/>
    <cellStyle name="Separador de milhares 10 10 2 17" xfId="17511" xr:uid="{00000000-0005-0000-0000-0000FC4C0000}"/>
    <cellStyle name="Separador de milhares 10 10 2 18" xfId="17512" xr:uid="{00000000-0005-0000-0000-0000FD4C0000}"/>
    <cellStyle name="Separador de milhares 10 10 2 19" xfId="17513" xr:uid="{00000000-0005-0000-0000-0000FE4C0000}"/>
    <cellStyle name="Separador de milhares 10 10 2 2" xfId="17514" xr:uid="{00000000-0005-0000-0000-0000FF4C0000}"/>
    <cellStyle name="Separador de milhares 10 10 2 2 2" xfId="17515" xr:uid="{00000000-0005-0000-0000-0000004D0000}"/>
    <cellStyle name="Separador de milhares 10 10 2 2 3" xfId="17516" xr:uid="{00000000-0005-0000-0000-0000014D0000}"/>
    <cellStyle name="Separador de milhares 10 10 2 2 4" xfId="17517" xr:uid="{00000000-0005-0000-0000-0000024D0000}"/>
    <cellStyle name="Separador de milhares 10 10 2 20" xfId="17518" xr:uid="{00000000-0005-0000-0000-0000034D0000}"/>
    <cellStyle name="Separador de milhares 10 10 2 21" xfId="17519" xr:uid="{00000000-0005-0000-0000-0000044D0000}"/>
    <cellStyle name="Separador de milhares 10 10 2 3" xfId="17520" xr:uid="{00000000-0005-0000-0000-0000054D0000}"/>
    <cellStyle name="Separador de milhares 10 10 2 3 2" xfId="17521" xr:uid="{00000000-0005-0000-0000-0000064D0000}"/>
    <cellStyle name="Separador de milhares 10 10 2 3 3" xfId="17522" xr:uid="{00000000-0005-0000-0000-0000074D0000}"/>
    <cellStyle name="Separador de milhares 10 10 2 3 4" xfId="17523" xr:uid="{00000000-0005-0000-0000-0000084D0000}"/>
    <cellStyle name="Separador de milhares 10 10 2 4" xfId="17524" xr:uid="{00000000-0005-0000-0000-0000094D0000}"/>
    <cellStyle name="Separador de milhares 10 10 2 4 2" xfId="17525" xr:uid="{00000000-0005-0000-0000-00000A4D0000}"/>
    <cellStyle name="Separador de milhares 10 10 2 4 3" xfId="17526" xr:uid="{00000000-0005-0000-0000-00000B4D0000}"/>
    <cellStyle name="Separador de milhares 10 10 2 4 4" xfId="17527" xr:uid="{00000000-0005-0000-0000-00000C4D0000}"/>
    <cellStyle name="Separador de milhares 10 10 2 5" xfId="17528" xr:uid="{00000000-0005-0000-0000-00000D4D0000}"/>
    <cellStyle name="Separador de milhares 10 10 2 5 2" xfId="17529" xr:uid="{00000000-0005-0000-0000-00000E4D0000}"/>
    <cellStyle name="Separador de milhares 10 10 2 5 3" xfId="17530" xr:uid="{00000000-0005-0000-0000-00000F4D0000}"/>
    <cellStyle name="Separador de milhares 10 10 2 5 4" xfId="17531" xr:uid="{00000000-0005-0000-0000-0000104D0000}"/>
    <cellStyle name="Separador de milhares 10 10 2 6" xfId="17532" xr:uid="{00000000-0005-0000-0000-0000114D0000}"/>
    <cellStyle name="Separador de milhares 10 10 2 6 2" xfId="17533" xr:uid="{00000000-0005-0000-0000-0000124D0000}"/>
    <cellStyle name="Separador de milhares 10 10 2 6 3" xfId="17534" xr:uid="{00000000-0005-0000-0000-0000134D0000}"/>
    <cellStyle name="Separador de milhares 10 10 2 6 4" xfId="17535" xr:uid="{00000000-0005-0000-0000-0000144D0000}"/>
    <cellStyle name="Separador de milhares 10 10 2 7" xfId="17536" xr:uid="{00000000-0005-0000-0000-0000154D0000}"/>
    <cellStyle name="Separador de milhares 10 10 2 7 2" xfId="17537" xr:uid="{00000000-0005-0000-0000-0000164D0000}"/>
    <cellStyle name="Separador de milhares 10 10 2 7 3" xfId="17538" xr:uid="{00000000-0005-0000-0000-0000174D0000}"/>
    <cellStyle name="Separador de milhares 10 10 2 7 4" xfId="17539" xr:uid="{00000000-0005-0000-0000-0000184D0000}"/>
    <cellStyle name="Separador de milhares 10 10 2 8" xfId="17540" xr:uid="{00000000-0005-0000-0000-0000194D0000}"/>
    <cellStyle name="Separador de milhares 10 10 2 8 2" xfId="17541" xr:uid="{00000000-0005-0000-0000-00001A4D0000}"/>
    <cellStyle name="Separador de milhares 10 10 2 8 3" xfId="17542" xr:uid="{00000000-0005-0000-0000-00001B4D0000}"/>
    <cellStyle name="Separador de milhares 10 10 2 8 4" xfId="17543" xr:uid="{00000000-0005-0000-0000-00001C4D0000}"/>
    <cellStyle name="Separador de milhares 10 10 2 9" xfId="17544" xr:uid="{00000000-0005-0000-0000-00001D4D0000}"/>
    <cellStyle name="Separador de milhares 10 10 2 9 2" xfId="17545" xr:uid="{00000000-0005-0000-0000-00001E4D0000}"/>
    <cellStyle name="Separador de milhares 10 10 2 9 3" xfId="17546" xr:uid="{00000000-0005-0000-0000-00001F4D0000}"/>
    <cellStyle name="Separador de milhares 10 10 2 9 4" xfId="17547" xr:uid="{00000000-0005-0000-0000-0000204D0000}"/>
    <cellStyle name="Separador de milhares 10 10 20" xfId="17548" xr:uid="{00000000-0005-0000-0000-0000214D0000}"/>
    <cellStyle name="Separador de milhares 10 10 21" xfId="17549" xr:uid="{00000000-0005-0000-0000-0000224D0000}"/>
    <cellStyle name="Separador de milhares 10 10 22" xfId="17550" xr:uid="{00000000-0005-0000-0000-0000234D0000}"/>
    <cellStyle name="Separador de milhares 10 10 23" xfId="17551" xr:uid="{00000000-0005-0000-0000-0000244D0000}"/>
    <cellStyle name="Separador de milhares 10 10 24" xfId="17552" xr:uid="{00000000-0005-0000-0000-0000254D0000}"/>
    <cellStyle name="Separador de milhares 10 10 25" xfId="17553" xr:uid="{00000000-0005-0000-0000-0000264D0000}"/>
    <cellStyle name="Separador de milhares 10 10 26" xfId="17554" xr:uid="{00000000-0005-0000-0000-0000274D0000}"/>
    <cellStyle name="Separador de milhares 10 10 26 2" xfId="17555" xr:uid="{00000000-0005-0000-0000-0000284D0000}"/>
    <cellStyle name="Separador de milhares 10 10 26 3" xfId="17556" xr:uid="{00000000-0005-0000-0000-0000294D0000}"/>
    <cellStyle name="Separador de milhares 10 10 26 4" xfId="17557" xr:uid="{00000000-0005-0000-0000-00002A4D0000}"/>
    <cellStyle name="Separador de milhares 10 10 27" xfId="17558" xr:uid="{00000000-0005-0000-0000-00002B4D0000}"/>
    <cellStyle name="Separador de milhares 10 10 28" xfId="17559" xr:uid="{00000000-0005-0000-0000-00002C4D0000}"/>
    <cellStyle name="Separador de milhares 10 10 29" xfId="17560" xr:uid="{00000000-0005-0000-0000-00002D4D0000}"/>
    <cellStyle name="Separador de milhares 10 10 3" xfId="17561" xr:uid="{00000000-0005-0000-0000-00002E4D0000}"/>
    <cellStyle name="Separador de milhares 10 10 3 2" xfId="17562" xr:uid="{00000000-0005-0000-0000-00002F4D0000}"/>
    <cellStyle name="Separador de milhares 10 10 3 3" xfId="17563" xr:uid="{00000000-0005-0000-0000-0000304D0000}"/>
    <cellStyle name="Separador de milhares 10 10 3 4" xfId="17564" xr:uid="{00000000-0005-0000-0000-0000314D0000}"/>
    <cellStyle name="Separador de milhares 10 10 30" xfId="17565" xr:uid="{00000000-0005-0000-0000-0000324D0000}"/>
    <cellStyle name="Separador de milhares 10 10 31" xfId="17566" xr:uid="{00000000-0005-0000-0000-0000334D0000}"/>
    <cellStyle name="Separador de milhares 10 10 32" xfId="17567" xr:uid="{00000000-0005-0000-0000-0000344D0000}"/>
    <cellStyle name="Separador de milhares 10 10 33" xfId="17568" xr:uid="{00000000-0005-0000-0000-0000354D0000}"/>
    <cellStyle name="Separador de milhares 10 10 34" xfId="17569" xr:uid="{00000000-0005-0000-0000-0000364D0000}"/>
    <cellStyle name="Separador de milhares 10 10 35" xfId="17570" xr:uid="{00000000-0005-0000-0000-0000374D0000}"/>
    <cellStyle name="Separador de milhares 10 10 36" xfId="17571" xr:uid="{00000000-0005-0000-0000-0000384D0000}"/>
    <cellStyle name="Separador de milhares 10 10 4" xfId="17572" xr:uid="{00000000-0005-0000-0000-0000394D0000}"/>
    <cellStyle name="Separador de milhares 10 10 4 2" xfId="17573" xr:uid="{00000000-0005-0000-0000-00003A4D0000}"/>
    <cellStyle name="Separador de milhares 10 10 4 3" xfId="17574" xr:uid="{00000000-0005-0000-0000-00003B4D0000}"/>
    <cellStyle name="Separador de milhares 10 10 4 4" xfId="17575" xr:uid="{00000000-0005-0000-0000-00003C4D0000}"/>
    <cellStyle name="Separador de milhares 10 10 5" xfId="17576" xr:uid="{00000000-0005-0000-0000-00003D4D0000}"/>
    <cellStyle name="Separador de milhares 10 10 6" xfId="17577" xr:uid="{00000000-0005-0000-0000-00003E4D0000}"/>
    <cellStyle name="Separador de milhares 10 10 7" xfId="17578" xr:uid="{00000000-0005-0000-0000-00003F4D0000}"/>
    <cellStyle name="Separador de milhares 10 10 8" xfId="17579" xr:uid="{00000000-0005-0000-0000-0000404D0000}"/>
    <cellStyle name="Separador de milhares 10 10 9" xfId="17580" xr:uid="{00000000-0005-0000-0000-0000414D0000}"/>
    <cellStyle name="Separador de milhares 10 11" xfId="17581" xr:uid="{00000000-0005-0000-0000-0000424D0000}"/>
    <cellStyle name="Separador de milhares 10 11 2" xfId="17582" xr:uid="{00000000-0005-0000-0000-0000434D0000}"/>
    <cellStyle name="Separador de milhares 10 11 2 2" xfId="28299" xr:uid="{7BC8FC48-2996-4887-B056-CAE02E79BF47}"/>
    <cellStyle name="Separador de milhares 10 12" xfId="17583" xr:uid="{00000000-0005-0000-0000-0000444D0000}"/>
    <cellStyle name="Separador de milhares 10 12 2" xfId="17584" xr:uid="{00000000-0005-0000-0000-0000454D0000}"/>
    <cellStyle name="Separador de milhares 10 12 2 2" xfId="28300" xr:uid="{FD1DC568-FE89-4422-9B3A-B77DA5E50F97}"/>
    <cellStyle name="Separador de milhares 10 13" xfId="17585" xr:uid="{00000000-0005-0000-0000-0000464D0000}"/>
    <cellStyle name="Separador de milhares 10 13 2" xfId="17586" xr:uid="{00000000-0005-0000-0000-0000474D0000}"/>
    <cellStyle name="Separador de milhares 10 13 2 2" xfId="28301" xr:uid="{6E3775DB-D4E1-4817-A109-DA556774CB05}"/>
    <cellStyle name="Separador de milhares 10 14" xfId="17587" xr:uid="{00000000-0005-0000-0000-0000484D0000}"/>
    <cellStyle name="Separador de milhares 10 14 2" xfId="17588" xr:uid="{00000000-0005-0000-0000-0000494D0000}"/>
    <cellStyle name="Separador de milhares 10 14 2 2" xfId="28302" xr:uid="{F2773402-9D4E-445C-9AB6-C0C00CD89986}"/>
    <cellStyle name="Separador de milhares 10 15" xfId="17589" xr:uid="{00000000-0005-0000-0000-00004A4D0000}"/>
    <cellStyle name="Separador de milhares 10 15 2" xfId="17590" xr:uid="{00000000-0005-0000-0000-00004B4D0000}"/>
    <cellStyle name="Separador de milhares 10 15 2 2" xfId="28303" xr:uid="{FBA8B3F9-F085-4491-95E4-0EF32EAC09F3}"/>
    <cellStyle name="Separador de milhares 10 16" xfId="17591" xr:uid="{00000000-0005-0000-0000-00004C4D0000}"/>
    <cellStyle name="Separador de milhares 10 16 2" xfId="17592" xr:uid="{00000000-0005-0000-0000-00004D4D0000}"/>
    <cellStyle name="Separador de milhares 10 16 2 2" xfId="28304" xr:uid="{A224906C-39B0-4091-95BB-803C332AF596}"/>
    <cellStyle name="Separador de milhares 10 17" xfId="17593" xr:uid="{00000000-0005-0000-0000-00004E4D0000}"/>
    <cellStyle name="Separador de milhares 10 17 2" xfId="17594" xr:uid="{00000000-0005-0000-0000-00004F4D0000}"/>
    <cellStyle name="Separador de milhares 10 17 2 2" xfId="28305" xr:uid="{B68E4BC9-4981-49CF-8198-AF2ACA0B1C37}"/>
    <cellStyle name="Separador de milhares 10 18" xfId="17595" xr:uid="{00000000-0005-0000-0000-0000504D0000}"/>
    <cellStyle name="Separador de milhares 10 18 2" xfId="17596" xr:uid="{00000000-0005-0000-0000-0000514D0000}"/>
    <cellStyle name="Separador de milhares 10 18 2 2" xfId="28306" xr:uid="{5625EEEF-AE02-4CAD-A755-6FC770EDFAA0}"/>
    <cellStyle name="Separador de milhares 10 19" xfId="17597" xr:uid="{00000000-0005-0000-0000-0000524D0000}"/>
    <cellStyle name="Separador de milhares 10 19 2" xfId="17598" xr:uid="{00000000-0005-0000-0000-0000534D0000}"/>
    <cellStyle name="Separador de milhares 10 19 2 2" xfId="28307" xr:uid="{1D6C8259-83E4-4A8A-8D51-453673C70C2E}"/>
    <cellStyle name="Separador de milhares 10 2" xfId="633" xr:uid="{00000000-0005-0000-0000-0000544D0000}"/>
    <cellStyle name="Separador de milhares 10 2 10" xfId="17600" xr:uid="{00000000-0005-0000-0000-0000554D0000}"/>
    <cellStyle name="Separador de milhares 10 2 10 2" xfId="17601" xr:uid="{00000000-0005-0000-0000-0000564D0000}"/>
    <cellStyle name="Separador de milhares 10 2 10 2 2" xfId="28309" xr:uid="{E28C2158-BFF0-485A-9EBB-BE55132863EC}"/>
    <cellStyle name="Separador de milhares 10 2 11" xfId="17602" xr:uid="{00000000-0005-0000-0000-0000574D0000}"/>
    <cellStyle name="Separador de milhares 10 2 11 2" xfId="17603" xr:uid="{00000000-0005-0000-0000-0000584D0000}"/>
    <cellStyle name="Separador de milhares 10 2 11 2 2" xfId="28310" xr:uid="{C5F83FAF-0074-4A1E-B956-BF0CD4530EC0}"/>
    <cellStyle name="Separador de milhares 10 2 12" xfId="17604" xr:uid="{00000000-0005-0000-0000-0000594D0000}"/>
    <cellStyle name="Separador de milhares 10 2 12 2" xfId="17605" xr:uid="{00000000-0005-0000-0000-00005A4D0000}"/>
    <cellStyle name="Separador de milhares 10 2 12 2 2" xfId="28311" xr:uid="{D640CDBE-4521-4A6A-AAD6-C80619555E84}"/>
    <cellStyle name="Separador de milhares 10 2 13" xfId="17606" xr:uid="{00000000-0005-0000-0000-00005B4D0000}"/>
    <cellStyle name="Separador de milhares 10 2 13 2" xfId="17607" xr:uid="{00000000-0005-0000-0000-00005C4D0000}"/>
    <cellStyle name="Separador de milhares 10 2 13 2 2" xfId="28312" xr:uid="{6E49B16A-FDDD-45B9-B6C8-0AE0BBF812C3}"/>
    <cellStyle name="Separador de milhares 10 2 14" xfId="17608" xr:uid="{00000000-0005-0000-0000-00005D4D0000}"/>
    <cellStyle name="Separador de milhares 10 2 14 2" xfId="17609" xr:uid="{00000000-0005-0000-0000-00005E4D0000}"/>
    <cellStyle name="Separador de milhares 10 2 14 2 2" xfId="28314" xr:uid="{1FFAEAC9-F259-4FDE-858D-3EBD6AE46949}"/>
    <cellStyle name="Separador de milhares 10 2 14 3" xfId="28313" xr:uid="{57AE4F1F-7833-4BD4-8E2E-47A26262B9C6}"/>
    <cellStyle name="Separador de milhares 10 2 15" xfId="17610" xr:uid="{00000000-0005-0000-0000-00005F4D0000}"/>
    <cellStyle name="Separador de milhares 10 2 15 2" xfId="17611" xr:uid="{00000000-0005-0000-0000-0000604D0000}"/>
    <cellStyle name="Separador de milhares 10 2 15 2 2" xfId="28316" xr:uid="{3B3941BA-D705-4BEC-8B70-1D8B8CF870A2}"/>
    <cellStyle name="Separador de milhares 10 2 15 3" xfId="28315" xr:uid="{ED555B93-9440-4541-AE68-35ADC8103BDA}"/>
    <cellStyle name="Separador de milhares 10 2 16" xfId="17612" xr:uid="{00000000-0005-0000-0000-0000614D0000}"/>
    <cellStyle name="Separador de milhares 10 2 16 2" xfId="17613" xr:uid="{00000000-0005-0000-0000-0000624D0000}"/>
    <cellStyle name="Separador de milhares 10 2 16 2 2" xfId="28318" xr:uid="{3ED11CAF-D599-42B4-922E-90431FFB8038}"/>
    <cellStyle name="Separador de milhares 10 2 16 3" xfId="28317" xr:uid="{DB3BD9F3-F186-4B4A-97EF-BB720FF74576}"/>
    <cellStyle name="Separador de milhares 10 2 17" xfId="17614" xr:uid="{00000000-0005-0000-0000-0000634D0000}"/>
    <cellStyle name="Separador de milhares 10 2 17 2" xfId="17615" xr:uid="{00000000-0005-0000-0000-0000644D0000}"/>
    <cellStyle name="Separador de milhares 10 2 17 2 2" xfId="28320" xr:uid="{BFBDEDF4-7721-4850-BD41-10A8D4CE2E04}"/>
    <cellStyle name="Separador de milhares 10 2 17 3" xfId="28319" xr:uid="{39DB7DFC-A27D-4949-8B99-00A3408059C7}"/>
    <cellStyle name="Separador de milhares 10 2 18" xfId="17616" xr:uid="{00000000-0005-0000-0000-0000654D0000}"/>
    <cellStyle name="Separador de milhares 10 2 18 2" xfId="17617" xr:uid="{00000000-0005-0000-0000-0000664D0000}"/>
    <cellStyle name="Separador de milhares 10 2 18 2 2" xfId="28322" xr:uid="{FD5BE0EF-91D8-4837-91B0-2024886190B8}"/>
    <cellStyle name="Separador de milhares 10 2 18 3" xfId="28321" xr:uid="{10A5289D-08DC-404B-B329-20A7272A9553}"/>
    <cellStyle name="Separador de milhares 10 2 19" xfId="17618" xr:uid="{00000000-0005-0000-0000-0000674D0000}"/>
    <cellStyle name="Separador de milhares 10 2 19 2" xfId="17619" xr:uid="{00000000-0005-0000-0000-0000684D0000}"/>
    <cellStyle name="Separador de milhares 10 2 19 2 2" xfId="28324" xr:uid="{0622C004-035C-4145-AB83-36B152DB799D}"/>
    <cellStyle name="Separador de milhares 10 2 19 3" xfId="28323" xr:uid="{FC9AE2CD-879D-4D46-97DF-4AC0A3E7B0A8}"/>
    <cellStyle name="Separador de milhares 10 2 2" xfId="634" xr:uid="{00000000-0005-0000-0000-0000694D0000}"/>
    <cellStyle name="Separador de milhares 10 2 2 10" xfId="17621" xr:uid="{00000000-0005-0000-0000-00006A4D0000}"/>
    <cellStyle name="Separador de milhares 10 2 2 11" xfId="17620" xr:uid="{00000000-0005-0000-0000-00006B4D0000}"/>
    <cellStyle name="Separador de milhares 10 2 2 12" xfId="27878"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3" xr:uid="{00000000-0005-0000-0000-00006E4D0000}"/>
    <cellStyle name="Separador de milhares 10 2 2 2 2 2 2" xfId="28325" xr:uid="{3F0BE231-0897-4525-8BFB-5F15AA7F3E42}"/>
    <cellStyle name="Separador de milhares 10 2 2 2 2 3" xfId="27880" xr:uid="{507AE1AB-E0F4-4AB5-8B52-629D2CBA84BF}"/>
    <cellStyle name="Separador de milhares 10 2 2 2 3" xfId="17622" xr:uid="{00000000-0005-0000-0000-00006F4D0000}"/>
    <cellStyle name="Separador de milhares 10 2 2 2 4" xfId="27879" xr:uid="{CCB5B8FB-8B53-4DFB-9830-CB0D81132A2D}"/>
    <cellStyle name="Separador de milhares 10 2 2 3" xfId="637" xr:uid="{00000000-0005-0000-0000-0000704D0000}"/>
    <cellStyle name="Separador de milhares 10 2 2 3 2" xfId="17625" xr:uid="{00000000-0005-0000-0000-0000714D0000}"/>
    <cellStyle name="Separador de milhares 10 2 2 3 2 2" xfId="28326" xr:uid="{574C1DD9-972D-4563-9770-7E9EDD4F9B25}"/>
    <cellStyle name="Separador de milhares 10 2 2 3 3" xfId="17624" xr:uid="{00000000-0005-0000-0000-0000724D0000}"/>
    <cellStyle name="Separador de milhares 10 2 2 3 4" xfId="27881" xr:uid="{0A035E66-260B-4330-814D-EBF805C7CCAF}"/>
    <cellStyle name="Separador de milhares 10 2 2 4" xfId="17626" xr:uid="{00000000-0005-0000-0000-0000734D0000}"/>
    <cellStyle name="Separador de milhares 10 2 2 4 2" xfId="17627" xr:uid="{00000000-0005-0000-0000-0000744D0000}"/>
    <cellStyle name="Separador de milhares 10 2 2 4 2 2" xfId="28327" xr:uid="{9FBC184C-4A51-4FE4-A533-984CE24DCE8C}"/>
    <cellStyle name="Separador de milhares 10 2 2 5" xfId="17628" xr:uid="{00000000-0005-0000-0000-0000754D0000}"/>
    <cellStyle name="Separador de milhares 10 2 2 5 2" xfId="17629" xr:uid="{00000000-0005-0000-0000-0000764D0000}"/>
    <cellStyle name="Separador de milhares 10 2 2 5 2 2" xfId="28328" xr:uid="{40DB2F17-56F7-4B58-938C-52F5E5778838}"/>
    <cellStyle name="Separador de milhares 10 2 2 6" xfId="17630" xr:uid="{00000000-0005-0000-0000-0000774D0000}"/>
    <cellStyle name="Separador de milhares 10 2 2 7" xfId="17631" xr:uid="{00000000-0005-0000-0000-0000784D0000}"/>
    <cellStyle name="Separador de milhares 10 2 2 8" xfId="17632" xr:uid="{00000000-0005-0000-0000-0000794D0000}"/>
    <cellStyle name="Separador de milhares 10 2 2 9" xfId="17633" xr:uid="{00000000-0005-0000-0000-00007A4D0000}"/>
    <cellStyle name="Separador de milhares 10 2 20" xfId="17634" xr:uid="{00000000-0005-0000-0000-00007B4D0000}"/>
    <cellStyle name="Separador de milhares 10 2 20 2" xfId="17635" xr:uid="{00000000-0005-0000-0000-00007C4D0000}"/>
    <cellStyle name="Separador de milhares 10 2 20 2 2" xfId="28330" xr:uid="{5A77D792-BFFC-44F1-BD3F-E98AAC954866}"/>
    <cellStyle name="Separador de milhares 10 2 20 3" xfId="28329" xr:uid="{0F5099E5-6DB5-443D-95D7-25000397603F}"/>
    <cellStyle name="Separador de milhares 10 2 21" xfId="17636" xr:uid="{00000000-0005-0000-0000-00007D4D0000}"/>
    <cellStyle name="Separador de milhares 10 2 21 2" xfId="17637" xr:uid="{00000000-0005-0000-0000-00007E4D0000}"/>
    <cellStyle name="Separador de milhares 10 2 21 2 2" xfId="28332" xr:uid="{AF9252C4-A40C-4680-89A2-28A85F3ADE0F}"/>
    <cellStyle name="Separador de milhares 10 2 21 3" xfId="28331" xr:uid="{3E80D2D3-2F79-48E9-BBE8-9E51115E63FC}"/>
    <cellStyle name="Separador de milhares 10 2 22" xfId="17638" xr:uid="{00000000-0005-0000-0000-00007F4D0000}"/>
    <cellStyle name="Separador de milhares 10 2 22 2" xfId="17639" xr:uid="{00000000-0005-0000-0000-0000804D0000}"/>
    <cellStyle name="Separador de milhares 10 2 22 2 2" xfId="28334" xr:uid="{0478CC58-48B9-4CBE-B5B0-3EF60C2C26CA}"/>
    <cellStyle name="Separador de milhares 10 2 22 3" xfId="28333" xr:uid="{11D1F202-E354-4D9D-9106-422B3153C180}"/>
    <cellStyle name="Separador de milhares 10 2 23" xfId="17640" xr:uid="{00000000-0005-0000-0000-0000814D0000}"/>
    <cellStyle name="Separador de milhares 10 2 23 2" xfId="17641" xr:uid="{00000000-0005-0000-0000-0000824D0000}"/>
    <cellStyle name="Separador de milhares 10 2 23 2 2" xfId="28336" xr:uid="{916E69D3-1C38-4EA3-ACDF-9BCD9C85BB78}"/>
    <cellStyle name="Separador de milhares 10 2 23 3" xfId="28335" xr:uid="{CD5092AB-6AC5-427B-B9F1-D7BA0B144B9E}"/>
    <cellStyle name="Separador de milhares 10 2 24" xfId="17642" xr:uid="{00000000-0005-0000-0000-0000834D0000}"/>
    <cellStyle name="Separador de milhares 10 2 24 2" xfId="17643" xr:uid="{00000000-0005-0000-0000-0000844D0000}"/>
    <cellStyle name="Separador de milhares 10 2 24 2 2" xfId="28338" xr:uid="{BF4895D9-7559-489B-9030-279B7596A307}"/>
    <cellStyle name="Separador de milhares 10 2 24 3" xfId="28337" xr:uid="{6428B091-0A72-42CE-956D-EF742BE710F8}"/>
    <cellStyle name="Separador de milhares 10 2 25" xfId="17644" xr:uid="{00000000-0005-0000-0000-0000854D0000}"/>
    <cellStyle name="Separador de milhares 10 2 25 2" xfId="17645" xr:uid="{00000000-0005-0000-0000-0000864D0000}"/>
    <cellStyle name="Separador de milhares 10 2 25 2 2" xfId="28340" xr:uid="{C79E39BA-24E2-45E0-A948-768493BD796C}"/>
    <cellStyle name="Separador de milhares 10 2 25 3" xfId="28339" xr:uid="{F5B1BFB4-2BA8-4C67-BBF2-F5EDD6AA663A}"/>
    <cellStyle name="Separador de milhares 10 2 26" xfId="17646" xr:uid="{00000000-0005-0000-0000-0000874D0000}"/>
    <cellStyle name="Separador de milhares 10 2 26 2" xfId="17647" xr:uid="{00000000-0005-0000-0000-0000884D0000}"/>
    <cellStyle name="Separador de milhares 10 2 26 2 2" xfId="28342" xr:uid="{73AFA2D3-B268-4AA9-80A4-F458EB40F57A}"/>
    <cellStyle name="Separador de milhares 10 2 26 3" xfId="28341" xr:uid="{D2D666D0-A239-4B8E-B71D-D8842BB968DB}"/>
    <cellStyle name="Separador de milhares 10 2 27" xfId="17648" xr:uid="{00000000-0005-0000-0000-0000894D0000}"/>
    <cellStyle name="Separador de milhares 10 2 27 2" xfId="17649" xr:uid="{00000000-0005-0000-0000-00008A4D0000}"/>
    <cellStyle name="Separador de milhares 10 2 27 2 2" xfId="28344" xr:uid="{DBF558CB-9401-4DAF-B0BC-157E5D503CCC}"/>
    <cellStyle name="Separador de milhares 10 2 27 3" xfId="28343" xr:uid="{7D9B488B-54B8-4EE3-A3A6-FCB01219066F}"/>
    <cellStyle name="Separador de milhares 10 2 28" xfId="17650" xr:uid="{00000000-0005-0000-0000-00008B4D0000}"/>
    <cellStyle name="Separador de milhares 10 2 28 2" xfId="17651" xr:uid="{00000000-0005-0000-0000-00008C4D0000}"/>
    <cellStyle name="Separador de milhares 10 2 28 2 2" xfId="28346" xr:uid="{A21A0228-DD48-49FA-9A33-4E2C4B5DDB2D}"/>
    <cellStyle name="Separador de milhares 10 2 28 3" xfId="28345" xr:uid="{0F59CB26-B908-492A-BEC6-4C7BC22ECB16}"/>
    <cellStyle name="Separador de milhares 10 2 29" xfId="17652" xr:uid="{00000000-0005-0000-0000-00008D4D0000}"/>
    <cellStyle name="Separador de milhares 10 2 29 2" xfId="17653" xr:uid="{00000000-0005-0000-0000-00008E4D0000}"/>
    <cellStyle name="Separador de milhares 10 2 29 2 2" xfId="28348" xr:uid="{7CE2C95A-3EC6-4680-8A2F-A052ECC0E527}"/>
    <cellStyle name="Separador de milhares 10 2 29 3" xfId="28347" xr:uid="{4A5C965B-CB2F-4E25-AA7E-BF743EC2A868}"/>
    <cellStyle name="Separador de milhares 10 2 3" xfId="638" xr:uid="{00000000-0005-0000-0000-00008F4D0000}"/>
    <cellStyle name="Separador de milhares 10 2 3 10" xfId="17655" xr:uid="{00000000-0005-0000-0000-0000904D0000}"/>
    <cellStyle name="Separador de milhares 10 2 3 11" xfId="17654" xr:uid="{00000000-0005-0000-0000-0000914D0000}"/>
    <cellStyle name="Separador de milhares 10 2 3 11 2" xfId="28349" xr:uid="{5B415F73-2431-4900-A03E-66D94238876E}"/>
    <cellStyle name="Separador de milhares 10 2 3 12" xfId="27882" xr:uid="{730899C2-42B6-4116-990C-689677E3534C}"/>
    <cellStyle name="Separador de milhares 10 2 3 2" xfId="639" xr:uid="{00000000-0005-0000-0000-0000924D0000}"/>
    <cellStyle name="Separador de milhares 10 2 3 2 2" xfId="17657" xr:uid="{00000000-0005-0000-0000-0000934D0000}"/>
    <cellStyle name="Separador de milhares 10 2 3 2 2 2" xfId="28350" xr:uid="{BEAF4959-B7ED-474B-BD91-35B51775E3E6}"/>
    <cellStyle name="Separador de milhares 10 2 3 2 3" xfId="17656" xr:uid="{00000000-0005-0000-0000-0000944D0000}"/>
    <cellStyle name="Separador de milhares 10 2 3 2 4" xfId="27883" xr:uid="{205B6D27-A3A0-4840-9266-D12293CB6831}"/>
    <cellStyle name="Separador de milhares 10 2 3 3" xfId="17658" xr:uid="{00000000-0005-0000-0000-0000954D0000}"/>
    <cellStyle name="Separador de milhares 10 2 3 3 2" xfId="17659" xr:uid="{00000000-0005-0000-0000-0000964D0000}"/>
    <cellStyle name="Separador de milhares 10 2 3 3 2 2" xfId="28351" xr:uid="{9BCB413A-23EB-4E6C-A9FB-999C270C2561}"/>
    <cellStyle name="Separador de milhares 10 2 3 4" xfId="17660" xr:uid="{00000000-0005-0000-0000-0000974D0000}"/>
    <cellStyle name="Separador de milhares 10 2 3 4 2" xfId="17661" xr:uid="{00000000-0005-0000-0000-0000984D0000}"/>
    <cellStyle name="Separador de milhares 10 2 3 4 2 2" xfId="28352" xr:uid="{41DD01C2-EDA3-4CAB-A8EC-593B2CB91611}"/>
    <cellStyle name="Separador de milhares 10 2 3 5" xfId="17662" xr:uid="{00000000-0005-0000-0000-0000994D0000}"/>
    <cellStyle name="Separador de milhares 10 2 3 5 2" xfId="17663" xr:uid="{00000000-0005-0000-0000-00009A4D0000}"/>
    <cellStyle name="Separador de milhares 10 2 3 5 2 2" xfId="28353" xr:uid="{423E986D-6CD0-4AC9-8B5E-5CB926F88038}"/>
    <cellStyle name="Separador de milhares 10 2 3 6" xfId="17664" xr:uid="{00000000-0005-0000-0000-00009B4D0000}"/>
    <cellStyle name="Separador de milhares 10 2 3 7" xfId="17665" xr:uid="{00000000-0005-0000-0000-00009C4D0000}"/>
    <cellStyle name="Separador de milhares 10 2 3 8" xfId="17666" xr:uid="{00000000-0005-0000-0000-00009D4D0000}"/>
    <cellStyle name="Separador de milhares 10 2 3 9" xfId="17667" xr:uid="{00000000-0005-0000-0000-00009E4D0000}"/>
    <cellStyle name="Separador de milhares 10 2 30" xfId="17668" xr:uid="{00000000-0005-0000-0000-00009F4D0000}"/>
    <cellStyle name="Separador de milhares 10 2 30 2" xfId="17669" xr:uid="{00000000-0005-0000-0000-0000A04D0000}"/>
    <cellStyle name="Separador de milhares 10 2 30 2 2" xfId="28355" xr:uid="{429EF569-EE2A-410C-9A57-7FFA2C05D3CA}"/>
    <cellStyle name="Separador de milhares 10 2 30 3" xfId="28354" xr:uid="{6D32E603-516E-44EC-9B2D-D6441AAA620A}"/>
    <cellStyle name="Separador de milhares 10 2 31" xfId="17670" xr:uid="{00000000-0005-0000-0000-0000A14D0000}"/>
    <cellStyle name="Separador de milhares 10 2 31 2" xfId="17671" xr:uid="{00000000-0005-0000-0000-0000A24D0000}"/>
    <cellStyle name="Separador de milhares 10 2 31 2 2" xfId="28357" xr:uid="{BDD6516B-CE30-4250-97DB-24CD8EA29AA6}"/>
    <cellStyle name="Separador de milhares 10 2 31 3" xfId="28356" xr:uid="{E8A8D2D1-A7E5-4F92-8477-AB51C441BE31}"/>
    <cellStyle name="Separador de milhares 10 2 32" xfId="17672" xr:uid="{00000000-0005-0000-0000-0000A34D0000}"/>
    <cellStyle name="Separador de milhares 10 2 32 2" xfId="17673" xr:uid="{00000000-0005-0000-0000-0000A44D0000}"/>
    <cellStyle name="Separador de milhares 10 2 32 2 2" xfId="28359" xr:uid="{71BAE979-230C-4E8C-9B12-7324D43FBE29}"/>
    <cellStyle name="Separador de milhares 10 2 32 3" xfId="28358" xr:uid="{198386F4-323E-488D-8196-71C694739A12}"/>
    <cellStyle name="Separador de milhares 10 2 33" xfId="17674" xr:uid="{00000000-0005-0000-0000-0000A54D0000}"/>
    <cellStyle name="Separador de milhares 10 2 33 2" xfId="17675" xr:uid="{00000000-0005-0000-0000-0000A64D0000}"/>
    <cellStyle name="Separador de milhares 10 2 33 2 2" xfId="28361" xr:uid="{CB9DB328-4703-4897-95DC-68FC944AF632}"/>
    <cellStyle name="Separador de milhares 10 2 33 3" xfId="28360" xr:uid="{8F98A999-A3F2-4A7A-94C7-FE8B192722B1}"/>
    <cellStyle name="Separador de milhares 10 2 34" xfId="17676" xr:uid="{00000000-0005-0000-0000-0000A74D0000}"/>
    <cellStyle name="Separador de milhares 10 2 34 2" xfId="17677" xr:uid="{00000000-0005-0000-0000-0000A84D0000}"/>
    <cellStyle name="Separador de milhares 10 2 34 2 2" xfId="28363" xr:uid="{6C096F22-521A-4621-9C75-EBAFC49D6223}"/>
    <cellStyle name="Separador de milhares 10 2 34 3" xfId="28362" xr:uid="{A129CB58-7452-46C3-9E9F-B2F842509AF1}"/>
    <cellStyle name="Separador de milhares 10 2 35" xfId="17678" xr:uid="{00000000-0005-0000-0000-0000A94D0000}"/>
    <cellStyle name="Separador de milhares 10 2 35 2" xfId="17679" xr:uid="{00000000-0005-0000-0000-0000AA4D0000}"/>
    <cellStyle name="Separador de milhares 10 2 35 2 2" xfId="28365" xr:uid="{6E483F9A-BEDC-47D5-BF30-D439019F7D56}"/>
    <cellStyle name="Separador de milhares 10 2 35 3" xfId="28364" xr:uid="{A7F885A3-280B-48B4-9228-34C7B7B6B65A}"/>
    <cellStyle name="Separador de milhares 10 2 36" xfId="17680" xr:uid="{00000000-0005-0000-0000-0000AB4D0000}"/>
    <cellStyle name="Separador de milhares 10 2 36 2" xfId="17681" xr:uid="{00000000-0005-0000-0000-0000AC4D0000}"/>
    <cellStyle name="Separador de milhares 10 2 36 2 2" xfId="28367" xr:uid="{DF4648F9-36CB-49A0-8925-FD7950FB35C9}"/>
    <cellStyle name="Separador de milhares 10 2 36 3" xfId="28366" xr:uid="{E58FA87B-7D5D-436E-B096-12BB47861C20}"/>
    <cellStyle name="Separador de milhares 10 2 37" xfId="17682" xr:uid="{00000000-0005-0000-0000-0000AD4D0000}"/>
    <cellStyle name="Separador de milhares 10 2 37 2" xfId="28368" xr:uid="{7C6FF373-B636-4E29-A106-340BFC666780}"/>
    <cellStyle name="Separador de milhares 10 2 38" xfId="17599" xr:uid="{00000000-0005-0000-0000-0000AE4D0000}"/>
    <cellStyle name="Separador de milhares 10 2 38 2" xfId="28308" xr:uid="{5B4F3C1F-AFFA-4ED8-BC49-B653560E44E4}"/>
    <cellStyle name="Separador de milhares 10 2 39" xfId="27308" xr:uid="{00000000-0005-0000-0000-0000AF4D0000}"/>
    <cellStyle name="Separador de milhares 10 2 39 2" xfId="33145" xr:uid="{5FAEC648-4FB9-4A16-B2A7-E6204AFFA7DD}"/>
    <cellStyle name="Separador de milhares 10 2 4" xfId="640" xr:uid="{00000000-0005-0000-0000-0000B04D0000}"/>
    <cellStyle name="Separador de milhares 10 2 4 2" xfId="17684" xr:uid="{00000000-0005-0000-0000-0000B14D0000}"/>
    <cellStyle name="Separador de milhares 10 2 4 2 2" xfId="17685" xr:uid="{00000000-0005-0000-0000-0000B24D0000}"/>
    <cellStyle name="Separador de milhares 10 2 4 2 2 2" xfId="28370" xr:uid="{B235001B-83D2-4715-925A-E0ABFB546BCB}"/>
    <cellStyle name="Separador de milhares 10 2 4 2 3" xfId="28369" xr:uid="{579BB6A3-B6CC-4421-A36F-CB615D611A15}"/>
    <cellStyle name="Separador de milhares 10 2 4 3" xfId="17686" xr:uid="{00000000-0005-0000-0000-0000B34D0000}"/>
    <cellStyle name="Separador de milhares 10 2 4 3 2" xfId="17687" xr:uid="{00000000-0005-0000-0000-0000B44D0000}"/>
    <cellStyle name="Separador de milhares 10 2 4 3 2 2" xfId="28372" xr:uid="{6795EEFD-5A32-47E6-BE26-4502BFCBA0BF}"/>
    <cellStyle name="Separador de milhares 10 2 4 3 3" xfId="28371" xr:uid="{16791137-E414-47D2-8856-E52E643DA7A6}"/>
    <cellStyle name="Separador de milhares 10 2 4 4" xfId="17688" xr:uid="{00000000-0005-0000-0000-0000B54D0000}"/>
    <cellStyle name="Separador de milhares 10 2 4 4 2" xfId="17689" xr:uid="{00000000-0005-0000-0000-0000B64D0000}"/>
    <cellStyle name="Separador de milhares 10 2 4 4 2 2" xfId="28374" xr:uid="{2642F5A3-C2A0-4959-A296-3E4062885B82}"/>
    <cellStyle name="Separador de milhares 10 2 4 4 3" xfId="28373" xr:uid="{DB3FA2CE-36D9-4A22-BB4A-227F84C97CE4}"/>
    <cellStyle name="Separador de milhares 10 2 4 5" xfId="17690" xr:uid="{00000000-0005-0000-0000-0000B74D0000}"/>
    <cellStyle name="Separador de milhares 10 2 4 5 2" xfId="17691" xr:uid="{00000000-0005-0000-0000-0000B84D0000}"/>
    <cellStyle name="Separador de milhares 10 2 4 5 2 2" xfId="28376" xr:uid="{0F0E1D2B-43F4-4E9B-B2DD-3DE2EA5F3266}"/>
    <cellStyle name="Separador de milhares 10 2 4 5 3" xfId="28375" xr:uid="{3B224B9D-1F1D-464F-BBC0-9C6458E3F7D6}"/>
    <cellStyle name="Separador de milhares 10 2 4 6" xfId="17692" xr:uid="{00000000-0005-0000-0000-0000B94D0000}"/>
    <cellStyle name="Separador de milhares 10 2 4 6 2" xfId="28377" xr:uid="{39D00A01-3F75-4797-88C4-BD5E2C74C742}"/>
    <cellStyle name="Separador de milhares 10 2 4 7" xfId="17683" xr:uid="{00000000-0005-0000-0000-0000BA4D0000}"/>
    <cellStyle name="Separador de milhares 10 2 4 8" xfId="27884" xr:uid="{56390B63-7DF4-444F-98B4-007EF7B91CF0}"/>
    <cellStyle name="Separador de milhares 10 2 40" xfId="27479" xr:uid="{00000000-0005-0000-0000-0000BB4D0000}"/>
    <cellStyle name="Separador de milhares 10 2 40 2" xfId="33316" xr:uid="{B6150C09-C03A-467B-8073-E437FB13BEFD}"/>
    <cellStyle name="Separador de milhares 10 2 41" xfId="27648" xr:uid="{00000000-0005-0000-0000-0000BC4D0000}"/>
    <cellStyle name="Separador de milhares 10 2 41 2" xfId="33459" xr:uid="{A329BDDA-E067-4BC2-AE7E-C30D4675AFFF}"/>
    <cellStyle name="Separador de milhares 10 2 42" xfId="27805" xr:uid="{00000000-0005-0000-0000-0000BD4D0000}"/>
    <cellStyle name="Separador de milhares 10 2 42 2" xfId="33616" xr:uid="{4A46F3F8-3D11-4E54-AAD7-E0E483954C48}"/>
    <cellStyle name="Separador de milhares 10 2 43" xfId="27877" xr:uid="{E86ED968-3CB8-49D0-8BB5-FC2507F2F935}"/>
    <cellStyle name="Separador de milhares 10 2 5" xfId="17693" xr:uid="{00000000-0005-0000-0000-0000BE4D0000}"/>
    <cellStyle name="Separador de milhares 10 2 5 2" xfId="17694" xr:uid="{00000000-0005-0000-0000-0000BF4D0000}"/>
    <cellStyle name="Separador de milhares 10 2 5 2 2" xfId="28378" xr:uid="{516577DB-9E39-458C-9FB4-49A2396C2A6F}"/>
    <cellStyle name="Separador de milhares 10 2 6" xfId="17695" xr:uid="{00000000-0005-0000-0000-0000C04D0000}"/>
    <cellStyle name="Separador de milhares 10 2 6 2" xfId="17696" xr:uid="{00000000-0005-0000-0000-0000C14D0000}"/>
    <cellStyle name="Separador de milhares 10 2 6 2 2" xfId="28379" xr:uid="{D5763E2C-2A07-401C-87DD-3D5774A2A077}"/>
    <cellStyle name="Separador de milhares 10 2 7" xfId="17697" xr:uid="{00000000-0005-0000-0000-0000C24D0000}"/>
    <cellStyle name="Separador de milhares 10 2 7 2" xfId="17698" xr:uid="{00000000-0005-0000-0000-0000C34D0000}"/>
    <cellStyle name="Separador de milhares 10 2 7 2 2" xfId="28380" xr:uid="{F42E361C-A0EF-4D11-B38A-8EFA89B3D319}"/>
    <cellStyle name="Separador de milhares 10 2 8" xfId="17699" xr:uid="{00000000-0005-0000-0000-0000C44D0000}"/>
    <cellStyle name="Separador de milhares 10 2 8 2" xfId="17700" xr:uid="{00000000-0005-0000-0000-0000C54D0000}"/>
    <cellStyle name="Separador de milhares 10 2 8 2 2" xfId="28381" xr:uid="{626C439C-EC26-4459-94D5-CAAC1542D28A}"/>
    <cellStyle name="Separador de milhares 10 2 9" xfId="17701" xr:uid="{00000000-0005-0000-0000-0000C64D0000}"/>
    <cellStyle name="Separador de milhares 10 2 9 2" xfId="17702" xr:uid="{00000000-0005-0000-0000-0000C74D0000}"/>
    <cellStyle name="Separador de milhares 10 2 9 2 2" xfId="28382" xr:uid="{DD1B0959-FEAA-49C2-BFBB-CDB6B7D3310C}"/>
    <cellStyle name="Separador de milhares 10 20" xfId="17703" xr:uid="{00000000-0005-0000-0000-0000C84D0000}"/>
    <cellStyle name="Separador de milhares 10 20 2" xfId="17704" xr:uid="{00000000-0005-0000-0000-0000C94D0000}"/>
    <cellStyle name="Separador de milhares 10 20 2 2" xfId="28383" xr:uid="{976053AC-7666-4C1C-9CD7-A8A83FAA4374}"/>
    <cellStyle name="Separador de milhares 10 21" xfId="17705" xr:uid="{00000000-0005-0000-0000-0000CA4D0000}"/>
    <cellStyle name="Separador de milhares 10 21 2" xfId="17706" xr:uid="{00000000-0005-0000-0000-0000CB4D0000}"/>
    <cellStyle name="Separador de milhares 10 21 2 2" xfId="28384" xr:uid="{367BE3BA-EDDA-4AFA-8AF8-508910463CF1}"/>
    <cellStyle name="Separador de milhares 10 22" xfId="17707" xr:uid="{00000000-0005-0000-0000-0000CC4D0000}"/>
    <cellStyle name="Separador de milhares 10 22 2" xfId="17708" xr:uid="{00000000-0005-0000-0000-0000CD4D0000}"/>
    <cellStyle name="Separador de milhares 10 22 2 2" xfId="28385" xr:uid="{46A28575-C844-4F81-94E8-943526ADD95D}"/>
    <cellStyle name="Separador de milhares 10 23" xfId="17709" xr:uid="{00000000-0005-0000-0000-0000CE4D0000}"/>
    <cellStyle name="Separador de milhares 10 23 2" xfId="17710" xr:uid="{00000000-0005-0000-0000-0000CF4D0000}"/>
    <cellStyle name="Separador de milhares 10 23 2 2" xfId="28386" xr:uid="{F3FC6485-58A5-4D3D-A42B-613F1E1EA712}"/>
    <cellStyle name="Separador de milhares 10 24" xfId="17711" xr:uid="{00000000-0005-0000-0000-0000D04D0000}"/>
    <cellStyle name="Separador de milhares 10 24 2" xfId="17712" xr:uid="{00000000-0005-0000-0000-0000D14D0000}"/>
    <cellStyle name="Separador de milhares 10 24 2 2" xfId="28388" xr:uid="{DA739F7E-66CA-47A4-ABEA-2B50F179583E}"/>
    <cellStyle name="Separador de milhares 10 24 3" xfId="28387" xr:uid="{C267ED6D-0CB1-403F-AA9E-542AEFF4812A}"/>
    <cellStyle name="Separador de milhares 10 25" xfId="17713" xr:uid="{00000000-0005-0000-0000-0000D24D0000}"/>
    <cellStyle name="Separador de milhares 10 25 2" xfId="17714" xr:uid="{00000000-0005-0000-0000-0000D34D0000}"/>
    <cellStyle name="Separador de milhares 10 25 2 2" xfId="28390" xr:uid="{E9D037D6-5AD2-4E13-AFAA-C173BB1D89C8}"/>
    <cellStyle name="Separador de milhares 10 25 3" xfId="28389" xr:uid="{612A5761-DD14-4F18-A456-9B6F5BC31F5E}"/>
    <cellStyle name="Separador de milhares 10 26" xfId="17715" xr:uid="{00000000-0005-0000-0000-0000D44D0000}"/>
    <cellStyle name="Separador de milhares 10 26 2" xfId="17716" xr:uid="{00000000-0005-0000-0000-0000D54D0000}"/>
    <cellStyle name="Separador de milhares 10 26 2 2" xfId="28392" xr:uid="{3B473E59-3B34-4BB7-8346-D3AE8985A579}"/>
    <cellStyle name="Separador de milhares 10 26 3" xfId="28391" xr:uid="{65755DC8-C6C1-485C-B0EB-6DAFEF1AFB3E}"/>
    <cellStyle name="Separador de milhares 10 27" xfId="17717" xr:uid="{00000000-0005-0000-0000-0000D64D0000}"/>
    <cellStyle name="Separador de milhares 10 27 2" xfId="17718" xr:uid="{00000000-0005-0000-0000-0000D74D0000}"/>
    <cellStyle name="Separador de milhares 10 27 2 2" xfId="28394" xr:uid="{C5B43138-7933-47C7-8115-4CF2DD464E00}"/>
    <cellStyle name="Separador de milhares 10 27 3" xfId="28393" xr:uid="{52CE138D-5769-4382-855D-513D8C7017F9}"/>
    <cellStyle name="Separador de milhares 10 28" xfId="17719" xr:uid="{00000000-0005-0000-0000-0000D84D0000}"/>
    <cellStyle name="Separador de milhares 10 28 2" xfId="17720" xr:uid="{00000000-0005-0000-0000-0000D94D0000}"/>
    <cellStyle name="Separador de milhares 10 28 2 2" xfId="28396" xr:uid="{4B634704-FF3F-481C-95F5-D140EA62261C}"/>
    <cellStyle name="Separador de milhares 10 28 3" xfId="28395" xr:uid="{5250C8F9-649E-4CC4-9EAB-76E698AE973B}"/>
    <cellStyle name="Separador de milhares 10 29" xfId="17721" xr:uid="{00000000-0005-0000-0000-0000DA4D0000}"/>
    <cellStyle name="Separador de milhares 10 29 2" xfId="17722" xr:uid="{00000000-0005-0000-0000-0000DB4D0000}"/>
    <cellStyle name="Separador de milhares 10 29 2 2" xfId="28398" xr:uid="{F1C89553-583F-45CC-A456-3E7832349E38}"/>
    <cellStyle name="Separador de milhares 10 29 3" xfId="28397" xr:uid="{28CB0DBE-CA28-40BE-A18E-7B8BF34B026F}"/>
    <cellStyle name="Separador de milhares 10 3" xfId="641" xr:uid="{00000000-0005-0000-0000-0000DC4D0000}"/>
    <cellStyle name="Separador de milhares 10 3 10" xfId="17724" xr:uid="{00000000-0005-0000-0000-0000DD4D0000}"/>
    <cellStyle name="Separador de milhares 10 3 10 2" xfId="17725" xr:uid="{00000000-0005-0000-0000-0000DE4D0000}"/>
    <cellStyle name="Separador de milhares 10 3 10 2 2" xfId="28400" xr:uid="{566E7AE6-F2D2-4355-AB51-2844E8835D93}"/>
    <cellStyle name="Separador de milhares 10 3 11" xfId="17726" xr:uid="{00000000-0005-0000-0000-0000DF4D0000}"/>
    <cellStyle name="Separador de milhares 10 3 11 2" xfId="17727" xr:uid="{00000000-0005-0000-0000-0000E04D0000}"/>
    <cellStyle name="Separador de milhares 10 3 11 2 2" xfId="28402" xr:uid="{270C9E79-CE0D-4183-9294-EFAB4872633A}"/>
    <cellStyle name="Separador de milhares 10 3 11 3" xfId="28401" xr:uid="{F0F3E06B-5674-4643-AF66-41E84857A98F}"/>
    <cellStyle name="Separador de milhares 10 3 12" xfId="17728" xr:uid="{00000000-0005-0000-0000-0000E14D0000}"/>
    <cellStyle name="Separador de milhares 10 3 12 2" xfId="17729" xr:uid="{00000000-0005-0000-0000-0000E24D0000}"/>
    <cellStyle name="Separador de milhares 10 3 12 2 2" xfId="28404" xr:uid="{2D2EE9F8-6E0C-4E9A-A358-C032137DC180}"/>
    <cellStyle name="Separador de milhares 10 3 12 3" xfId="28403" xr:uid="{688B895D-7BA8-43C9-8B2A-9ADB9ACD5F24}"/>
    <cellStyle name="Separador de milhares 10 3 13" xfId="17730" xr:uid="{00000000-0005-0000-0000-0000E34D0000}"/>
    <cellStyle name="Separador de milhares 10 3 13 2" xfId="17731" xr:uid="{00000000-0005-0000-0000-0000E44D0000}"/>
    <cellStyle name="Separador de milhares 10 3 13 2 2" xfId="28406" xr:uid="{3A7C9C7C-7B8B-4BE9-ADB4-14C3C887B2FE}"/>
    <cellStyle name="Separador de milhares 10 3 13 3" xfId="28405" xr:uid="{582CD7C8-7679-42F3-AC43-859B23CF402D}"/>
    <cellStyle name="Separador de milhares 10 3 14" xfId="17732" xr:uid="{00000000-0005-0000-0000-0000E54D0000}"/>
    <cellStyle name="Separador de milhares 10 3 14 2" xfId="17733" xr:uid="{00000000-0005-0000-0000-0000E64D0000}"/>
    <cellStyle name="Separador de milhares 10 3 14 2 2" xfId="28408" xr:uid="{BE81CE66-EBFB-4217-8719-2E9BDAB02EC9}"/>
    <cellStyle name="Separador de milhares 10 3 14 3" xfId="28407" xr:uid="{B9B5968F-1D86-49D5-8FAA-93DB7E408E99}"/>
    <cellStyle name="Separador de milhares 10 3 15" xfId="17734" xr:uid="{00000000-0005-0000-0000-0000E74D0000}"/>
    <cellStyle name="Separador de milhares 10 3 15 2" xfId="17735" xr:uid="{00000000-0005-0000-0000-0000E84D0000}"/>
    <cellStyle name="Separador de milhares 10 3 15 2 2" xfId="28410" xr:uid="{B785DEBA-7406-43F1-B37C-E9A420F158FB}"/>
    <cellStyle name="Separador de milhares 10 3 15 3" xfId="28409" xr:uid="{4A03717A-F514-4E81-950E-95F0AC529B25}"/>
    <cellStyle name="Separador de milhares 10 3 16" xfId="17736" xr:uid="{00000000-0005-0000-0000-0000E94D0000}"/>
    <cellStyle name="Separador de milhares 10 3 16 2" xfId="17737" xr:uid="{00000000-0005-0000-0000-0000EA4D0000}"/>
    <cellStyle name="Separador de milhares 10 3 16 2 2" xfId="28412" xr:uid="{8CE3B9B4-6C20-4134-B4B8-34152A326622}"/>
    <cellStyle name="Separador de milhares 10 3 16 3" xfId="28411" xr:uid="{710FB652-1396-4A5A-811A-F0DABAE57424}"/>
    <cellStyle name="Separador de milhares 10 3 17" xfId="17738" xr:uid="{00000000-0005-0000-0000-0000EB4D0000}"/>
    <cellStyle name="Separador de milhares 10 3 17 2" xfId="17739" xr:uid="{00000000-0005-0000-0000-0000EC4D0000}"/>
    <cellStyle name="Separador de milhares 10 3 17 2 2" xfId="28414" xr:uid="{D53BE8EA-5E27-4A4B-9EF4-35B5E9140606}"/>
    <cellStyle name="Separador de milhares 10 3 17 3" xfId="28413" xr:uid="{3FC051D7-881C-4F22-B7E0-43A56C5B152C}"/>
    <cellStyle name="Separador de milhares 10 3 18" xfId="17740" xr:uid="{00000000-0005-0000-0000-0000ED4D0000}"/>
    <cellStyle name="Separador de milhares 10 3 18 2" xfId="17741" xr:uid="{00000000-0005-0000-0000-0000EE4D0000}"/>
    <cellStyle name="Separador de milhares 10 3 18 2 2" xfId="28416" xr:uid="{2C4E25B4-54B8-4F29-B722-6A18B118E6A2}"/>
    <cellStyle name="Separador de milhares 10 3 18 3" xfId="28415" xr:uid="{F8C73801-09DF-4D5D-B7AA-9C4B32D4F602}"/>
    <cellStyle name="Separador de milhares 10 3 19" xfId="17742" xr:uid="{00000000-0005-0000-0000-0000EF4D0000}"/>
    <cellStyle name="Separador de milhares 10 3 19 2" xfId="17743" xr:uid="{00000000-0005-0000-0000-0000F04D0000}"/>
    <cellStyle name="Separador de milhares 10 3 19 2 2" xfId="28418" xr:uid="{37DBC28F-1A1C-4DEC-B451-3D48025ABC18}"/>
    <cellStyle name="Separador de milhares 10 3 19 3" xfId="28417"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88" xr:uid="{0FBD3B83-5C55-4DA0-8069-C6C2DDEEC32F}"/>
    <cellStyle name="Separador de milhares 10 3 2 2 3" xfId="17745" xr:uid="{00000000-0005-0000-0000-0000F44D0000}"/>
    <cellStyle name="Separador de milhares 10 3 2 2 3 2" xfId="28419" xr:uid="{685B38A3-3537-49C6-B623-9269A0222F53}"/>
    <cellStyle name="Separador de milhares 10 3 2 2 4" xfId="27887" xr:uid="{15A7AE9B-B279-45B2-8608-0FF9C7B2DD2C}"/>
    <cellStyle name="Separador de milhares 10 3 2 3" xfId="645" xr:uid="{00000000-0005-0000-0000-0000F54D0000}"/>
    <cellStyle name="Separador de milhares 10 3 2 3 2" xfId="27889" xr:uid="{7B76271A-EF75-4C43-BA68-554036644C9B}"/>
    <cellStyle name="Separador de milhares 10 3 2 4" xfId="17744" xr:uid="{00000000-0005-0000-0000-0000F64D0000}"/>
    <cellStyle name="Separador de milhares 10 3 2 5" xfId="27886" xr:uid="{5E8B5AB8-EC91-422E-8140-E67027D0B3DC}"/>
    <cellStyle name="Separador de milhares 10 3 20" xfId="17746" xr:uid="{00000000-0005-0000-0000-0000F74D0000}"/>
    <cellStyle name="Separador de milhares 10 3 20 2" xfId="17747" xr:uid="{00000000-0005-0000-0000-0000F84D0000}"/>
    <cellStyle name="Separador de milhares 10 3 20 2 2" xfId="28421" xr:uid="{CDA76A90-1C0C-4655-B0FC-BCE49B87B701}"/>
    <cellStyle name="Separador de milhares 10 3 20 3" xfId="28420" xr:uid="{695CA88C-FD36-4027-8CDB-45BAF45F0A24}"/>
    <cellStyle name="Separador de milhares 10 3 21" xfId="17748" xr:uid="{00000000-0005-0000-0000-0000F94D0000}"/>
    <cellStyle name="Separador de milhares 10 3 21 2" xfId="17749" xr:uid="{00000000-0005-0000-0000-0000FA4D0000}"/>
    <cellStyle name="Separador de milhares 10 3 21 2 2" xfId="28423" xr:uid="{8EFE62CB-EA29-4528-8BA4-ED605ABD2555}"/>
    <cellStyle name="Separador de milhares 10 3 21 3" xfId="28422" xr:uid="{9D1714ED-300A-4246-8384-8ADCE76DD62A}"/>
    <cellStyle name="Separador de milhares 10 3 22" xfId="17750" xr:uid="{00000000-0005-0000-0000-0000FB4D0000}"/>
    <cellStyle name="Separador de milhares 10 3 22 2" xfId="17751" xr:uid="{00000000-0005-0000-0000-0000FC4D0000}"/>
    <cellStyle name="Separador de milhares 10 3 22 2 2" xfId="28425" xr:uid="{921CA17A-FA3B-4533-B9D2-B230AC5F15F9}"/>
    <cellStyle name="Separador de milhares 10 3 22 3" xfId="28424" xr:uid="{A247C685-391A-4199-97BE-AF07360AE60F}"/>
    <cellStyle name="Separador de milhares 10 3 23" xfId="17752" xr:uid="{00000000-0005-0000-0000-0000FD4D0000}"/>
    <cellStyle name="Separador de milhares 10 3 23 2" xfId="17753" xr:uid="{00000000-0005-0000-0000-0000FE4D0000}"/>
    <cellStyle name="Separador de milhares 10 3 23 2 2" xfId="28427" xr:uid="{6360B204-35C9-45D5-AA3F-633FFFA1E233}"/>
    <cellStyle name="Separador de milhares 10 3 23 3" xfId="28426" xr:uid="{4E397541-444F-4D8D-A0F1-3C179008D744}"/>
    <cellStyle name="Separador de milhares 10 3 24" xfId="17754" xr:uid="{00000000-0005-0000-0000-0000FF4D0000}"/>
    <cellStyle name="Separador de milhares 10 3 24 2" xfId="17755" xr:uid="{00000000-0005-0000-0000-0000004E0000}"/>
    <cellStyle name="Separador de milhares 10 3 24 2 2" xfId="28429" xr:uid="{1B071255-9EC8-4B4C-9D3D-B6FE22863A03}"/>
    <cellStyle name="Separador de milhares 10 3 24 3" xfId="28428" xr:uid="{1F7B1CFF-BDA2-4B03-B1F6-5BD7B09B1F55}"/>
    <cellStyle name="Separador de milhares 10 3 25" xfId="17756" xr:uid="{00000000-0005-0000-0000-0000014E0000}"/>
    <cellStyle name="Separador de milhares 10 3 25 2" xfId="17757" xr:uid="{00000000-0005-0000-0000-0000024E0000}"/>
    <cellStyle name="Separador de milhares 10 3 25 2 2" xfId="28431" xr:uid="{6EC0556C-7043-4C46-BB61-985DF05C1824}"/>
    <cellStyle name="Separador de milhares 10 3 25 3" xfId="28430" xr:uid="{36DC6D07-0B08-4C3B-9F9A-417165D4C6A2}"/>
    <cellStyle name="Separador de milhares 10 3 26" xfId="17758" xr:uid="{00000000-0005-0000-0000-0000034E0000}"/>
    <cellStyle name="Separador de milhares 10 3 26 2" xfId="17759" xr:uid="{00000000-0005-0000-0000-0000044E0000}"/>
    <cellStyle name="Separador de milhares 10 3 26 2 2" xfId="28433" xr:uid="{E7EC02C0-2EBE-4F0A-ADD3-CFB1F060A668}"/>
    <cellStyle name="Separador de milhares 10 3 26 3" xfId="28432" xr:uid="{376EED24-F952-4910-BFCF-8AAD51E5AA8D}"/>
    <cellStyle name="Separador de milhares 10 3 27" xfId="17760" xr:uid="{00000000-0005-0000-0000-0000054E0000}"/>
    <cellStyle name="Separador de milhares 10 3 27 2" xfId="17761" xr:uid="{00000000-0005-0000-0000-0000064E0000}"/>
    <cellStyle name="Separador de milhares 10 3 27 2 2" xfId="28435" xr:uid="{AED0E2E0-50A5-49BA-8049-DF7C6D3260F5}"/>
    <cellStyle name="Separador de milhares 10 3 27 3" xfId="28434" xr:uid="{06EC8CC5-B903-43B0-8D85-7AED34E34D1E}"/>
    <cellStyle name="Separador de milhares 10 3 28" xfId="17762" xr:uid="{00000000-0005-0000-0000-0000074E0000}"/>
    <cellStyle name="Separador de milhares 10 3 28 2" xfId="17763" xr:uid="{00000000-0005-0000-0000-0000084E0000}"/>
    <cellStyle name="Separador de milhares 10 3 28 2 2" xfId="28437" xr:uid="{9BF1B296-BA26-41DB-A968-716C42EBA02A}"/>
    <cellStyle name="Separador de milhares 10 3 28 3" xfId="28436" xr:uid="{709FB808-C2E1-4FB5-BF3A-C8C2DF258123}"/>
    <cellStyle name="Separador de milhares 10 3 29" xfId="17764" xr:uid="{00000000-0005-0000-0000-0000094E0000}"/>
    <cellStyle name="Separador de milhares 10 3 29 2" xfId="17765" xr:uid="{00000000-0005-0000-0000-00000A4E0000}"/>
    <cellStyle name="Separador de milhares 10 3 29 2 2" xfId="28439" xr:uid="{96453584-1568-45B2-A85C-37B808D9045B}"/>
    <cellStyle name="Separador de milhares 10 3 29 3" xfId="28438" xr:uid="{9F45FC46-6CB4-45B6-94C2-90EFCA54AD72}"/>
    <cellStyle name="Separador de milhares 10 3 3" xfId="646" xr:uid="{00000000-0005-0000-0000-00000B4E0000}"/>
    <cellStyle name="Separador de milhares 10 3 3 2" xfId="647" xr:uid="{00000000-0005-0000-0000-00000C4E0000}"/>
    <cellStyle name="Separador de milhares 10 3 3 2 2" xfId="17767" xr:uid="{00000000-0005-0000-0000-00000D4E0000}"/>
    <cellStyle name="Separador de milhares 10 3 3 2 2 2" xfId="28440" xr:uid="{2FCE9D89-705C-4D5B-97F9-65B845BAD967}"/>
    <cellStyle name="Separador de milhares 10 3 3 2 3" xfId="27891" xr:uid="{65B662B0-CCE8-483F-AAFA-4E29D55DED72}"/>
    <cellStyle name="Separador de milhares 10 3 3 3" xfId="17766" xr:uid="{00000000-0005-0000-0000-00000E4E0000}"/>
    <cellStyle name="Separador de milhares 10 3 3 4" xfId="27890" xr:uid="{229F6AD5-93DE-4500-8C23-47EA2E7C05CB}"/>
    <cellStyle name="Separador de milhares 10 3 30" xfId="17768" xr:uid="{00000000-0005-0000-0000-00000F4E0000}"/>
    <cellStyle name="Separador de milhares 10 3 30 2" xfId="17769" xr:uid="{00000000-0005-0000-0000-0000104E0000}"/>
    <cellStyle name="Separador de milhares 10 3 30 2 2" xfId="28442" xr:uid="{8712AD04-B930-4E55-AFAD-0C2B4C1A603B}"/>
    <cellStyle name="Separador de milhares 10 3 30 3" xfId="28441" xr:uid="{DE93B7EB-6CED-4084-A56B-12C8356552D9}"/>
    <cellStyle name="Separador de milhares 10 3 31" xfId="17770" xr:uid="{00000000-0005-0000-0000-0000114E0000}"/>
    <cellStyle name="Separador de milhares 10 3 31 2" xfId="17771" xr:uid="{00000000-0005-0000-0000-0000124E0000}"/>
    <cellStyle name="Separador de milhares 10 3 31 2 2" xfId="28444" xr:uid="{F1FCF0C0-07FA-4CBF-A89B-2147B0D17CFF}"/>
    <cellStyle name="Separador de milhares 10 3 31 3" xfId="28443" xr:uid="{EFB125E3-C2FD-4E18-98B3-C5A16309EBE0}"/>
    <cellStyle name="Separador de milhares 10 3 32" xfId="17772" xr:uid="{00000000-0005-0000-0000-0000134E0000}"/>
    <cellStyle name="Separador de milhares 10 3 32 2" xfId="17773" xr:uid="{00000000-0005-0000-0000-0000144E0000}"/>
    <cellStyle name="Separador de milhares 10 3 32 2 2" xfId="28446" xr:uid="{6C2D7A7E-659E-461A-9A2A-77718B9601B2}"/>
    <cellStyle name="Separador de milhares 10 3 32 3" xfId="28445" xr:uid="{833A4D9B-5A9F-49E5-9334-0637294165F4}"/>
    <cellStyle name="Separador de milhares 10 3 33" xfId="17774" xr:uid="{00000000-0005-0000-0000-0000154E0000}"/>
    <cellStyle name="Separador de milhares 10 3 33 2" xfId="17775" xr:uid="{00000000-0005-0000-0000-0000164E0000}"/>
    <cellStyle name="Separador de milhares 10 3 33 2 2" xfId="28448" xr:uid="{D1D2305E-D814-4698-A457-A32642F5365A}"/>
    <cellStyle name="Separador de milhares 10 3 33 3" xfId="28447" xr:uid="{958450BD-02C2-4E90-99BE-3353BB5A3166}"/>
    <cellStyle name="Separador de milhares 10 3 34" xfId="17776" xr:uid="{00000000-0005-0000-0000-0000174E0000}"/>
    <cellStyle name="Separador de milhares 10 3 34 2" xfId="17777" xr:uid="{00000000-0005-0000-0000-0000184E0000}"/>
    <cellStyle name="Separador de milhares 10 3 34 2 2" xfId="28450" xr:uid="{FCCF6918-54A9-4693-893D-6E56BA1B640F}"/>
    <cellStyle name="Separador de milhares 10 3 34 3" xfId="28449" xr:uid="{ACE6F554-F4D2-4737-A9E5-FD0258C3C30E}"/>
    <cellStyle name="Separador de milhares 10 3 35" xfId="17778" xr:uid="{00000000-0005-0000-0000-0000194E0000}"/>
    <cellStyle name="Separador de milhares 10 3 35 2" xfId="28451" xr:uid="{32397C58-5FA7-47F1-A516-7117C775E551}"/>
    <cellStyle name="Separador de milhares 10 3 36" xfId="17723" xr:uid="{00000000-0005-0000-0000-00001A4E0000}"/>
    <cellStyle name="Separador de milhares 10 3 36 2" xfId="28399" xr:uid="{3600DEF3-3298-4F1C-BB82-60EAC8A2F55F}"/>
    <cellStyle name="Separador de milhares 10 3 37" xfId="27885" xr:uid="{3737C26F-2499-481B-AB9B-7B4B1471332E}"/>
    <cellStyle name="Separador de milhares 10 3 4" xfId="648" xr:uid="{00000000-0005-0000-0000-00001B4E0000}"/>
    <cellStyle name="Separador de milhares 10 3 4 2" xfId="17780" xr:uid="{00000000-0005-0000-0000-00001C4E0000}"/>
    <cellStyle name="Separador de milhares 10 3 4 2 2" xfId="28452" xr:uid="{1B132A8E-7E86-4DB9-A612-7E39A630EC22}"/>
    <cellStyle name="Separador de milhares 10 3 4 3" xfId="17779" xr:uid="{00000000-0005-0000-0000-00001D4E0000}"/>
    <cellStyle name="Separador de milhares 10 3 4 4" xfId="27892" xr:uid="{5631ADDC-2FB0-4074-B6FA-DB36E08EE271}"/>
    <cellStyle name="Separador de milhares 10 3 5" xfId="17781" xr:uid="{00000000-0005-0000-0000-00001E4E0000}"/>
    <cellStyle name="Separador de milhares 10 3 5 2" xfId="17782" xr:uid="{00000000-0005-0000-0000-00001F4E0000}"/>
    <cellStyle name="Separador de milhares 10 3 5 2 2" xfId="28453" xr:uid="{559AF0F6-C522-42D5-A8BA-7F003D607B05}"/>
    <cellStyle name="Separador de milhares 10 3 6" xfId="17783" xr:uid="{00000000-0005-0000-0000-0000204E0000}"/>
    <cellStyle name="Separador de milhares 10 3 6 2" xfId="17784" xr:uid="{00000000-0005-0000-0000-0000214E0000}"/>
    <cellStyle name="Separador de milhares 10 3 6 2 2" xfId="28454" xr:uid="{FE50CAB1-BE14-4616-8312-5A3BF1B0D2D9}"/>
    <cellStyle name="Separador de milhares 10 3 7" xfId="17785" xr:uid="{00000000-0005-0000-0000-0000224E0000}"/>
    <cellStyle name="Separador de milhares 10 3 7 2" xfId="17786" xr:uid="{00000000-0005-0000-0000-0000234E0000}"/>
    <cellStyle name="Separador de milhares 10 3 7 2 2" xfId="28455" xr:uid="{C45EAADE-ED94-4644-ACA2-10C3D03FE490}"/>
    <cellStyle name="Separador de milhares 10 3 8" xfId="17787" xr:uid="{00000000-0005-0000-0000-0000244E0000}"/>
    <cellStyle name="Separador de milhares 10 3 8 2" xfId="17788" xr:uid="{00000000-0005-0000-0000-0000254E0000}"/>
    <cellStyle name="Separador de milhares 10 3 8 2 2" xfId="28456" xr:uid="{A2C2DAE5-307C-4F08-B4E7-780D8F0BE98E}"/>
    <cellStyle name="Separador de milhares 10 3 9" xfId="17789" xr:uid="{00000000-0005-0000-0000-0000264E0000}"/>
    <cellStyle name="Separador de milhares 10 3 9 2" xfId="17790" xr:uid="{00000000-0005-0000-0000-0000274E0000}"/>
    <cellStyle name="Separador de milhares 10 3 9 2 2" xfId="28457" xr:uid="{0304434D-6691-475A-8343-F305EC62214D}"/>
    <cellStyle name="Separador de milhares 10 30" xfId="17791" xr:uid="{00000000-0005-0000-0000-0000284E0000}"/>
    <cellStyle name="Separador de milhares 10 30 2" xfId="17792" xr:uid="{00000000-0005-0000-0000-0000294E0000}"/>
    <cellStyle name="Separador de milhares 10 30 2 2" xfId="28459" xr:uid="{0AD07095-863E-46B5-A09A-6A3C5EEA0FF2}"/>
    <cellStyle name="Separador de milhares 10 30 3" xfId="28458" xr:uid="{5F19577E-7184-41B7-978B-81728F8C3A09}"/>
    <cellStyle name="Separador de milhares 10 31" xfId="17793" xr:uid="{00000000-0005-0000-0000-00002A4E0000}"/>
    <cellStyle name="Separador de milhares 10 31 2" xfId="17794" xr:uid="{00000000-0005-0000-0000-00002B4E0000}"/>
    <cellStyle name="Separador de milhares 10 31 2 2" xfId="28461" xr:uid="{36FC6255-2FA5-4B6F-B5FC-42ADB07BD1A9}"/>
    <cellStyle name="Separador de milhares 10 31 3" xfId="28460" xr:uid="{B7BEFA44-DB79-4761-91E2-40943EC868BA}"/>
    <cellStyle name="Separador de milhares 10 32" xfId="17795" xr:uid="{00000000-0005-0000-0000-00002C4E0000}"/>
    <cellStyle name="Separador de milhares 10 32 2" xfId="17796" xr:uid="{00000000-0005-0000-0000-00002D4E0000}"/>
    <cellStyle name="Separador de milhares 10 32 2 2" xfId="28463" xr:uid="{47303132-1473-4008-988F-12DFD02A01E3}"/>
    <cellStyle name="Separador de milhares 10 32 3" xfId="28462" xr:uid="{841D94F1-7E73-4BAC-B711-7121C579D483}"/>
    <cellStyle name="Separador de milhares 10 33" xfId="17797" xr:uid="{00000000-0005-0000-0000-00002E4E0000}"/>
    <cellStyle name="Separador de milhares 10 33 2" xfId="17798" xr:uid="{00000000-0005-0000-0000-00002F4E0000}"/>
    <cellStyle name="Separador de milhares 10 33 2 2" xfId="28465" xr:uid="{DA855E29-D0CA-4261-8A22-9D9E58D49F97}"/>
    <cellStyle name="Separador de milhares 10 33 3" xfId="28464" xr:uid="{08197918-A518-40EA-A432-31A9816B6977}"/>
    <cellStyle name="Separador de milhares 10 34" xfId="17799" xr:uid="{00000000-0005-0000-0000-0000304E0000}"/>
    <cellStyle name="Separador de milhares 10 34 2" xfId="17800" xr:uid="{00000000-0005-0000-0000-0000314E0000}"/>
    <cellStyle name="Separador de milhares 10 34 2 2" xfId="28467" xr:uid="{1BC18F67-6055-48A3-9D81-C4E1367166DF}"/>
    <cellStyle name="Separador de milhares 10 34 3" xfId="28466" xr:uid="{8B63D9D0-DE7D-43B8-99C3-5A081D179F46}"/>
    <cellStyle name="Separador de milhares 10 35" xfId="17801" xr:uid="{00000000-0005-0000-0000-0000324E0000}"/>
    <cellStyle name="Separador de milhares 10 35 2" xfId="17802" xr:uid="{00000000-0005-0000-0000-0000334E0000}"/>
    <cellStyle name="Separador de milhares 10 35 2 2" xfId="28469" xr:uid="{1DEFB9A3-8A90-452F-ADCD-6CE26EB2B031}"/>
    <cellStyle name="Separador de milhares 10 35 3" xfId="28468" xr:uid="{62FA280D-14AE-427D-B69E-7FBE7AB3274B}"/>
    <cellStyle name="Separador de milhares 10 36" xfId="17803" xr:uid="{00000000-0005-0000-0000-0000344E0000}"/>
    <cellStyle name="Separador de milhares 10 36 2" xfId="17804" xr:uid="{00000000-0005-0000-0000-0000354E0000}"/>
    <cellStyle name="Separador de milhares 10 36 2 2" xfId="28471" xr:uid="{6F017CB2-8398-4BF0-A3C5-994951DB0209}"/>
    <cellStyle name="Separador de milhares 10 36 3" xfId="28470" xr:uid="{BB15538F-1686-460B-92D4-7849F8C89ECA}"/>
    <cellStyle name="Separador de milhares 10 37" xfId="17805" xr:uid="{00000000-0005-0000-0000-0000364E0000}"/>
    <cellStyle name="Separador de milhares 10 37 2" xfId="17806" xr:uid="{00000000-0005-0000-0000-0000374E0000}"/>
    <cellStyle name="Separador de milhares 10 37 2 2" xfId="28473" xr:uid="{A9A7778E-D284-4F77-87CB-DEEC157211EC}"/>
    <cellStyle name="Separador de milhares 10 37 3" xfId="28472" xr:uid="{2928E911-F28F-4726-8DE9-B7315FAD853D}"/>
    <cellStyle name="Separador de milhares 10 38" xfId="17807" xr:uid="{00000000-0005-0000-0000-0000384E0000}"/>
    <cellStyle name="Separador de milhares 10 38 2" xfId="17808" xr:uid="{00000000-0005-0000-0000-0000394E0000}"/>
    <cellStyle name="Separador de milhares 10 38 2 2" xfId="28475" xr:uid="{D8532C0F-38C8-4487-85B0-CDE3BAE9D184}"/>
    <cellStyle name="Separador de milhares 10 38 3" xfId="28474" xr:uid="{D7220212-7C6F-4AAE-9003-6A87E96C5E88}"/>
    <cellStyle name="Separador de milhares 10 39" xfId="17809" xr:uid="{00000000-0005-0000-0000-00003A4E0000}"/>
    <cellStyle name="Separador de milhares 10 39 2" xfId="17810" xr:uid="{00000000-0005-0000-0000-00003B4E0000}"/>
    <cellStyle name="Separador de milhares 10 39 2 2" xfId="28477" xr:uid="{9378675D-CA49-4B38-A5DA-639475A2831E}"/>
    <cellStyle name="Separador de milhares 10 39 3" xfId="28476" xr:uid="{D83BB221-06F2-44CF-9148-FF21A8F770DF}"/>
    <cellStyle name="Separador de milhares 10 4" xfId="649" xr:uid="{00000000-0005-0000-0000-00003C4E0000}"/>
    <cellStyle name="Separador de milhares 10 4 10" xfId="17812" xr:uid="{00000000-0005-0000-0000-00003D4E0000}"/>
    <cellStyle name="Separador de milhares 10 4 11" xfId="17811" xr:uid="{00000000-0005-0000-0000-00003E4E0000}"/>
    <cellStyle name="Separador de milhares 10 4 12" xfId="27893" xr:uid="{A58AEF11-74CD-4C72-87AD-BCC0729FCFF6}"/>
    <cellStyle name="Separador de milhares 10 4 2" xfId="650" xr:uid="{00000000-0005-0000-0000-00003F4E0000}"/>
    <cellStyle name="Separador de milhares 10 4 2 2" xfId="651" xr:uid="{00000000-0005-0000-0000-0000404E0000}"/>
    <cellStyle name="Separador de milhares 10 4 2 2 2" xfId="17814" xr:uid="{00000000-0005-0000-0000-0000414E0000}"/>
    <cellStyle name="Separador de milhares 10 4 2 2 2 2" xfId="28478" xr:uid="{A98BEFA1-E53B-42AF-B29B-C25D5FE36F25}"/>
    <cellStyle name="Separador de milhares 10 4 2 2 3" xfId="27895" xr:uid="{AB56E5FD-6B15-421D-AF83-0E797C53D3BB}"/>
    <cellStyle name="Separador de milhares 10 4 2 3" xfId="17813" xr:uid="{00000000-0005-0000-0000-0000424E0000}"/>
    <cellStyle name="Separador de milhares 10 4 2 4" xfId="27894" xr:uid="{7BCCEA68-21C0-4E5E-AA2E-D246528B348A}"/>
    <cellStyle name="Separador de milhares 10 4 3" xfId="652" xr:uid="{00000000-0005-0000-0000-0000434E0000}"/>
    <cellStyle name="Separador de milhares 10 4 3 2" xfId="17816" xr:uid="{00000000-0005-0000-0000-0000444E0000}"/>
    <cellStyle name="Separador de milhares 10 4 3 2 2" xfId="28479" xr:uid="{94211FB0-BC15-4A19-BCD4-DD4D777E2DED}"/>
    <cellStyle name="Separador de milhares 10 4 3 3" xfId="17815" xr:uid="{00000000-0005-0000-0000-0000454E0000}"/>
    <cellStyle name="Separador de milhares 10 4 3 4" xfId="27896" xr:uid="{3B92C67D-1DF9-4C3B-A58A-FFADD85DCFB8}"/>
    <cellStyle name="Separador de milhares 10 4 4" xfId="17817" xr:uid="{00000000-0005-0000-0000-0000464E0000}"/>
    <cellStyle name="Separador de milhares 10 4 4 2" xfId="17818" xr:uid="{00000000-0005-0000-0000-0000474E0000}"/>
    <cellStyle name="Separador de milhares 10 4 4 2 2" xfId="28480" xr:uid="{C850F4A7-C2E0-450A-98AB-1D4F08F362BB}"/>
    <cellStyle name="Separador de milhares 10 4 5" xfId="17819" xr:uid="{00000000-0005-0000-0000-0000484E0000}"/>
    <cellStyle name="Separador de milhares 10 4 5 2" xfId="17820" xr:uid="{00000000-0005-0000-0000-0000494E0000}"/>
    <cellStyle name="Separador de milhares 10 4 5 2 2" xfId="28481" xr:uid="{B1ED3500-9E17-4AAA-9306-4BE6103B2B17}"/>
    <cellStyle name="Separador de milhares 10 4 6" xfId="17821" xr:uid="{00000000-0005-0000-0000-00004A4E0000}"/>
    <cellStyle name="Separador de milhares 10 4 7" xfId="17822" xr:uid="{00000000-0005-0000-0000-00004B4E0000}"/>
    <cellStyle name="Separador de milhares 10 4 8" xfId="17823" xr:uid="{00000000-0005-0000-0000-00004C4E0000}"/>
    <cellStyle name="Separador de milhares 10 4 9" xfId="17824" xr:uid="{00000000-0005-0000-0000-00004D4E0000}"/>
    <cellStyle name="Separador de milhares 10 40" xfId="17825" xr:uid="{00000000-0005-0000-0000-00004E4E0000}"/>
    <cellStyle name="Separador de milhares 10 40 2" xfId="17826" xr:uid="{00000000-0005-0000-0000-00004F4E0000}"/>
    <cellStyle name="Separador de milhares 10 40 2 2" xfId="28483" xr:uid="{1C664B1E-A5C5-479D-94F2-A073E51E932A}"/>
    <cellStyle name="Separador de milhares 10 40 3" xfId="28482" xr:uid="{6EA70AEA-DD35-46F1-91A0-EC55AFBD5428}"/>
    <cellStyle name="Separador de milhares 10 41" xfId="17827" xr:uid="{00000000-0005-0000-0000-0000504E0000}"/>
    <cellStyle name="Separador de milhares 10 41 2" xfId="17828" xr:uid="{00000000-0005-0000-0000-0000514E0000}"/>
    <cellStyle name="Separador de milhares 10 41 2 2" xfId="28485" xr:uid="{FE1D901C-626D-4D48-B74A-0850E85AF786}"/>
    <cellStyle name="Separador de milhares 10 41 3" xfId="28484" xr:uid="{58D75712-9A97-47B6-8F92-3CFF875BACEA}"/>
    <cellStyle name="Separador de milhares 10 42" xfId="17829" xr:uid="{00000000-0005-0000-0000-0000524E0000}"/>
    <cellStyle name="Separador de milhares 10 42 2" xfId="17830" xr:uid="{00000000-0005-0000-0000-0000534E0000}"/>
    <cellStyle name="Separador de milhares 10 42 2 2" xfId="28487" xr:uid="{715A5595-7BB7-4D34-8724-D716C0761166}"/>
    <cellStyle name="Separador de milhares 10 42 3" xfId="28486" xr:uid="{9787B9C7-8EC2-4AF7-B36E-95574780D7D4}"/>
    <cellStyle name="Separador de milhares 10 43" xfId="17831" xr:uid="{00000000-0005-0000-0000-0000544E0000}"/>
    <cellStyle name="Separador de milhares 10 43 2" xfId="17832" xr:uid="{00000000-0005-0000-0000-0000554E0000}"/>
    <cellStyle name="Separador de milhares 10 43 2 2" xfId="28489" xr:uid="{17C000B5-06B0-4EEB-8F31-2B8B6136062C}"/>
    <cellStyle name="Separador de milhares 10 43 3" xfId="28488" xr:uid="{04B6A215-AF12-4B45-8F82-5DC7CC0C65AE}"/>
    <cellStyle name="Separador de milhares 10 44" xfId="17833" xr:uid="{00000000-0005-0000-0000-0000564E0000}"/>
    <cellStyle name="Separador de milhares 10 44 2" xfId="17834" xr:uid="{00000000-0005-0000-0000-0000574E0000}"/>
    <cellStyle name="Separador de milhares 10 44 2 2" xfId="28491" xr:uid="{94975A50-B737-4023-A150-4485AAB85A34}"/>
    <cellStyle name="Separador de milhares 10 44 3" xfId="28490" xr:uid="{C1C948C3-C55A-432D-99A3-90606C6CE42C}"/>
    <cellStyle name="Separador de milhares 10 45" xfId="17835" xr:uid="{00000000-0005-0000-0000-0000584E0000}"/>
    <cellStyle name="Separador de milhares 10 45 2" xfId="17836" xr:uid="{00000000-0005-0000-0000-0000594E0000}"/>
    <cellStyle name="Separador de milhares 10 45 2 2" xfId="28493" xr:uid="{CA31716A-CCFA-4548-B059-E9FABAE7B978}"/>
    <cellStyle name="Separador de milhares 10 45 3" xfId="28492" xr:uid="{D9106546-A788-457D-A55C-74A7F3A85187}"/>
    <cellStyle name="Separador de milhares 10 46" xfId="17837" xr:uid="{00000000-0005-0000-0000-00005A4E0000}"/>
    <cellStyle name="Separador de milhares 10 46 2" xfId="17838" xr:uid="{00000000-0005-0000-0000-00005B4E0000}"/>
    <cellStyle name="Separador de milhares 10 46 2 2" xfId="28495" xr:uid="{A406ACE6-51D6-4B6A-8B86-251B22BEB1E9}"/>
    <cellStyle name="Separador de milhares 10 46 3" xfId="28494" xr:uid="{AFA9C216-0CE3-4ADB-A5E0-07820025EABB}"/>
    <cellStyle name="Separador de milhares 10 47" xfId="17839" xr:uid="{00000000-0005-0000-0000-00005C4E0000}"/>
    <cellStyle name="Separador de milhares 10 47 2" xfId="17840" xr:uid="{00000000-0005-0000-0000-00005D4E0000}"/>
    <cellStyle name="Separador de milhares 10 47 2 2" xfId="28497" xr:uid="{ED68AC5B-DE94-4A05-81E7-1D7AB615ABEC}"/>
    <cellStyle name="Separador de milhares 10 47 3" xfId="28496" xr:uid="{FD8C16FE-8A1C-46CC-B3E3-5DB5E251EE85}"/>
    <cellStyle name="Separador de milhares 10 48" xfId="17841" xr:uid="{00000000-0005-0000-0000-00005E4E0000}"/>
    <cellStyle name="Separador de milhares 10 48 2" xfId="17842" xr:uid="{00000000-0005-0000-0000-00005F4E0000}"/>
    <cellStyle name="Separador de milhares 10 48 2 2" xfId="28499" xr:uid="{31E40C70-C4BF-49A2-A20E-C7118D8B6CE8}"/>
    <cellStyle name="Separador de milhares 10 48 3" xfId="28498" xr:uid="{6C29CFE5-4F71-4579-BC48-47C952C89280}"/>
    <cellStyle name="Separador de milhares 10 49" xfId="17843" xr:uid="{00000000-0005-0000-0000-0000604E0000}"/>
    <cellStyle name="Separador de milhares 10 49 2" xfId="28500" xr:uid="{CAA71F67-B7CC-4DBE-ABCC-E814E71A3236}"/>
    <cellStyle name="Separador de milhares 10 5" xfId="653" xr:uid="{00000000-0005-0000-0000-0000614E0000}"/>
    <cellStyle name="Separador de milhares 10 5 2" xfId="654" xr:uid="{00000000-0005-0000-0000-0000624E0000}"/>
    <cellStyle name="Separador de milhares 10 5 2 2" xfId="17846" xr:uid="{00000000-0005-0000-0000-0000634E0000}"/>
    <cellStyle name="Separador de milhares 10 5 2 2 2" xfId="28501" xr:uid="{7E9586A8-9FDB-44E6-AC2C-8F2DE7FF9E1A}"/>
    <cellStyle name="Separador de milhares 10 5 2 3" xfId="17845" xr:uid="{00000000-0005-0000-0000-0000644E0000}"/>
    <cellStyle name="Separador de milhares 10 5 2 4" xfId="27898" xr:uid="{F99A7FF3-F7EB-45C4-9B4D-A0F6CDD46F4F}"/>
    <cellStyle name="Separador de milhares 10 5 3" xfId="17847" xr:uid="{00000000-0005-0000-0000-0000654E0000}"/>
    <cellStyle name="Separador de milhares 10 5 3 2" xfId="17848" xr:uid="{00000000-0005-0000-0000-0000664E0000}"/>
    <cellStyle name="Separador de milhares 10 5 3 2 2" xfId="28502" xr:uid="{58152F98-D853-45DB-86AB-AAA078EE43F3}"/>
    <cellStyle name="Separador de milhares 10 5 4" xfId="17849" xr:uid="{00000000-0005-0000-0000-0000674E0000}"/>
    <cellStyle name="Separador de milhares 10 5 4 2" xfId="17850" xr:uid="{00000000-0005-0000-0000-0000684E0000}"/>
    <cellStyle name="Separador de milhares 10 5 4 2 2" xfId="28503" xr:uid="{8750D826-C64C-43C2-B3BC-7F5240492BB2}"/>
    <cellStyle name="Separador de milhares 10 5 5" xfId="17851" xr:uid="{00000000-0005-0000-0000-0000694E0000}"/>
    <cellStyle name="Separador de milhares 10 5 5 2" xfId="17852" xr:uid="{00000000-0005-0000-0000-00006A4E0000}"/>
    <cellStyle name="Separador de milhares 10 5 5 2 2" xfId="28505" xr:uid="{E79C6F2D-6A8A-4BCD-A38D-9751BCC7AE47}"/>
    <cellStyle name="Separador de milhares 10 5 5 3" xfId="28504" xr:uid="{4E866BF6-04D2-493F-8740-2CE0C104D60F}"/>
    <cellStyle name="Separador de milhares 10 5 6" xfId="17853" xr:uid="{00000000-0005-0000-0000-00006B4E0000}"/>
    <cellStyle name="Separador de milhares 10 5 6 2" xfId="28506" xr:uid="{41B92BD0-3FC9-47BC-A69C-2CD85AD3F326}"/>
    <cellStyle name="Separador de milhares 10 5 7" xfId="17844" xr:uid="{00000000-0005-0000-0000-00006C4E0000}"/>
    <cellStyle name="Separador de milhares 10 5 8" xfId="27897" xr:uid="{C70BB408-37D6-4C1D-A446-0D9E27185684}"/>
    <cellStyle name="Separador de milhares 10 50" xfId="17473" xr:uid="{00000000-0005-0000-0000-00006D4E0000}"/>
    <cellStyle name="Separador de milhares 10 50 2" xfId="28298" xr:uid="{2AC7B2D1-763C-4A9C-BF68-0DA036AC1E57}"/>
    <cellStyle name="Separador de milhares 10 51" xfId="27176" xr:uid="{00000000-0005-0000-0000-00006E4E0000}"/>
    <cellStyle name="Separador de milhares 10 51 2" xfId="33018" xr:uid="{B3799AE7-CA63-4EFB-A643-F75A62745D91}"/>
    <cellStyle name="Separador de milhares 10 52" xfId="27356" xr:uid="{00000000-0005-0000-0000-00006F4E0000}"/>
    <cellStyle name="Separador de milhares 10 52 2" xfId="33193" xr:uid="{31AFF33F-7C06-4123-A0C8-2953C66965AD}"/>
    <cellStyle name="Separador de milhares 10 53" xfId="27534" xr:uid="{00000000-0005-0000-0000-0000704E0000}"/>
    <cellStyle name="Separador de milhares 10 53 2" xfId="33346" xr:uid="{DE09ECCC-E8DE-4345-86EE-C78850BB0433}"/>
    <cellStyle name="Separador de milhares 10 54" xfId="27685" xr:uid="{00000000-0005-0000-0000-0000714E0000}"/>
    <cellStyle name="Separador de milhares 10 54 2" xfId="33496" xr:uid="{EA9E37F0-C28A-48F9-995C-402A44A903CE}"/>
    <cellStyle name="Separador de milhares 10 55" xfId="27876" xr:uid="{276792A8-0346-47CB-84E5-4AF179B44CAC}"/>
    <cellStyle name="Separador de milhares 10 6" xfId="655" xr:uid="{00000000-0005-0000-0000-0000724E0000}"/>
    <cellStyle name="Separador de milhares 10 6 2" xfId="656" xr:uid="{00000000-0005-0000-0000-0000734E0000}"/>
    <cellStyle name="Separador de milhares 10 6 2 2" xfId="17855" xr:uid="{00000000-0005-0000-0000-0000744E0000}"/>
    <cellStyle name="Separador de milhares 10 6 2 3" xfId="27900" xr:uid="{D3DB8B80-65A1-4320-8B2F-A2A258C16C97}"/>
    <cellStyle name="Separador de milhares 10 6 3" xfId="17856" xr:uid="{00000000-0005-0000-0000-0000754E0000}"/>
    <cellStyle name="Separador de milhares 10 6 4" xfId="17857" xr:uid="{00000000-0005-0000-0000-0000764E0000}"/>
    <cellStyle name="Separador de milhares 10 6 5" xfId="17854" xr:uid="{00000000-0005-0000-0000-0000774E0000}"/>
    <cellStyle name="Separador de milhares 10 6 6" xfId="27899" xr:uid="{21539426-505B-4E05-A76C-D4E868711790}"/>
    <cellStyle name="Separador de milhares 10 7" xfId="657" xr:uid="{00000000-0005-0000-0000-0000784E0000}"/>
    <cellStyle name="Separador de milhares 10 7 2" xfId="17859" xr:uid="{00000000-0005-0000-0000-0000794E0000}"/>
    <cellStyle name="Separador de milhares 10 7 3" xfId="17860" xr:uid="{00000000-0005-0000-0000-00007A4E0000}"/>
    <cellStyle name="Separador de milhares 10 7 4" xfId="17861" xr:uid="{00000000-0005-0000-0000-00007B4E0000}"/>
    <cellStyle name="Separador de milhares 10 7 5" xfId="17858" xr:uid="{00000000-0005-0000-0000-00007C4E0000}"/>
    <cellStyle name="Separador de milhares 10 7 6" xfId="27901" xr:uid="{B147C67E-2237-4C82-A4B4-EACA79BB9F1E}"/>
    <cellStyle name="Separador de milhares 10 8" xfId="17862" xr:uid="{00000000-0005-0000-0000-00007D4E0000}"/>
    <cellStyle name="Separador de milhares 10 8 2" xfId="17863" xr:uid="{00000000-0005-0000-0000-00007E4E0000}"/>
    <cellStyle name="Separador de milhares 10 8 3" xfId="17864" xr:uid="{00000000-0005-0000-0000-00007F4E0000}"/>
    <cellStyle name="Separador de milhares 10 8 4" xfId="17865" xr:uid="{00000000-0005-0000-0000-0000804E0000}"/>
    <cellStyle name="Separador de milhares 10 9" xfId="17866" xr:uid="{00000000-0005-0000-0000-0000814E0000}"/>
    <cellStyle name="Separador de milhares 10 9 2" xfId="17867" xr:uid="{00000000-0005-0000-0000-0000824E0000}"/>
    <cellStyle name="Separador de milhares 10 9 2 2" xfId="17868" xr:uid="{00000000-0005-0000-0000-0000834E0000}"/>
    <cellStyle name="Separador de milhares 10 9 2 3" xfId="17869" xr:uid="{00000000-0005-0000-0000-0000844E0000}"/>
    <cellStyle name="Separador de milhares 10 9 2 4" xfId="17870" xr:uid="{00000000-0005-0000-0000-0000854E0000}"/>
    <cellStyle name="Separador de milhares 10 9 3" xfId="17871" xr:uid="{00000000-0005-0000-0000-0000864E0000}"/>
    <cellStyle name="Separador de milhares 10 9 3 2" xfId="17872" xr:uid="{00000000-0005-0000-0000-0000874E0000}"/>
    <cellStyle name="Separador de milhares 10 9 3 3" xfId="17873" xr:uid="{00000000-0005-0000-0000-0000884E0000}"/>
    <cellStyle name="Separador de milhares 10 9 3 4" xfId="17874" xr:uid="{00000000-0005-0000-0000-0000894E0000}"/>
    <cellStyle name="Separador de milhares 10 9 4" xfId="17875" xr:uid="{00000000-0005-0000-0000-00008A4E0000}"/>
    <cellStyle name="Separador de milhares 11" xfId="658" xr:uid="{00000000-0005-0000-0000-00008B4E0000}"/>
    <cellStyle name="Separador de milhares 11 10" xfId="17877" xr:uid="{00000000-0005-0000-0000-00008C4E0000}"/>
    <cellStyle name="Separador de milhares 11 11" xfId="17878" xr:uid="{00000000-0005-0000-0000-00008D4E0000}"/>
    <cellStyle name="Separador de milhares 11 12" xfId="17879" xr:uid="{00000000-0005-0000-0000-00008E4E0000}"/>
    <cellStyle name="Separador de milhares 11 13" xfId="17880" xr:uid="{00000000-0005-0000-0000-00008F4E0000}"/>
    <cellStyle name="Separador de milhares 11 14" xfId="17881" xr:uid="{00000000-0005-0000-0000-0000904E0000}"/>
    <cellStyle name="Separador de milhares 11 15" xfId="17882" xr:uid="{00000000-0005-0000-0000-0000914E0000}"/>
    <cellStyle name="Separador de milhares 11 16" xfId="17876" xr:uid="{00000000-0005-0000-0000-0000924E0000}"/>
    <cellStyle name="Separador de milhares 11 16 2" xfId="28507" xr:uid="{6E035431-D6FD-4DE7-84A7-B7208688D008}"/>
    <cellStyle name="Separador de milhares 11 17" xfId="27177" xr:uid="{00000000-0005-0000-0000-0000934E0000}"/>
    <cellStyle name="Separador de milhares 11 17 2" xfId="33019" xr:uid="{8A660577-E855-4339-836B-DEB3368D064A}"/>
    <cellStyle name="Separador de milhares 11 18" xfId="27357" xr:uid="{00000000-0005-0000-0000-0000944E0000}"/>
    <cellStyle name="Separador de milhares 11 18 2" xfId="33194" xr:uid="{B8C9D5EF-9626-4B63-9B23-FC2A613356B3}"/>
    <cellStyle name="Separador de milhares 11 19" xfId="27535" xr:uid="{00000000-0005-0000-0000-0000954E0000}"/>
    <cellStyle name="Separador de milhares 11 19 2" xfId="33347" xr:uid="{FBC1BE2C-7A7A-4A42-A3A0-0B8FC774A0EE}"/>
    <cellStyle name="Separador de milhares 11 2" xfId="659" xr:uid="{00000000-0005-0000-0000-0000964E0000}"/>
    <cellStyle name="Separador de milhares 11 2 10" xfId="17884" xr:uid="{00000000-0005-0000-0000-0000974E0000}"/>
    <cellStyle name="Separador de milhares 11 2 11" xfId="17885" xr:uid="{00000000-0005-0000-0000-0000984E0000}"/>
    <cellStyle name="Separador de milhares 11 2 12" xfId="17886" xr:uid="{00000000-0005-0000-0000-0000994E0000}"/>
    <cellStyle name="Separador de milhares 11 2 13" xfId="17887" xr:uid="{00000000-0005-0000-0000-00009A4E0000}"/>
    <cellStyle name="Separador de milhares 11 2 14" xfId="17888" xr:uid="{00000000-0005-0000-0000-00009B4E0000}"/>
    <cellStyle name="Separador de milhares 11 2 15" xfId="17883" xr:uid="{00000000-0005-0000-0000-00009C4E0000}"/>
    <cellStyle name="Separador de milhares 11 2 15 2" xfId="28508" xr:uid="{CB7C73B0-AAEC-46BE-B71D-8D0273D1C649}"/>
    <cellStyle name="Separador de milhares 11 2 16" xfId="27903" xr:uid="{CF2F1F11-A56A-478D-BD79-F754758BF8AF}"/>
    <cellStyle name="Separador de milhares 11 2 2" xfId="660" xr:uid="{00000000-0005-0000-0000-00009D4E0000}"/>
    <cellStyle name="Separador de milhares 11 2 2 10" xfId="17890" xr:uid="{00000000-0005-0000-0000-00009E4E0000}"/>
    <cellStyle name="Separador de milhares 11 2 2 11" xfId="17889" xr:uid="{00000000-0005-0000-0000-00009F4E0000}"/>
    <cellStyle name="Separador de milhares 11 2 2 12" xfId="27904"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6" xr:uid="{5407BE2A-499D-4527-BB29-52E7BA6B7E39}"/>
    <cellStyle name="Separador de milhares 11 2 2 2 3" xfId="17891" xr:uid="{00000000-0005-0000-0000-0000A24E0000}"/>
    <cellStyle name="Separador de milhares 11 2 2 2 4" xfId="27905" xr:uid="{A6AC88D8-DE60-4E01-B5D4-27228FAABBC9}"/>
    <cellStyle name="Separador de milhares 11 2 2 3" xfId="663" xr:uid="{00000000-0005-0000-0000-0000A34E0000}"/>
    <cellStyle name="Separador de milhares 11 2 2 3 2" xfId="17892" xr:uid="{00000000-0005-0000-0000-0000A44E0000}"/>
    <cellStyle name="Separador de milhares 11 2 2 3 3" xfId="27907" xr:uid="{6D1A5CE4-22EF-4165-A399-411C3DC68AA1}"/>
    <cellStyle name="Separador de milhares 11 2 2 4" xfId="17893" xr:uid="{00000000-0005-0000-0000-0000A54E0000}"/>
    <cellStyle name="Separador de milhares 11 2 2 5" xfId="17894" xr:uid="{00000000-0005-0000-0000-0000A64E0000}"/>
    <cellStyle name="Separador de milhares 11 2 2 6" xfId="17895" xr:uid="{00000000-0005-0000-0000-0000A74E0000}"/>
    <cellStyle name="Separador de milhares 11 2 2 7" xfId="17896" xr:uid="{00000000-0005-0000-0000-0000A84E0000}"/>
    <cellStyle name="Separador de milhares 11 2 2 8" xfId="17897" xr:uid="{00000000-0005-0000-0000-0000A94E0000}"/>
    <cellStyle name="Separador de milhares 11 2 2 9" xfId="17898" xr:uid="{00000000-0005-0000-0000-0000AA4E0000}"/>
    <cellStyle name="Separador de milhares 11 2 3" xfId="664" xr:uid="{00000000-0005-0000-0000-0000AB4E0000}"/>
    <cellStyle name="Separador de milhares 11 2 3 10" xfId="17900" xr:uid="{00000000-0005-0000-0000-0000AC4E0000}"/>
    <cellStyle name="Separador de milhares 11 2 3 11" xfId="17899" xr:uid="{00000000-0005-0000-0000-0000AD4E0000}"/>
    <cellStyle name="Separador de milhares 11 2 3 12" xfId="27908" xr:uid="{C113EF9D-DC96-4B63-95E1-2F06090D1013}"/>
    <cellStyle name="Separador de milhares 11 2 3 2" xfId="665" xr:uid="{00000000-0005-0000-0000-0000AE4E0000}"/>
    <cellStyle name="Separador de milhares 11 2 3 2 2" xfId="17901" xr:uid="{00000000-0005-0000-0000-0000AF4E0000}"/>
    <cellStyle name="Separador de milhares 11 2 3 2 3" xfId="27909" xr:uid="{495A182D-370C-4D61-A604-5609CA89175C}"/>
    <cellStyle name="Separador de milhares 11 2 3 3" xfId="17902" xr:uid="{00000000-0005-0000-0000-0000B04E0000}"/>
    <cellStyle name="Separador de milhares 11 2 3 4" xfId="17903" xr:uid="{00000000-0005-0000-0000-0000B14E0000}"/>
    <cellStyle name="Separador de milhares 11 2 3 5" xfId="17904" xr:uid="{00000000-0005-0000-0000-0000B24E0000}"/>
    <cellStyle name="Separador de milhares 11 2 3 6" xfId="17905" xr:uid="{00000000-0005-0000-0000-0000B34E0000}"/>
    <cellStyle name="Separador de milhares 11 2 3 7" xfId="17906" xr:uid="{00000000-0005-0000-0000-0000B44E0000}"/>
    <cellStyle name="Separador de milhares 11 2 3 8" xfId="17907" xr:uid="{00000000-0005-0000-0000-0000B54E0000}"/>
    <cellStyle name="Separador de milhares 11 2 3 9" xfId="17908" xr:uid="{00000000-0005-0000-0000-0000B64E0000}"/>
    <cellStyle name="Separador de milhares 11 2 4" xfId="666" xr:uid="{00000000-0005-0000-0000-0000B74E0000}"/>
    <cellStyle name="Separador de milhares 11 2 4 2" xfId="17910" xr:uid="{00000000-0005-0000-0000-0000B84E0000}"/>
    <cellStyle name="Separador de milhares 11 2 4 2 2" xfId="28509" xr:uid="{42902609-C8F7-4F4A-A55A-D9731D9ADF08}"/>
    <cellStyle name="Separador de milhares 11 2 4 3" xfId="17909" xr:uid="{00000000-0005-0000-0000-0000B94E0000}"/>
    <cellStyle name="Separador de milhares 11 2 4 4" xfId="27910" xr:uid="{5431EA34-E5C2-4A04-9474-1B2B372E24D5}"/>
    <cellStyle name="Separador de milhares 11 2 5" xfId="17911" xr:uid="{00000000-0005-0000-0000-0000BA4E0000}"/>
    <cellStyle name="Separador de milhares 11 2 5 2" xfId="17912" xr:uid="{00000000-0005-0000-0000-0000BB4E0000}"/>
    <cellStyle name="Separador de milhares 11 2 5 2 2" xfId="28510" xr:uid="{5D3821A3-E750-40B3-887E-42E071F05CBF}"/>
    <cellStyle name="Separador de milhares 11 2 6" xfId="17913" xr:uid="{00000000-0005-0000-0000-0000BC4E0000}"/>
    <cellStyle name="Separador de milhares 11 2 7" xfId="17914" xr:uid="{00000000-0005-0000-0000-0000BD4E0000}"/>
    <cellStyle name="Separador de milhares 11 2 8" xfId="17915" xr:uid="{00000000-0005-0000-0000-0000BE4E0000}"/>
    <cellStyle name="Separador de milhares 11 2 9" xfId="17916" xr:uid="{00000000-0005-0000-0000-0000BF4E0000}"/>
    <cellStyle name="Separador de milhares 11 20" xfId="27686" xr:uid="{00000000-0005-0000-0000-0000C04E0000}"/>
    <cellStyle name="Separador de milhares 11 20 2" xfId="33497" xr:uid="{1A61AD8F-76C4-4D65-A08E-C3FA90C85515}"/>
    <cellStyle name="Separador de milhares 11 21" xfId="27902" xr:uid="{5E1ACBE0-34CA-4C73-B710-7081C97BAB97}"/>
    <cellStyle name="Separador de milhares 11 3" xfId="667" xr:uid="{00000000-0005-0000-0000-0000C14E0000}"/>
    <cellStyle name="Separador de milhares 11 3 10" xfId="17918" xr:uid="{00000000-0005-0000-0000-0000C24E0000}"/>
    <cellStyle name="Separador de milhares 11 3 11" xfId="17917" xr:uid="{00000000-0005-0000-0000-0000C34E0000}"/>
    <cellStyle name="Separador de milhares 11 3 12" xfId="27911"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4" xr:uid="{627E3FCB-EE0C-4E65-9182-D829F1AF5216}"/>
    <cellStyle name="Separador de milhares 11 3 2 2 3" xfId="17920" xr:uid="{00000000-0005-0000-0000-0000C74E0000}"/>
    <cellStyle name="Separador de milhares 11 3 2 2 3 2" xfId="28511" xr:uid="{20296D1C-55FA-47D4-8A6E-B8DD24957C93}"/>
    <cellStyle name="Separador de milhares 11 3 2 2 4" xfId="27913" xr:uid="{245DC6A6-A993-47AD-A6BA-8B18CE029F28}"/>
    <cellStyle name="Separador de milhares 11 3 2 3" xfId="671" xr:uid="{00000000-0005-0000-0000-0000C84E0000}"/>
    <cellStyle name="Separador de milhares 11 3 2 3 2" xfId="27915" xr:uid="{A287A4C1-3852-4C59-B4AE-4BA366F86A3E}"/>
    <cellStyle name="Separador de milhares 11 3 2 4" xfId="17919" xr:uid="{00000000-0005-0000-0000-0000C94E0000}"/>
    <cellStyle name="Separador de milhares 11 3 2 5" xfId="27912" xr:uid="{6CC7E437-EDD6-4E99-9B0F-2EE2C5678D1E}"/>
    <cellStyle name="Separador de milhares 11 3 3" xfId="672" xr:uid="{00000000-0005-0000-0000-0000CA4E0000}"/>
    <cellStyle name="Separador de milhares 11 3 3 2" xfId="673" xr:uid="{00000000-0005-0000-0000-0000CB4E0000}"/>
    <cellStyle name="Separador de milhares 11 3 3 2 2" xfId="17922" xr:uid="{00000000-0005-0000-0000-0000CC4E0000}"/>
    <cellStyle name="Separador de milhares 11 3 3 2 2 2" xfId="28512" xr:uid="{EB4CBF6D-E17E-43BA-B3B4-426E5787B1E3}"/>
    <cellStyle name="Separador de milhares 11 3 3 2 3" xfId="27917" xr:uid="{32A99DB6-D50A-43F4-BD68-31AE12506FAE}"/>
    <cellStyle name="Separador de milhares 11 3 3 3" xfId="17921" xr:uid="{00000000-0005-0000-0000-0000CD4E0000}"/>
    <cellStyle name="Separador de milhares 11 3 3 4" xfId="27916" xr:uid="{46CB7056-9BD6-4628-8919-6B0AE830E2A7}"/>
    <cellStyle name="Separador de milhares 11 3 4" xfId="674" xr:uid="{00000000-0005-0000-0000-0000CE4E0000}"/>
    <cellStyle name="Separador de milhares 11 3 4 2" xfId="17924" xr:uid="{00000000-0005-0000-0000-0000CF4E0000}"/>
    <cellStyle name="Separador de milhares 11 3 4 2 2" xfId="28513" xr:uid="{5B51192F-C854-48AE-9C8D-9464C0D797FA}"/>
    <cellStyle name="Separador de milhares 11 3 4 3" xfId="17923" xr:uid="{00000000-0005-0000-0000-0000D04E0000}"/>
    <cellStyle name="Separador de milhares 11 3 4 4" xfId="27918" xr:uid="{09C4B27E-2926-4EAD-950F-F1CC95AA5660}"/>
    <cellStyle name="Separador de milhares 11 3 5" xfId="17925" xr:uid="{00000000-0005-0000-0000-0000D14E0000}"/>
    <cellStyle name="Separador de milhares 11 3 5 2" xfId="17926" xr:uid="{00000000-0005-0000-0000-0000D24E0000}"/>
    <cellStyle name="Separador de milhares 11 3 5 2 2" xfId="28514" xr:uid="{E03DC2D3-2EFE-43BB-9647-712DD95B35E1}"/>
    <cellStyle name="Separador de milhares 11 3 6" xfId="17927" xr:uid="{00000000-0005-0000-0000-0000D34E0000}"/>
    <cellStyle name="Separador de milhares 11 3 7" xfId="17928" xr:uid="{00000000-0005-0000-0000-0000D44E0000}"/>
    <cellStyle name="Separador de milhares 11 3 8" xfId="17929" xr:uid="{00000000-0005-0000-0000-0000D54E0000}"/>
    <cellStyle name="Separador de milhares 11 3 9" xfId="17930" xr:uid="{00000000-0005-0000-0000-0000D64E0000}"/>
    <cellStyle name="Separador de milhares 11 4" xfId="675" xr:uid="{00000000-0005-0000-0000-0000D74E0000}"/>
    <cellStyle name="Separador de milhares 11 4 10" xfId="17932" xr:uid="{00000000-0005-0000-0000-0000D84E0000}"/>
    <cellStyle name="Separador de milhares 11 4 11" xfId="17931" xr:uid="{00000000-0005-0000-0000-0000D94E0000}"/>
    <cellStyle name="Separador de milhares 11 4 12" xfId="27919" xr:uid="{93B649DA-9593-4D48-A2CE-E4060A920166}"/>
    <cellStyle name="Separador de milhares 11 4 2" xfId="676" xr:uid="{00000000-0005-0000-0000-0000DA4E0000}"/>
    <cellStyle name="Separador de milhares 11 4 2 2" xfId="677" xr:uid="{00000000-0005-0000-0000-0000DB4E0000}"/>
    <cellStyle name="Separador de milhares 11 4 2 2 2" xfId="17934" xr:uid="{00000000-0005-0000-0000-0000DC4E0000}"/>
    <cellStyle name="Separador de milhares 11 4 2 2 2 2" xfId="28515" xr:uid="{EFDE60A3-003D-47F4-B121-D565FA87CD95}"/>
    <cellStyle name="Separador de milhares 11 4 2 2 3" xfId="27921" xr:uid="{5FE09C37-9604-49C4-95DB-BBA7E2EACB31}"/>
    <cellStyle name="Separador de milhares 11 4 2 3" xfId="17933" xr:uid="{00000000-0005-0000-0000-0000DD4E0000}"/>
    <cellStyle name="Separador de milhares 11 4 2 4" xfId="27920" xr:uid="{5A3C0272-8BE5-42A4-BEC4-DD5300065243}"/>
    <cellStyle name="Separador de milhares 11 4 3" xfId="678" xr:uid="{00000000-0005-0000-0000-0000DE4E0000}"/>
    <cellStyle name="Separador de milhares 11 4 3 2" xfId="17936" xr:uid="{00000000-0005-0000-0000-0000DF4E0000}"/>
    <cellStyle name="Separador de milhares 11 4 3 2 2" xfId="28516" xr:uid="{98E40415-02EB-4E98-9E21-C567FB2D7DFB}"/>
    <cellStyle name="Separador de milhares 11 4 3 3" xfId="17935" xr:uid="{00000000-0005-0000-0000-0000E04E0000}"/>
    <cellStyle name="Separador de milhares 11 4 3 4" xfId="27922" xr:uid="{28E1E373-CB9C-4B9B-BD5A-71DD35CADB57}"/>
    <cellStyle name="Separador de milhares 11 4 4" xfId="17937" xr:uid="{00000000-0005-0000-0000-0000E14E0000}"/>
    <cellStyle name="Separador de milhares 11 4 4 2" xfId="17938" xr:uid="{00000000-0005-0000-0000-0000E24E0000}"/>
    <cellStyle name="Separador de milhares 11 4 4 2 2" xfId="28517" xr:uid="{4E9355A1-2ADF-498B-803C-DCA49C7E1587}"/>
    <cellStyle name="Separador de milhares 11 4 5" xfId="17939" xr:uid="{00000000-0005-0000-0000-0000E34E0000}"/>
    <cellStyle name="Separador de milhares 11 4 5 2" xfId="17940" xr:uid="{00000000-0005-0000-0000-0000E44E0000}"/>
    <cellStyle name="Separador de milhares 11 4 5 2 2" xfId="28518" xr:uid="{1F397829-E319-4C93-9A0A-0EA5EB044D55}"/>
    <cellStyle name="Separador de milhares 11 4 6" xfId="17941" xr:uid="{00000000-0005-0000-0000-0000E54E0000}"/>
    <cellStyle name="Separador de milhares 11 4 7" xfId="17942" xr:uid="{00000000-0005-0000-0000-0000E64E0000}"/>
    <cellStyle name="Separador de milhares 11 4 8" xfId="17943" xr:uid="{00000000-0005-0000-0000-0000E74E0000}"/>
    <cellStyle name="Separador de milhares 11 4 9" xfId="17944" xr:uid="{00000000-0005-0000-0000-0000E84E0000}"/>
    <cellStyle name="Separador de milhares 11 5" xfId="679" xr:uid="{00000000-0005-0000-0000-0000E94E0000}"/>
    <cellStyle name="Separador de milhares 11 5 2" xfId="680" xr:uid="{00000000-0005-0000-0000-0000EA4E0000}"/>
    <cellStyle name="Separador de milhares 11 5 2 2" xfId="17946" xr:uid="{00000000-0005-0000-0000-0000EB4E0000}"/>
    <cellStyle name="Separador de milhares 11 5 2 2 2" xfId="28519" xr:uid="{7894FDB2-2D5C-48F2-877A-523684A1FDE9}"/>
    <cellStyle name="Separador de milhares 11 5 2 3" xfId="27924" xr:uid="{1D5B05BB-89DF-4AAD-AAEB-9CE9BEFE7908}"/>
    <cellStyle name="Separador de milhares 11 5 3" xfId="17945" xr:uid="{00000000-0005-0000-0000-0000EC4E0000}"/>
    <cellStyle name="Separador de milhares 11 5 4" xfId="27923" xr:uid="{92ABC425-1100-4EBF-B06A-6505BB4BE931}"/>
    <cellStyle name="Separador de milhares 11 6" xfId="681" xr:uid="{00000000-0005-0000-0000-0000ED4E0000}"/>
    <cellStyle name="Separador de milhares 11 6 2" xfId="17948" xr:uid="{00000000-0005-0000-0000-0000EE4E0000}"/>
    <cellStyle name="Separador de milhares 11 6 2 2" xfId="28520" xr:uid="{EEE03F0B-47BE-4B73-8A09-3787453EB62B}"/>
    <cellStyle name="Separador de milhares 11 6 3" xfId="17947" xr:uid="{00000000-0005-0000-0000-0000EF4E0000}"/>
    <cellStyle name="Separador de milhares 11 6 4" xfId="27925" xr:uid="{4257FB2E-4901-4EC6-851B-F64061942612}"/>
    <cellStyle name="Separador de milhares 11 7" xfId="682" xr:uid="{00000000-0005-0000-0000-0000F04E0000}"/>
    <cellStyle name="Separador de milhares 11 7 2" xfId="17950" xr:uid="{00000000-0005-0000-0000-0000F14E0000}"/>
    <cellStyle name="Separador de milhares 11 7 2 2" xfId="28521" xr:uid="{DC9B4CF9-D81E-47CB-9A2C-0EBFF9DE3D44}"/>
    <cellStyle name="Separador de milhares 11 7 3" xfId="17949" xr:uid="{00000000-0005-0000-0000-0000F24E0000}"/>
    <cellStyle name="Separador de milhares 11 7 4" xfId="27926" xr:uid="{019D05A0-3104-4904-8510-48CAA85A95A7}"/>
    <cellStyle name="Separador de milhares 11 8" xfId="683" xr:uid="{00000000-0005-0000-0000-0000F34E0000}"/>
    <cellStyle name="Separador de milhares 11 8 2" xfId="17952" xr:uid="{00000000-0005-0000-0000-0000F44E0000}"/>
    <cellStyle name="Separador de milhares 11 8 2 2" xfId="28522" xr:uid="{0DFD2E15-84BD-4622-BE34-176F7B4E7214}"/>
    <cellStyle name="Separador de milhares 11 8 3" xfId="17951" xr:uid="{00000000-0005-0000-0000-0000F54E0000}"/>
    <cellStyle name="Separador de milhares 11 8 4" xfId="27927" xr:uid="{0D59B043-118F-4747-B620-35A0C2F1B790}"/>
    <cellStyle name="Separador de milhares 11 9" xfId="17953" xr:uid="{00000000-0005-0000-0000-0000F64E0000}"/>
    <cellStyle name="Separador de milhares 11_Recurso Jan a Mar 09 DEF" xfId="17954" xr:uid="{00000000-0005-0000-0000-0000F74E0000}"/>
    <cellStyle name="Separador de milhares 12" xfId="17955" xr:uid="{00000000-0005-0000-0000-0000F84E0000}"/>
    <cellStyle name="Separador de milhares 12 2" xfId="17956" xr:uid="{00000000-0005-0000-0000-0000F94E0000}"/>
    <cellStyle name="Separador de milhares 12 2 10" xfId="17957" xr:uid="{00000000-0005-0000-0000-0000FA4E0000}"/>
    <cellStyle name="Separador de milhares 12 2 11" xfId="17958" xr:uid="{00000000-0005-0000-0000-0000FB4E0000}"/>
    <cellStyle name="Separador de milhares 12 2 12" xfId="17959" xr:uid="{00000000-0005-0000-0000-0000FC4E0000}"/>
    <cellStyle name="Separador de milhares 12 2 13" xfId="17960" xr:uid="{00000000-0005-0000-0000-0000FD4E0000}"/>
    <cellStyle name="Separador de milhares 12 2 14" xfId="17961" xr:uid="{00000000-0005-0000-0000-0000FE4E0000}"/>
    <cellStyle name="Separador de milhares 12 2 15" xfId="17962" xr:uid="{00000000-0005-0000-0000-0000FF4E0000}"/>
    <cellStyle name="Separador de milhares 12 2 16" xfId="28524" xr:uid="{AC8F0540-ED1A-4B4F-9DD3-C688652957B9}"/>
    <cellStyle name="Separador de milhares 12 2 2" xfId="17963" xr:uid="{00000000-0005-0000-0000-0000004F0000}"/>
    <cellStyle name="Separador de milhares 12 2 2 10" xfId="17964" xr:uid="{00000000-0005-0000-0000-0000014F0000}"/>
    <cellStyle name="Separador de milhares 12 2 2 11" xfId="17965" xr:uid="{00000000-0005-0000-0000-0000024F0000}"/>
    <cellStyle name="Separador de milhares 12 2 2 12" xfId="17966" xr:uid="{00000000-0005-0000-0000-0000034F0000}"/>
    <cellStyle name="Separador de milhares 12 2 2 13" xfId="17967" xr:uid="{00000000-0005-0000-0000-0000044F0000}"/>
    <cellStyle name="Separador de milhares 12 2 2 14" xfId="17968" xr:uid="{00000000-0005-0000-0000-0000054F0000}"/>
    <cellStyle name="Separador de milhares 12 2 2 2" xfId="17969" xr:uid="{00000000-0005-0000-0000-0000064F0000}"/>
    <cellStyle name="Separador de milhares 12 2 2 2 10" xfId="17970" xr:uid="{00000000-0005-0000-0000-0000074F0000}"/>
    <cellStyle name="Separador de milhares 12 2 2 2 2" xfId="17971" xr:uid="{00000000-0005-0000-0000-0000084F0000}"/>
    <cellStyle name="Separador de milhares 12 2 2 2 3" xfId="17972" xr:uid="{00000000-0005-0000-0000-0000094F0000}"/>
    <cellStyle name="Separador de milhares 12 2 2 2 4" xfId="17973" xr:uid="{00000000-0005-0000-0000-00000A4F0000}"/>
    <cellStyle name="Separador de milhares 12 2 2 2 5" xfId="17974" xr:uid="{00000000-0005-0000-0000-00000B4F0000}"/>
    <cellStyle name="Separador de milhares 12 2 2 2 6" xfId="17975" xr:uid="{00000000-0005-0000-0000-00000C4F0000}"/>
    <cellStyle name="Separador de milhares 12 2 2 2 7" xfId="17976" xr:uid="{00000000-0005-0000-0000-00000D4F0000}"/>
    <cellStyle name="Separador de milhares 12 2 2 2 8" xfId="17977" xr:uid="{00000000-0005-0000-0000-00000E4F0000}"/>
    <cellStyle name="Separador de milhares 12 2 2 2 9" xfId="17978" xr:uid="{00000000-0005-0000-0000-00000F4F0000}"/>
    <cellStyle name="Separador de milhares 12 2 2 3" xfId="17979" xr:uid="{00000000-0005-0000-0000-0000104F0000}"/>
    <cellStyle name="Separador de milhares 12 2 2 3 10" xfId="17980" xr:uid="{00000000-0005-0000-0000-0000114F0000}"/>
    <cellStyle name="Separador de milhares 12 2 2 3 2" xfId="17981" xr:uid="{00000000-0005-0000-0000-0000124F0000}"/>
    <cellStyle name="Separador de milhares 12 2 2 3 3" xfId="17982" xr:uid="{00000000-0005-0000-0000-0000134F0000}"/>
    <cellStyle name="Separador de milhares 12 2 2 3 4" xfId="17983" xr:uid="{00000000-0005-0000-0000-0000144F0000}"/>
    <cellStyle name="Separador de milhares 12 2 2 3 5" xfId="17984" xr:uid="{00000000-0005-0000-0000-0000154F0000}"/>
    <cellStyle name="Separador de milhares 12 2 2 3 6" xfId="17985" xr:uid="{00000000-0005-0000-0000-0000164F0000}"/>
    <cellStyle name="Separador de milhares 12 2 2 3 7" xfId="17986" xr:uid="{00000000-0005-0000-0000-0000174F0000}"/>
    <cellStyle name="Separador de milhares 12 2 2 3 8" xfId="17987" xr:uid="{00000000-0005-0000-0000-0000184F0000}"/>
    <cellStyle name="Separador de milhares 12 2 2 3 9" xfId="17988" xr:uid="{00000000-0005-0000-0000-0000194F0000}"/>
    <cellStyle name="Separador de milhares 12 2 2 4" xfId="17989" xr:uid="{00000000-0005-0000-0000-00001A4F0000}"/>
    <cellStyle name="Separador de milhares 12 2 2 5" xfId="17990" xr:uid="{00000000-0005-0000-0000-00001B4F0000}"/>
    <cellStyle name="Separador de milhares 12 2 2 6" xfId="17991" xr:uid="{00000000-0005-0000-0000-00001C4F0000}"/>
    <cellStyle name="Separador de milhares 12 2 2 7" xfId="17992" xr:uid="{00000000-0005-0000-0000-00001D4F0000}"/>
    <cellStyle name="Separador de milhares 12 2 2 8" xfId="17993" xr:uid="{00000000-0005-0000-0000-00001E4F0000}"/>
    <cellStyle name="Separador de milhares 12 2 2 9" xfId="17994" xr:uid="{00000000-0005-0000-0000-00001F4F0000}"/>
    <cellStyle name="Separador de milhares 12 2 3" xfId="17995" xr:uid="{00000000-0005-0000-0000-0000204F0000}"/>
    <cellStyle name="Separador de milhares 12 2 3 10" xfId="17996" xr:uid="{00000000-0005-0000-0000-0000214F0000}"/>
    <cellStyle name="Separador de milhares 12 2 3 2" xfId="17997" xr:uid="{00000000-0005-0000-0000-0000224F0000}"/>
    <cellStyle name="Separador de milhares 12 2 3 3" xfId="17998" xr:uid="{00000000-0005-0000-0000-0000234F0000}"/>
    <cellStyle name="Separador de milhares 12 2 3 4" xfId="17999" xr:uid="{00000000-0005-0000-0000-0000244F0000}"/>
    <cellStyle name="Separador de milhares 12 2 3 5" xfId="18000" xr:uid="{00000000-0005-0000-0000-0000254F0000}"/>
    <cellStyle name="Separador de milhares 12 2 3 6" xfId="18001" xr:uid="{00000000-0005-0000-0000-0000264F0000}"/>
    <cellStyle name="Separador de milhares 12 2 3 7" xfId="18002" xr:uid="{00000000-0005-0000-0000-0000274F0000}"/>
    <cellStyle name="Separador de milhares 12 2 3 8" xfId="18003" xr:uid="{00000000-0005-0000-0000-0000284F0000}"/>
    <cellStyle name="Separador de milhares 12 2 3 9" xfId="18004" xr:uid="{00000000-0005-0000-0000-0000294F0000}"/>
    <cellStyle name="Separador de milhares 12 2 4" xfId="18005" xr:uid="{00000000-0005-0000-0000-00002A4F0000}"/>
    <cellStyle name="Separador de milhares 12 2 4 10" xfId="18006" xr:uid="{00000000-0005-0000-0000-00002B4F0000}"/>
    <cellStyle name="Separador de milhares 12 2 4 2" xfId="18007" xr:uid="{00000000-0005-0000-0000-00002C4F0000}"/>
    <cellStyle name="Separador de milhares 12 2 4 3" xfId="18008" xr:uid="{00000000-0005-0000-0000-00002D4F0000}"/>
    <cellStyle name="Separador de milhares 12 2 4 4" xfId="18009" xr:uid="{00000000-0005-0000-0000-00002E4F0000}"/>
    <cellStyle name="Separador de milhares 12 2 4 5" xfId="18010" xr:uid="{00000000-0005-0000-0000-00002F4F0000}"/>
    <cellStyle name="Separador de milhares 12 2 4 6" xfId="18011" xr:uid="{00000000-0005-0000-0000-0000304F0000}"/>
    <cellStyle name="Separador de milhares 12 2 4 7" xfId="18012" xr:uid="{00000000-0005-0000-0000-0000314F0000}"/>
    <cellStyle name="Separador de milhares 12 2 4 8" xfId="18013" xr:uid="{00000000-0005-0000-0000-0000324F0000}"/>
    <cellStyle name="Separador de milhares 12 2 4 9" xfId="18014" xr:uid="{00000000-0005-0000-0000-0000334F0000}"/>
    <cellStyle name="Separador de milhares 12 2 5" xfId="18015" xr:uid="{00000000-0005-0000-0000-0000344F0000}"/>
    <cellStyle name="Separador de milhares 12 2 6" xfId="18016" xr:uid="{00000000-0005-0000-0000-0000354F0000}"/>
    <cellStyle name="Separador de milhares 12 2 7" xfId="18017" xr:uid="{00000000-0005-0000-0000-0000364F0000}"/>
    <cellStyle name="Separador de milhares 12 2 8" xfId="18018" xr:uid="{00000000-0005-0000-0000-0000374F0000}"/>
    <cellStyle name="Separador de milhares 12 2 9" xfId="18019" xr:uid="{00000000-0005-0000-0000-0000384F0000}"/>
    <cellStyle name="Separador de milhares 12 3" xfId="18020" xr:uid="{00000000-0005-0000-0000-0000394F0000}"/>
    <cellStyle name="Separador de milhares 12 3 10" xfId="18021" xr:uid="{00000000-0005-0000-0000-00003A4F0000}"/>
    <cellStyle name="Separador de milhares 12 3 2" xfId="18022" xr:uid="{00000000-0005-0000-0000-00003B4F0000}"/>
    <cellStyle name="Separador de milhares 12 3 3" xfId="18023" xr:uid="{00000000-0005-0000-0000-00003C4F0000}"/>
    <cellStyle name="Separador de milhares 12 3 4" xfId="18024" xr:uid="{00000000-0005-0000-0000-00003D4F0000}"/>
    <cellStyle name="Separador de milhares 12 3 5" xfId="18025" xr:uid="{00000000-0005-0000-0000-00003E4F0000}"/>
    <cellStyle name="Separador de milhares 12 3 6" xfId="18026" xr:uid="{00000000-0005-0000-0000-00003F4F0000}"/>
    <cellStyle name="Separador de milhares 12 3 7" xfId="18027" xr:uid="{00000000-0005-0000-0000-0000404F0000}"/>
    <cellStyle name="Separador de milhares 12 3 8" xfId="18028" xr:uid="{00000000-0005-0000-0000-0000414F0000}"/>
    <cellStyle name="Separador de milhares 12 3 9" xfId="18029" xr:uid="{00000000-0005-0000-0000-0000424F0000}"/>
    <cellStyle name="Separador de milhares 12 4" xfId="28523" xr:uid="{73FB9535-A1C3-456C-AF5B-2D802AE9770A}"/>
    <cellStyle name="Separador de milhares 13" xfId="18030" xr:uid="{00000000-0005-0000-0000-0000434F0000}"/>
    <cellStyle name="Separador de milhares 13 10" xfId="18031" xr:uid="{00000000-0005-0000-0000-0000444F0000}"/>
    <cellStyle name="Separador de milhares 13 11" xfId="18032" xr:uid="{00000000-0005-0000-0000-0000454F0000}"/>
    <cellStyle name="Separador de milhares 13 12" xfId="18033" xr:uid="{00000000-0005-0000-0000-0000464F0000}"/>
    <cellStyle name="Separador de milhares 13 13" xfId="18034" xr:uid="{00000000-0005-0000-0000-0000474F0000}"/>
    <cellStyle name="Separador de milhares 13 14" xfId="18035" xr:uid="{00000000-0005-0000-0000-0000484F0000}"/>
    <cellStyle name="Separador de milhares 13 15" xfId="18036" xr:uid="{00000000-0005-0000-0000-0000494F0000}"/>
    <cellStyle name="Separador de milhares 13 16" xfId="18037" xr:uid="{00000000-0005-0000-0000-00004A4F0000}"/>
    <cellStyle name="Separador de milhares 13 17" xfId="28525" xr:uid="{9559A1BB-ED47-466C-B0B3-B8ED7DF2A2BF}"/>
    <cellStyle name="Separador de milhares 13 2" xfId="18038" xr:uid="{00000000-0005-0000-0000-00004B4F0000}"/>
    <cellStyle name="Separador de milhares 13 2 2" xfId="18039" xr:uid="{00000000-0005-0000-0000-00004C4F0000}"/>
    <cellStyle name="Separador de milhares 13 2 3" xfId="18040" xr:uid="{00000000-0005-0000-0000-00004D4F0000}"/>
    <cellStyle name="Separador de milhares 13 2 4" xfId="18041" xr:uid="{00000000-0005-0000-0000-00004E4F0000}"/>
    <cellStyle name="Separador de milhares 13 2 5" xfId="18042" xr:uid="{00000000-0005-0000-0000-00004F4F0000}"/>
    <cellStyle name="Separador de milhares 13 2 6" xfId="28526" xr:uid="{33762726-619D-41DE-8059-EE45490F6B7D}"/>
    <cellStyle name="Separador de milhares 13 3" xfId="18043" xr:uid="{00000000-0005-0000-0000-0000504F0000}"/>
    <cellStyle name="Separador de milhares 13 3 2" xfId="18044" xr:uid="{00000000-0005-0000-0000-0000514F0000}"/>
    <cellStyle name="Separador de milhares 13 3 3" xfId="18045" xr:uid="{00000000-0005-0000-0000-0000524F0000}"/>
    <cellStyle name="Separador de milhares 13 3 4" xfId="18046" xr:uid="{00000000-0005-0000-0000-0000534F0000}"/>
    <cellStyle name="Separador de milhares 13 3 5" xfId="18047" xr:uid="{00000000-0005-0000-0000-0000544F0000}"/>
    <cellStyle name="Separador de milhares 13 3_2008 - Planilha Medição EAS Casco-002 OUT08" xfId="18048" xr:uid="{00000000-0005-0000-0000-0000554F0000}"/>
    <cellStyle name="Separador de milhares 13 4" xfId="18049" xr:uid="{00000000-0005-0000-0000-0000564F0000}"/>
    <cellStyle name="Separador de milhares 13 4 10" xfId="18050" xr:uid="{00000000-0005-0000-0000-0000574F0000}"/>
    <cellStyle name="Separador de milhares 13 4 2" xfId="18051" xr:uid="{00000000-0005-0000-0000-0000584F0000}"/>
    <cellStyle name="Separador de milhares 13 4 3" xfId="18052" xr:uid="{00000000-0005-0000-0000-0000594F0000}"/>
    <cellStyle name="Separador de milhares 13 4 4" xfId="18053" xr:uid="{00000000-0005-0000-0000-00005A4F0000}"/>
    <cellStyle name="Separador de milhares 13 4 5" xfId="18054" xr:uid="{00000000-0005-0000-0000-00005B4F0000}"/>
    <cellStyle name="Separador de milhares 13 4 6" xfId="18055" xr:uid="{00000000-0005-0000-0000-00005C4F0000}"/>
    <cellStyle name="Separador de milhares 13 4 7" xfId="18056" xr:uid="{00000000-0005-0000-0000-00005D4F0000}"/>
    <cellStyle name="Separador de milhares 13 4 8" xfId="18057" xr:uid="{00000000-0005-0000-0000-00005E4F0000}"/>
    <cellStyle name="Separador de milhares 13 4 9" xfId="18058" xr:uid="{00000000-0005-0000-0000-00005F4F0000}"/>
    <cellStyle name="Separador de milhares 13 5" xfId="18059" xr:uid="{00000000-0005-0000-0000-0000604F0000}"/>
    <cellStyle name="Separador de milhares 13 5 10" xfId="18060" xr:uid="{00000000-0005-0000-0000-0000614F0000}"/>
    <cellStyle name="Separador de milhares 13 5 2" xfId="18061" xr:uid="{00000000-0005-0000-0000-0000624F0000}"/>
    <cellStyle name="Separador de milhares 13 5 3" xfId="18062" xr:uid="{00000000-0005-0000-0000-0000634F0000}"/>
    <cellStyle name="Separador de milhares 13 5 4" xfId="18063" xr:uid="{00000000-0005-0000-0000-0000644F0000}"/>
    <cellStyle name="Separador de milhares 13 5 5" xfId="18064" xr:uid="{00000000-0005-0000-0000-0000654F0000}"/>
    <cellStyle name="Separador de milhares 13 5 6" xfId="18065" xr:uid="{00000000-0005-0000-0000-0000664F0000}"/>
    <cellStyle name="Separador de milhares 13 5 7" xfId="18066" xr:uid="{00000000-0005-0000-0000-0000674F0000}"/>
    <cellStyle name="Separador de milhares 13 5 8" xfId="18067" xr:uid="{00000000-0005-0000-0000-0000684F0000}"/>
    <cellStyle name="Separador de milhares 13 5 9" xfId="18068" xr:uid="{00000000-0005-0000-0000-0000694F0000}"/>
    <cellStyle name="Separador de milhares 13 6" xfId="18069" xr:uid="{00000000-0005-0000-0000-00006A4F0000}"/>
    <cellStyle name="Separador de milhares 13 7" xfId="18070" xr:uid="{00000000-0005-0000-0000-00006B4F0000}"/>
    <cellStyle name="Separador de milhares 13 8" xfId="18071" xr:uid="{00000000-0005-0000-0000-00006C4F0000}"/>
    <cellStyle name="Separador de milhares 13 9" xfId="18072" xr:uid="{00000000-0005-0000-0000-00006D4F0000}"/>
    <cellStyle name="Separador de milhares 14" xfId="18073" xr:uid="{00000000-0005-0000-0000-00006E4F0000}"/>
    <cellStyle name="Separador de milhares 14 2" xfId="18074" xr:uid="{00000000-0005-0000-0000-00006F4F0000}"/>
    <cellStyle name="Separador de milhares 14 2 10" xfId="18075" xr:uid="{00000000-0005-0000-0000-0000704F0000}"/>
    <cellStyle name="Separador de milhares 14 2 11" xfId="28528" xr:uid="{4B54583F-C8DA-4D98-9699-2188447A6EA0}"/>
    <cellStyle name="Separador de milhares 14 2 2" xfId="18076" xr:uid="{00000000-0005-0000-0000-0000714F0000}"/>
    <cellStyle name="Separador de milhares 14 2 3" xfId="18077" xr:uid="{00000000-0005-0000-0000-0000724F0000}"/>
    <cellStyle name="Separador de milhares 14 2 4" xfId="18078" xr:uid="{00000000-0005-0000-0000-0000734F0000}"/>
    <cellStyle name="Separador de milhares 14 2 5" xfId="18079" xr:uid="{00000000-0005-0000-0000-0000744F0000}"/>
    <cellStyle name="Separador de milhares 14 2 6" xfId="18080" xr:uid="{00000000-0005-0000-0000-0000754F0000}"/>
    <cellStyle name="Separador de milhares 14 2 7" xfId="18081" xr:uid="{00000000-0005-0000-0000-0000764F0000}"/>
    <cellStyle name="Separador de milhares 14 2 8" xfId="18082" xr:uid="{00000000-0005-0000-0000-0000774F0000}"/>
    <cellStyle name="Separador de milhares 14 2 9" xfId="18083" xr:uid="{00000000-0005-0000-0000-0000784F0000}"/>
    <cellStyle name="Separador de milhares 14 3" xfId="18084" xr:uid="{00000000-0005-0000-0000-0000794F0000}"/>
    <cellStyle name="Separador de milhares 14 4" xfId="18085" xr:uid="{00000000-0005-0000-0000-00007A4F0000}"/>
    <cellStyle name="Separador de milhares 14 5" xfId="28527" xr:uid="{D0DAC273-06A0-480D-A029-7DB5DAD84553}"/>
    <cellStyle name="Separador de milhares 15" xfId="18086" xr:uid="{00000000-0005-0000-0000-00007B4F0000}"/>
    <cellStyle name="Separador de milhares 15 2" xfId="18087" xr:uid="{00000000-0005-0000-0000-00007C4F0000}"/>
    <cellStyle name="Separador de milhares 15 2 2" xfId="18088" xr:uid="{00000000-0005-0000-0000-00007D4F0000}"/>
    <cellStyle name="Separador de milhares 15 2 3" xfId="28530" xr:uid="{2659520B-6F24-47F1-A7E4-6290552AE882}"/>
    <cellStyle name="Separador de milhares 15 3" xfId="18089" xr:uid="{00000000-0005-0000-0000-00007E4F0000}"/>
    <cellStyle name="Separador de milhares 15 4" xfId="28529" xr:uid="{166D83C8-7A7A-4894-A043-0768FA4A489D}"/>
    <cellStyle name="Separador de milhares 16" xfId="18090" xr:uid="{00000000-0005-0000-0000-00007F4F0000}"/>
    <cellStyle name="Separador de milhares 16 10" xfId="18091" xr:uid="{00000000-0005-0000-0000-0000804F0000}"/>
    <cellStyle name="Separador de milhares 16 11" xfId="18092" xr:uid="{00000000-0005-0000-0000-0000814F0000}"/>
    <cellStyle name="Separador de milhares 16 2" xfId="18093" xr:uid="{00000000-0005-0000-0000-0000824F0000}"/>
    <cellStyle name="Separador de milhares 16 2 2" xfId="28531" xr:uid="{314DD8A1-2FCC-4906-BAF9-77CC4323E751}"/>
    <cellStyle name="Separador de milhares 16 3" xfId="18094" xr:uid="{00000000-0005-0000-0000-0000834F0000}"/>
    <cellStyle name="Separador de milhares 16 4" xfId="18095" xr:uid="{00000000-0005-0000-0000-0000844F0000}"/>
    <cellStyle name="Separador de milhares 16 5" xfId="18096" xr:uid="{00000000-0005-0000-0000-0000854F0000}"/>
    <cellStyle name="Separador de milhares 16 6" xfId="18097" xr:uid="{00000000-0005-0000-0000-0000864F0000}"/>
    <cellStyle name="Separador de milhares 16 7" xfId="18098" xr:uid="{00000000-0005-0000-0000-0000874F0000}"/>
    <cellStyle name="Separador de milhares 16 8" xfId="18099" xr:uid="{00000000-0005-0000-0000-0000884F0000}"/>
    <cellStyle name="Separador de milhares 16 9" xfId="18100" xr:uid="{00000000-0005-0000-0000-0000894F0000}"/>
    <cellStyle name="Separador de milhares 17" xfId="18101" xr:uid="{00000000-0005-0000-0000-00008A4F0000}"/>
    <cellStyle name="Separador de milhares 17 10" xfId="18102" xr:uid="{00000000-0005-0000-0000-00008B4F0000}"/>
    <cellStyle name="Separador de milhares 17 11" xfId="18103" xr:uid="{00000000-0005-0000-0000-00008C4F0000}"/>
    <cellStyle name="Separador de milhares 17 12" xfId="28532" xr:uid="{34AB04E8-75AA-4680-9B71-BC8C2C3D41A3}"/>
    <cellStyle name="Separador de milhares 17 2" xfId="18104" xr:uid="{00000000-0005-0000-0000-00008D4F0000}"/>
    <cellStyle name="Separador de milhares 17 2 2" xfId="28533" xr:uid="{87BF89FD-B196-4E2C-8504-C9EA73581FFB}"/>
    <cellStyle name="Separador de milhares 17 3" xfId="18105" xr:uid="{00000000-0005-0000-0000-00008E4F0000}"/>
    <cellStyle name="Separador de milhares 17 4" xfId="18106" xr:uid="{00000000-0005-0000-0000-00008F4F0000}"/>
    <cellStyle name="Separador de milhares 17 5" xfId="18107" xr:uid="{00000000-0005-0000-0000-0000904F0000}"/>
    <cellStyle name="Separador de milhares 17 6" xfId="18108" xr:uid="{00000000-0005-0000-0000-0000914F0000}"/>
    <cellStyle name="Separador de milhares 17 7" xfId="18109" xr:uid="{00000000-0005-0000-0000-0000924F0000}"/>
    <cellStyle name="Separador de milhares 17 8" xfId="18110" xr:uid="{00000000-0005-0000-0000-0000934F0000}"/>
    <cellStyle name="Separador de milhares 17 9" xfId="18111" xr:uid="{00000000-0005-0000-0000-0000944F0000}"/>
    <cellStyle name="Separador de milhares 18" xfId="18112" xr:uid="{00000000-0005-0000-0000-0000954F0000}"/>
    <cellStyle name="Separador de milhares 18 2" xfId="18113" xr:uid="{00000000-0005-0000-0000-0000964F0000}"/>
    <cellStyle name="Separador de milhares 18 2 2" xfId="28535" xr:uid="{AEC2499B-94B7-4767-818F-C727ECDB9F28}"/>
    <cellStyle name="Separador de milhares 18 3" xfId="18114" xr:uid="{00000000-0005-0000-0000-0000974F0000}"/>
    <cellStyle name="Separador de milhares 18 4" xfId="28534" xr:uid="{184B3A25-9890-4636-8170-ED0EF04DB70B}"/>
    <cellStyle name="Separador de milhares 19" xfId="18115" xr:uid="{00000000-0005-0000-0000-0000984F0000}"/>
    <cellStyle name="Separador de milhares 19 2" xfId="18116" xr:uid="{00000000-0005-0000-0000-0000994F0000}"/>
    <cellStyle name="Separador de milhares 19 2 2" xfId="28537" xr:uid="{60127471-6D05-41CF-8FA6-37957A231BA1}"/>
    <cellStyle name="Separador de milhares 19 3" xfId="18117" xr:uid="{00000000-0005-0000-0000-00009A4F0000}"/>
    <cellStyle name="Separador de milhares 19 4" xfId="28536" xr:uid="{AB916082-19D7-47A5-A6A4-D070A1B594A5}"/>
    <cellStyle name="Separador de milhares 2" xfId="684" xr:uid="{00000000-0005-0000-0000-00009B4F0000}"/>
    <cellStyle name="Separador de milhares 2 10" xfId="18119" xr:uid="{00000000-0005-0000-0000-00009C4F0000}"/>
    <cellStyle name="Separador de milhares 2 10 10" xfId="18120" xr:uid="{00000000-0005-0000-0000-00009D4F0000}"/>
    <cellStyle name="Separador de milhares 2 10 11" xfId="18121" xr:uid="{00000000-0005-0000-0000-00009E4F0000}"/>
    <cellStyle name="Separador de milhares 2 10 12" xfId="18122" xr:uid="{00000000-0005-0000-0000-00009F4F0000}"/>
    <cellStyle name="Separador de milhares 2 10 13" xfId="28538" xr:uid="{2CEC3A45-3EE5-4247-A923-A89C15D34753}"/>
    <cellStyle name="Separador de milhares 2 10 2" xfId="18123" xr:uid="{00000000-0005-0000-0000-0000A04F0000}"/>
    <cellStyle name="Separador de milhares 2 10 3" xfId="18124" xr:uid="{00000000-0005-0000-0000-0000A14F0000}"/>
    <cellStyle name="Separador de milhares 2 10 4" xfId="18125" xr:uid="{00000000-0005-0000-0000-0000A24F0000}"/>
    <cellStyle name="Separador de milhares 2 10 5" xfId="18126" xr:uid="{00000000-0005-0000-0000-0000A34F0000}"/>
    <cellStyle name="Separador de milhares 2 10 6" xfId="18127" xr:uid="{00000000-0005-0000-0000-0000A44F0000}"/>
    <cellStyle name="Separador de milhares 2 10 7" xfId="18128" xr:uid="{00000000-0005-0000-0000-0000A54F0000}"/>
    <cellStyle name="Separador de milhares 2 10 8" xfId="18129" xr:uid="{00000000-0005-0000-0000-0000A64F0000}"/>
    <cellStyle name="Separador de milhares 2 10 9" xfId="18130" xr:uid="{00000000-0005-0000-0000-0000A74F0000}"/>
    <cellStyle name="Separador de milhares 2 11" xfId="18131" xr:uid="{00000000-0005-0000-0000-0000A84F0000}"/>
    <cellStyle name="Separador de milhares 2 11 2" xfId="18132" xr:uid="{00000000-0005-0000-0000-0000A94F0000}"/>
    <cellStyle name="Separador de milhares 2 11 3" xfId="18133" xr:uid="{00000000-0005-0000-0000-0000AA4F0000}"/>
    <cellStyle name="Separador de milhares 2 11 4" xfId="18134" xr:uid="{00000000-0005-0000-0000-0000AB4F0000}"/>
    <cellStyle name="Separador de milhares 2 11 5" xfId="28539" xr:uid="{C5BD23A2-B42D-46E0-87D1-D25B22780E89}"/>
    <cellStyle name="Separador de milhares 2 12" xfId="18135" xr:uid="{00000000-0005-0000-0000-0000AC4F0000}"/>
    <cellStyle name="Separador de milhares 2 12 2" xfId="18136" xr:uid="{00000000-0005-0000-0000-0000AD4F0000}"/>
    <cellStyle name="Separador de milhares 2 12 3" xfId="18137" xr:uid="{00000000-0005-0000-0000-0000AE4F0000}"/>
    <cellStyle name="Separador de milhares 2 12 4" xfId="18138" xr:uid="{00000000-0005-0000-0000-0000AF4F0000}"/>
    <cellStyle name="Separador de milhares 2 12 5" xfId="28540" xr:uid="{A400C128-E12A-4CCF-B409-D4FBBBBA2E1D}"/>
    <cellStyle name="Separador de milhares 2 13" xfId="18139" xr:uid="{00000000-0005-0000-0000-0000B04F0000}"/>
    <cellStyle name="Separador de milhares 2 13 2" xfId="18140" xr:uid="{00000000-0005-0000-0000-0000B14F0000}"/>
    <cellStyle name="Separador de milhares 2 13 3" xfId="18141" xr:uid="{00000000-0005-0000-0000-0000B24F0000}"/>
    <cellStyle name="Separador de milhares 2 13 4" xfId="18142" xr:uid="{00000000-0005-0000-0000-0000B34F0000}"/>
    <cellStyle name="Separador de milhares 2 13 5" xfId="28541" xr:uid="{F1E3DA05-7DB1-4FF3-9404-47B606287609}"/>
    <cellStyle name="Separador de milhares 2 14" xfId="18143" xr:uid="{00000000-0005-0000-0000-0000B44F0000}"/>
    <cellStyle name="Separador de milhares 2 14 2" xfId="18144" xr:uid="{00000000-0005-0000-0000-0000B54F0000}"/>
    <cellStyle name="Separador de milhares 2 14 3" xfId="18145" xr:uid="{00000000-0005-0000-0000-0000B64F0000}"/>
    <cellStyle name="Separador de milhares 2 14 4" xfId="18146" xr:uid="{00000000-0005-0000-0000-0000B74F0000}"/>
    <cellStyle name="Separador de milhares 2 14 5" xfId="28542" xr:uid="{AAE111F1-C98F-4356-BF5B-B9C351433A72}"/>
    <cellStyle name="Separador de milhares 2 15" xfId="18147" xr:uid="{00000000-0005-0000-0000-0000B84F0000}"/>
    <cellStyle name="Separador de milhares 2 15 10" xfId="18148" xr:uid="{00000000-0005-0000-0000-0000B94F0000}"/>
    <cellStyle name="Separador de milhares 2 15 10 2" xfId="28544" xr:uid="{D9C071BC-3142-4F94-B2BF-1A9B5D1CC6F9}"/>
    <cellStyle name="Separador de milhares 2 15 11" xfId="18149" xr:uid="{00000000-0005-0000-0000-0000BA4F0000}"/>
    <cellStyle name="Separador de milhares 2 15 11 2" xfId="28545" xr:uid="{A4E047F6-673F-41BF-BC5A-9C7F76F9CE75}"/>
    <cellStyle name="Separador de milhares 2 15 12" xfId="18150" xr:uid="{00000000-0005-0000-0000-0000BB4F0000}"/>
    <cellStyle name="Separador de milhares 2 15 12 2" xfId="28546" xr:uid="{780E8ED1-CFF0-4731-BA77-036564BAE9A9}"/>
    <cellStyle name="Separador de milhares 2 15 13" xfId="28543" xr:uid="{CA0E7326-91CC-4A25-A3DA-CBBF7F4FBAD8}"/>
    <cellStyle name="Separador de milhares 2 15 2" xfId="18151" xr:uid="{00000000-0005-0000-0000-0000BC4F0000}"/>
    <cellStyle name="Separador de milhares 2 15 2 10" xfId="18152" xr:uid="{00000000-0005-0000-0000-0000BD4F0000}"/>
    <cellStyle name="Separador de milhares 2 15 2 10 2" xfId="28547" xr:uid="{3A628BA1-8BF2-4B27-A253-54732C84338D}"/>
    <cellStyle name="Separador de milhares 2 15 2 2" xfId="18153" xr:uid="{00000000-0005-0000-0000-0000BE4F0000}"/>
    <cellStyle name="Separador de milhares 2 15 2 2 2" xfId="28548" xr:uid="{D54ED83B-CB35-4310-88DE-3A540BC31F37}"/>
    <cellStyle name="Separador de milhares 2 15 2 3" xfId="18154" xr:uid="{00000000-0005-0000-0000-0000BF4F0000}"/>
    <cellStyle name="Separador de milhares 2 15 2 3 2" xfId="28549" xr:uid="{0BB5D7FC-2191-4540-8CA3-9261CEA3F3A4}"/>
    <cellStyle name="Separador de milhares 2 15 2 4" xfId="18155" xr:uid="{00000000-0005-0000-0000-0000C04F0000}"/>
    <cellStyle name="Separador de milhares 2 15 2 4 2" xfId="28550" xr:uid="{9C9131BF-4329-4848-A973-4EEC8A586B2C}"/>
    <cellStyle name="Separador de milhares 2 15 2 5" xfId="18156" xr:uid="{00000000-0005-0000-0000-0000C14F0000}"/>
    <cellStyle name="Separador de milhares 2 15 2 5 2" xfId="28551" xr:uid="{683EE8D9-718A-456F-8F16-4B96D118F5B0}"/>
    <cellStyle name="Separador de milhares 2 15 2 6" xfId="18157" xr:uid="{00000000-0005-0000-0000-0000C24F0000}"/>
    <cellStyle name="Separador de milhares 2 15 2 6 2" xfId="28552" xr:uid="{E4314FB3-F0E7-45D2-8D92-1E052DDDAD35}"/>
    <cellStyle name="Separador de milhares 2 15 2 7" xfId="18158" xr:uid="{00000000-0005-0000-0000-0000C34F0000}"/>
    <cellStyle name="Separador de milhares 2 15 2 7 2" xfId="28553" xr:uid="{158C6831-54FF-4928-8956-FDEEC23A8174}"/>
    <cellStyle name="Separador de milhares 2 15 2 8" xfId="18159" xr:uid="{00000000-0005-0000-0000-0000C44F0000}"/>
    <cellStyle name="Separador de milhares 2 15 2 8 2" xfId="28554" xr:uid="{1B66A795-A15E-4E3F-B016-D060ABDA5A41}"/>
    <cellStyle name="Separador de milhares 2 15 2 9" xfId="18160" xr:uid="{00000000-0005-0000-0000-0000C54F0000}"/>
    <cellStyle name="Separador de milhares 2 15 2 9 2" xfId="28555" xr:uid="{269D9955-821D-4557-A71A-16BC4DF0B687}"/>
    <cellStyle name="Separador de milhares 2 15 3" xfId="18161" xr:uid="{00000000-0005-0000-0000-0000C64F0000}"/>
    <cellStyle name="Separador de milhares 2 15 4" xfId="18162" xr:uid="{00000000-0005-0000-0000-0000C74F0000}"/>
    <cellStyle name="Separador de milhares 2 15 5" xfId="18163" xr:uid="{00000000-0005-0000-0000-0000C84F0000}"/>
    <cellStyle name="Separador de milhares 2 15 5 2" xfId="28556" xr:uid="{A2E6E62B-B8AF-474B-90D7-DD13EA7764EA}"/>
    <cellStyle name="Separador de milhares 2 15 6" xfId="18164" xr:uid="{00000000-0005-0000-0000-0000C94F0000}"/>
    <cellStyle name="Separador de milhares 2 15 6 2" xfId="28557" xr:uid="{B4755784-059B-47F7-8693-F42AB5274D55}"/>
    <cellStyle name="Separador de milhares 2 15 7" xfId="18165" xr:uid="{00000000-0005-0000-0000-0000CA4F0000}"/>
    <cellStyle name="Separador de milhares 2 15 7 2" xfId="28558" xr:uid="{B66D072C-DE97-4352-A75E-68FD228C318E}"/>
    <cellStyle name="Separador de milhares 2 15 8" xfId="18166" xr:uid="{00000000-0005-0000-0000-0000CB4F0000}"/>
    <cellStyle name="Separador de milhares 2 15 8 2" xfId="28559" xr:uid="{9A194A7F-4A09-4F2A-805E-3D13064FBF37}"/>
    <cellStyle name="Separador de milhares 2 15 9" xfId="18167" xr:uid="{00000000-0005-0000-0000-0000CC4F0000}"/>
    <cellStyle name="Separador de milhares 2 15 9 2" xfId="28560" xr:uid="{5FDF9465-57D8-40BA-BC12-17E1E18F2193}"/>
    <cellStyle name="Separador de milhares 2 16" xfId="18168" xr:uid="{00000000-0005-0000-0000-0000CD4F0000}"/>
    <cellStyle name="Separador de milhares 2 16 2" xfId="18169" xr:uid="{00000000-0005-0000-0000-0000CE4F0000}"/>
    <cellStyle name="Separador de milhares 2 16 3" xfId="18170" xr:uid="{00000000-0005-0000-0000-0000CF4F0000}"/>
    <cellStyle name="Separador de milhares 2 16 4" xfId="18171" xr:uid="{00000000-0005-0000-0000-0000D04F0000}"/>
    <cellStyle name="Separador de milhares 2 16 5" xfId="28561" xr:uid="{1EB3C83D-A84D-41BC-BCAB-DA73B8F3B27B}"/>
    <cellStyle name="Separador de milhares 2 17" xfId="18172" xr:uid="{00000000-0005-0000-0000-0000D14F0000}"/>
    <cellStyle name="Separador de milhares 2 17 10" xfId="18173" xr:uid="{00000000-0005-0000-0000-0000D24F0000}"/>
    <cellStyle name="Separador de milhares 2 17 10 2" xfId="28563" xr:uid="{2E412108-03DA-4622-8B12-40BD504B8ADF}"/>
    <cellStyle name="Separador de milhares 2 17 11" xfId="28562" xr:uid="{5D894F2E-3DCF-4D42-B2FD-737BFB798D1A}"/>
    <cellStyle name="Separador de milhares 2 17 2" xfId="18174" xr:uid="{00000000-0005-0000-0000-0000D34F0000}"/>
    <cellStyle name="Separador de milhares 2 17 3" xfId="18175" xr:uid="{00000000-0005-0000-0000-0000D44F0000}"/>
    <cellStyle name="Separador de milhares 2 17 4" xfId="18176" xr:uid="{00000000-0005-0000-0000-0000D54F0000}"/>
    <cellStyle name="Separador de milhares 2 17 5" xfId="18177" xr:uid="{00000000-0005-0000-0000-0000D64F0000}"/>
    <cellStyle name="Separador de milhares 2 17 5 2" xfId="28564" xr:uid="{9C7C61E3-F6EC-41AF-B45D-20F7D66115DE}"/>
    <cellStyle name="Separador de milhares 2 17 6" xfId="18178" xr:uid="{00000000-0005-0000-0000-0000D74F0000}"/>
    <cellStyle name="Separador de milhares 2 17 6 2" xfId="28565" xr:uid="{ACD78BB1-A621-4E07-AAE2-137906B22243}"/>
    <cellStyle name="Separador de milhares 2 17 7" xfId="18179" xr:uid="{00000000-0005-0000-0000-0000D84F0000}"/>
    <cellStyle name="Separador de milhares 2 17 7 2" xfId="28566" xr:uid="{C3B4580B-B4A3-4363-A446-6CA2C15EF0EA}"/>
    <cellStyle name="Separador de milhares 2 17 8" xfId="18180" xr:uid="{00000000-0005-0000-0000-0000D94F0000}"/>
    <cellStyle name="Separador de milhares 2 17 8 2" xfId="28567" xr:uid="{27CDB655-8900-4A1F-9C08-3D162B088234}"/>
    <cellStyle name="Separador de milhares 2 17 9" xfId="18181" xr:uid="{00000000-0005-0000-0000-0000DA4F0000}"/>
    <cellStyle name="Separador de milhares 2 17 9 2" xfId="28568" xr:uid="{A907BCE6-AFA0-4A0E-BB3B-D7FC2C8EFE27}"/>
    <cellStyle name="Separador de milhares 2 18" xfId="18182" xr:uid="{00000000-0005-0000-0000-0000DB4F0000}"/>
    <cellStyle name="Separador de milhares 2 18 10" xfId="18183" xr:uid="{00000000-0005-0000-0000-0000DC4F0000}"/>
    <cellStyle name="Separador de milhares 2 18 10 2" xfId="28570" xr:uid="{2326F2DD-B3F7-40F0-92FC-838613B2697E}"/>
    <cellStyle name="Separador de milhares 2 18 11" xfId="28569" xr:uid="{81C8CB29-2D78-4191-BC93-9D434E88B1A9}"/>
    <cellStyle name="Separador de milhares 2 18 2" xfId="18184" xr:uid="{00000000-0005-0000-0000-0000DD4F0000}"/>
    <cellStyle name="Separador de milhares 2 18 3" xfId="18185" xr:uid="{00000000-0005-0000-0000-0000DE4F0000}"/>
    <cellStyle name="Separador de milhares 2 18 4" xfId="18186" xr:uid="{00000000-0005-0000-0000-0000DF4F0000}"/>
    <cellStyle name="Separador de milhares 2 18 5" xfId="18187" xr:uid="{00000000-0005-0000-0000-0000E04F0000}"/>
    <cellStyle name="Separador de milhares 2 18 5 2" xfId="28571" xr:uid="{02537968-DCBC-4F53-B179-EFCE56EDDEE4}"/>
    <cellStyle name="Separador de milhares 2 18 6" xfId="18188" xr:uid="{00000000-0005-0000-0000-0000E14F0000}"/>
    <cellStyle name="Separador de milhares 2 18 6 2" xfId="28572" xr:uid="{BB43ABC8-A17D-488C-B1FE-21559F724091}"/>
    <cellStyle name="Separador de milhares 2 18 7" xfId="18189" xr:uid="{00000000-0005-0000-0000-0000E24F0000}"/>
    <cellStyle name="Separador de milhares 2 18 7 2" xfId="28573" xr:uid="{35CC053E-A2BD-4705-97DE-FC29C5E0A1AB}"/>
    <cellStyle name="Separador de milhares 2 18 8" xfId="18190" xr:uid="{00000000-0005-0000-0000-0000E34F0000}"/>
    <cellStyle name="Separador de milhares 2 18 8 2" xfId="28574" xr:uid="{975A349D-BABD-44E9-BD75-529241A6A70C}"/>
    <cellStyle name="Separador de milhares 2 18 9" xfId="18191" xr:uid="{00000000-0005-0000-0000-0000E44F0000}"/>
    <cellStyle name="Separador de milhares 2 18 9 2" xfId="28575" xr:uid="{19D46B78-D301-4DAD-88B1-8A24EC88BEC8}"/>
    <cellStyle name="Separador de milhares 2 19" xfId="18192" xr:uid="{00000000-0005-0000-0000-0000E54F0000}"/>
    <cellStyle name="Separador de milhares 2 19 2" xfId="18193" xr:uid="{00000000-0005-0000-0000-0000E64F0000}"/>
    <cellStyle name="Separador de milhares 2 19 3" xfId="18194" xr:uid="{00000000-0005-0000-0000-0000E74F0000}"/>
    <cellStyle name="Separador de milhares 2 19 4" xfId="18195" xr:uid="{00000000-0005-0000-0000-0000E84F0000}"/>
    <cellStyle name="Separador de milhares 2 19 5" xfId="28576" xr:uid="{8F179BF4-0FFC-49B0-9ACF-7A428DB68639}"/>
    <cellStyle name="Separador de milhares 2 2" xfId="685" xr:uid="{00000000-0005-0000-0000-0000E94F0000}"/>
    <cellStyle name="Separador de milhares 2 2 10" xfId="18197" xr:uid="{00000000-0005-0000-0000-0000EA4F0000}"/>
    <cellStyle name="Separador de milhares 2 2 11" xfId="18198" xr:uid="{00000000-0005-0000-0000-0000EB4F0000}"/>
    <cellStyle name="Separador de milhares 2 2 11 2" xfId="18199" xr:uid="{00000000-0005-0000-0000-0000EC4F0000}"/>
    <cellStyle name="Separador de milhares 2 2 11 3" xfId="18200" xr:uid="{00000000-0005-0000-0000-0000ED4F0000}"/>
    <cellStyle name="Separador de milhares 2 2 12" xfId="18201" xr:uid="{00000000-0005-0000-0000-0000EE4F0000}"/>
    <cellStyle name="Separador de milhares 2 2 12 2" xfId="18202" xr:uid="{00000000-0005-0000-0000-0000EF4F0000}"/>
    <cellStyle name="Separador de milhares 2 2 12 3" xfId="18203" xr:uid="{00000000-0005-0000-0000-0000F04F0000}"/>
    <cellStyle name="Separador de milhares 2 2 13" xfId="18204" xr:uid="{00000000-0005-0000-0000-0000F14F0000}"/>
    <cellStyle name="Separador de milhares 2 2 13 2" xfId="18205" xr:uid="{00000000-0005-0000-0000-0000F24F0000}"/>
    <cellStyle name="Separador de milhares 2 2 13 3" xfId="18206" xr:uid="{00000000-0005-0000-0000-0000F34F0000}"/>
    <cellStyle name="Separador de milhares 2 2 14" xfId="18207" xr:uid="{00000000-0005-0000-0000-0000F44F0000}"/>
    <cellStyle name="Separador de milhares 2 2 14 2" xfId="18208" xr:uid="{00000000-0005-0000-0000-0000F54F0000}"/>
    <cellStyle name="Separador de milhares 2 2 14 3" xfId="18209" xr:uid="{00000000-0005-0000-0000-0000F64F0000}"/>
    <cellStyle name="Separador de milhares 2 2 15" xfId="18210" xr:uid="{00000000-0005-0000-0000-0000F74F0000}"/>
    <cellStyle name="Separador de milhares 2 2 15 2" xfId="18211" xr:uid="{00000000-0005-0000-0000-0000F84F0000}"/>
    <cellStyle name="Separador de milhares 2 2 15 3" xfId="18212" xr:uid="{00000000-0005-0000-0000-0000F94F0000}"/>
    <cellStyle name="Separador de milhares 2 2 16" xfId="18213" xr:uid="{00000000-0005-0000-0000-0000FA4F0000}"/>
    <cellStyle name="Separador de milhares 2 2 16 2" xfId="18214" xr:uid="{00000000-0005-0000-0000-0000FB4F0000}"/>
    <cellStyle name="Separador de milhares 2 2 16 3" xfId="18215" xr:uid="{00000000-0005-0000-0000-0000FC4F0000}"/>
    <cellStyle name="Separador de milhares 2 2 17" xfId="18216" xr:uid="{00000000-0005-0000-0000-0000FD4F0000}"/>
    <cellStyle name="Separador de milhares 2 2 17 2" xfId="18217" xr:uid="{00000000-0005-0000-0000-0000FE4F0000}"/>
    <cellStyle name="Separador de milhares 2 2 17 3" xfId="18218" xr:uid="{00000000-0005-0000-0000-0000FF4F0000}"/>
    <cellStyle name="Separador de milhares 2 2 18" xfId="18219" xr:uid="{00000000-0005-0000-0000-000000500000}"/>
    <cellStyle name="Separador de milhares 2 2 18 2" xfId="18220" xr:uid="{00000000-0005-0000-0000-000001500000}"/>
    <cellStyle name="Separador de milhares 2 2 18 3" xfId="18221" xr:uid="{00000000-0005-0000-0000-000002500000}"/>
    <cellStyle name="Separador de milhares 2 2 19" xfId="18222" xr:uid="{00000000-0005-0000-0000-000003500000}"/>
    <cellStyle name="Separador de milhares 2 2 19 2" xfId="18223" xr:uid="{00000000-0005-0000-0000-000004500000}"/>
    <cellStyle name="Separador de milhares 2 2 19 3" xfId="18224" xr:uid="{00000000-0005-0000-0000-000005500000}"/>
    <cellStyle name="Separador de milhares 2 2 2" xfId="686" xr:uid="{00000000-0005-0000-0000-000006500000}"/>
    <cellStyle name="Separador de milhares 2 2 2 10" xfId="18226" xr:uid="{00000000-0005-0000-0000-000007500000}"/>
    <cellStyle name="Separador de milhares 2 2 2 10 2" xfId="18227" xr:uid="{00000000-0005-0000-0000-000008500000}"/>
    <cellStyle name="Separador de milhares 2 2 2 10 3" xfId="18228" xr:uid="{00000000-0005-0000-0000-000009500000}"/>
    <cellStyle name="Separador de milhares 2 2 2 11" xfId="18229" xr:uid="{00000000-0005-0000-0000-00000A500000}"/>
    <cellStyle name="Separador de milhares 2 2 2 11 2" xfId="18230" xr:uid="{00000000-0005-0000-0000-00000B500000}"/>
    <cellStyle name="Separador de milhares 2 2 2 11 3" xfId="18231" xr:uid="{00000000-0005-0000-0000-00000C500000}"/>
    <cellStyle name="Separador de milhares 2 2 2 12" xfId="18232" xr:uid="{00000000-0005-0000-0000-00000D500000}"/>
    <cellStyle name="Separador de milhares 2 2 2 12 2" xfId="18233" xr:uid="{00000000-0005-0000-0000-00000E500000}"/>
    <cellStyle name="Separador de milhares 2 2 2 12 3" xfId="18234" xr:uid="{00000000-0005-0000-0000-00000F500000}"/>
    <cellStyle name="Separador de milhares 2 2 2 13" xfId="18235" xr:uid="{00000000-0005-0000-0000-000010500000}"/>
    <cellStyle name="Separador de milhares 2 2 2 13 2" xfId="18236" xr:uid="{00000000-0005-0000-0000-000011500000}"/>
    <cellStyle name="Separador de milhares 2 2 2 13 3" xfId="18237" xr:uid="{00000000-0005-0000-0000-000012500000}"/>
    <cellStyle name="Separador de milhares 2 2 2 14" xfId="18238" xr:uid="{00000000-0005-0000-0000-000013500000}"/>
    <cellStyle name="Separador de milhares 2 2 2 14 2" xfId="18239" xr:uid="{00000000-0005-0000-0000-000014500000}"/>
    <cellStyle name="Separador de milhares 2 2 2 14 3" xfId="18240" xr:uid="{00000000-0005-0000-0000-000015500000}"/>
    <cellStyle name="Separador de milhares 2 2 2 15" xfId="18241" xr:uid="{00000000-0005-0000-0000-000016500000}"/>
    <cellStyle name="Separador de milhares 2 2 2 15 2" xfId="18242" xr:uid="{00000000-0005-0000-0000-000017500000}"/>
    <cellStyle name="Separador de milhares 2 2 2 15 3" xfId="18243" xr:uid="{00000000-0005-0000-0000-000018500000}"/>
    <cellStyle name="Separador de milhares 2 2 2 16" xfId="18244" xr:uid="{00000000-0005-0000-0000-000019500000}"/>
    <cellStyle name="Separador de milhares 2 2 2 16 2" xfId="18245" xr:uid="{00000000-0005-0000-0000-00001A500000}"/>
    <cellStyle name="Separador de milhares 2 2 2 16 3" xfId="18246" xr:uid="{00000000-0005-0000-0000-00001B500000}"/>
    <cellStyle name="Separador de milhares 2 2 2 17" xfId="18247" xr:uid="{00000000-0005-0000-0000-00001C500000}"/>
    <cellStyle name="Separador de milhares 2 2 2 17 2" xfId="18248" xr:uid="{00000000-0005-0000-0000-00001D500000}"/>
    <cellStyle name="Separador de milhares 2 2 2 17 3" xfId="18249" xr:uid="{00000000-0005-0000-0000-00001E500000}"/>
    <cellStyle name="Separador de milhares 2 2 2 18" xfId="18250" xr:uid="{00000000-0005-0000-0000-00001F500000}"/>
    <cellStyle name="Separador de milhares 2 2 2 18 2" xfId="18251" xr:uid="{00000000-0005-0000-0000-000020500000}"/>
    <cellStyle name="Separador de milhares 2 2 2 18 3" xfId="18252" xr:uid="{00000000-0005-0000-0000-000021500000}"/>
    <cellStyle name="Separador de milhares 2 2 2 19" xfId="18253" xr:uid="{00000000-0005-0000-0000-000022500000}"/>
    <cellStyle name="Separador de milhares 2 2 2 2" xfId="687" xr:uid="{00000000-0005-0000-0000-000023500000}"/>
    <cellStyle name="Separador de milhares 2 2 2 2 10" xfId="27931" xr:uid="{881A5C37-6A2D-4D0A-B9CD-9D1C6CF55160}"/>
    <cellStyle name="Separador de milhares 2 2 2 2 2" xfId="688" xr:uid="{00000000-0005-0000-0000-000024500000}"/>
    <cellStyle name="Separador de milhares 2 2 2 2 2 10" xfId="18256" xr:uid="{00000000-0005-0000-0000-000025500000}"/>
    <cellStyle name="Separador de milhares 2 2 2 2 2 11" xfId="18257" xr:uid="{00000000-0005-0000-0000-000026500000}"/>
    <cellStyle name="Separador de milhares 2 2 2 2 2 12" xfId="18258" xr:uid="{00000000-0005-0000-0000-000027500000}"/>
    <cellStyle name="Separador de milhares 2 2 2 2 2 13" xfId="18255" xr:uid="{00000000-0005-0000-0000-000028500000}"/>
    <cellStyle name="Separador de milhares 2 2 2 2 2 14" xfId="27932" xr:uid="{C3B0BCBE-4077-4D07-8322-62B88CF77882}"/>
    <cellStyle name="Separador de milhares 2 2 2 2 2 2" xfId="18259" xr:uid="{00000000-0005-0000-0000-000029500000}"/>
    <cellStyle name="Separador de milhares 2 2 2 2 2 2 2" xfId="18260" xr:uid="{00000000-0005-0000-0000-00002A500000}"/>
    <cellStyle name="Separador de milhares 2 2 2 2 2 2 3" xfId="18261" xr:uid="{00000000-0005-0000-0000-00002B500000}"/>
    <cellStyle name="Separador de milhares 2 2 2 2 2 3" xfId="18262" xr:uid="{00000000-0005-0000-0000-00002C500000}"/>
    <cellStyle name="Separador de milhares 2 2 2 2 2 4" xfId="18263" xr:uid="{00000000-0005-0000-0000-00002D500000}"/>
    <cellStyle name="Separador de milhares 2 2 2 2 2 5" xfId="18264" xr:uid="{00000000-0005-0000-0000-00002E500000}"/>
    <cellStyle name="Separador de milhares 2 2 2 2 2 6" xfId="18265" xr:uid="{00000000-0005-0000-0000-00002F500000}"/>
    <cellStyle name="Separador de milhares 2 2 2 2 2 7" xfId="18266" xr:uid="{00000000-0005-0000-0000-000030500000}"/>
    <cellStyle name="Separador de milhares 2 2 2 2 2 8" xfId="18267" xr:uid="{00000000-0005-0000-0000-000031500000}"/>
    <cellStyle name="Separador de milhares 2 2 2 2 2 9" xfId="18268" xr:uid="{00000000-0005-0000-0000-000032500000}"/>
    <cellStyle name="Separador de milhares 2 2 2 2 3" xfId="689" xr:uid="{00000000-0005-0000-0000-000033500000}"/>
    <cellStyle name="Separador de milhares 2 2 2 2 3 2" xfId="18269" xr:uid="{00000000-0005-0000-0000-000034500000}"/>
    <cellStyle name="Separador de milhares 2 2 2 2 3 3" xfId="27933" xr:uid="{C37491DD-1F30-4DDB-B785-52E5E7D9C4DE}"/>
    <cellStyle name="Separador de milhares 2 2 2 2 4" xfId="18270" xr:uid="{00000000-0005-0000-0000-000035500000}"/>
    <cellStyle name="Separador de milhares 2 2 2 2 5" xfId="18271" xr:uid="{00000000-0005-0000-0000-000036500000}"/>
    <cellStyle name="Separador de milhares 2 2 2 2 6" xfId="18272" xr:uid="{00000000-0005-0000-0000-000037500000}"/>
    <cellStyle name="Separador de milhares 2 2 2 2 7" xfId="18273" xr:uid="{00000000-0005-0000-0000-000038500000}"/>
    <cellStyle name="Separador de milhares 2 2 2 2 8" xfId="18274" xr:uid="{00000000-0005-0000-0000-000039500000}"/>
    <cellStyle name="Separador de milhares 2 2 2 2 9" xfId="18254" xr:uid="{00000000-0005-0000-0000-00003A500000}"/>
    <cellStyle name="Separador de milhares 2 2 2 2 9 2" xfId="28579" xr:uid="{75AB32C1-A8F3-44E9-B4A1-D7E7637D4FAF}"/>
    <cellStyle name="Separador de milhares 2 2 2 20" xfId="18275" xr:uid="{00000000-0005-0000-0000-00003B500000}"/>
    <cellStyle name="Separador de milhares 2 2 2 21" xfId="18276" xr:uid="{00000000-0005-0000-0000-00003C500000}"/>
    <cellStyle name="Separador de milhares 2 2 2 22" xfId="18277" xr:uid="{00000000-0005-0000-0000-00003D500000}"/>
    <cellStyle name="Separador de milhares 2 2 2 23" xfId="18278" xr:uid="{00000000-0005-0000-0000-00003E500000}"/>
    <cellStyle name="Separador de milhares 2 2 2 24" xfId="18279" xr:uid="{00000000-0005-0000-0000-00003F500000}"/>
    <cellStyle name="Separador de milhares 2 2 2 25" xfId="18280" xr:uid="{00000000-0005-0000-0000-000040500000}"/>
    <cellStyle name="Separador de milhares 2 2 2 26" xfId="18281" xr:uid="{00000000-0005-0000-0000-000041500000}"/>
    <cellStyle name="Separador de milhares 2 2 2 27" xfId="18282" xr:uid="{00000000-0005-0000-0000-000042500000}"/>
    <cellStyle name="Separador de milhares 2 2 2 28" xfId="18283" xr:uid="{00000000-0005-0000-0000-000043500000}"/>
    <cellStyle name="Separador de milhares 2 2 2 29" xfId="18284" xr:uid="{00000000-0005-0000-0000-000044500000}"/>
    <cellStyle name="Separador de milhares 2 2 2 3" xfId="18285" xr:uid="{00000000-0005-0000-0000-000045500000}"/>
    <cellStyle name="Separador de milhares 2 2 2 3 2" xfId="18286" xr:uid="{00000000-0005-0000-0000-000046500000}"/>
    <cellStyle name="Separador de milhares 2 2 2 3 2 10" xfId="18287" xr:uid="{00000000-0005-0000-0000-000047500000}"/>
    <cellStyle name="Separador de milhares 2 2 2 3 2 11" xfId="18288" xr:uid="{00000000-0005-0000-0000-000048500000}"/>
    <cellStyle name="Separador de milhares 2 2 2 3 2 2" xfId="18289" xr:uid="{00000000-0005-0000-0000-000049500000}"/>
    <cellStyle name="Separador de milhares 2 2 2 3 2 3" xfId="18290" xr:uid="{00000000-0005-0000-0000-00004A500000}"/>
    <cellStyle name="Separador de milhares 2 2 2 3 2 4" xfId="18291" xr:uid="{00000000-0005-0000-0000-00004B500000}"/>
    <cellStyle name="Separador de milhares 2 2 2 3 2 5" xfId="18292" xr:uid="{00000000-0005-0000-0000-00004C500000}"/>
    <cellStyle name="Separador de milhares 2 2 2 3 2 6" xfId="18293" xr:uid="{00000000-0005-0000-0000-00004D500000}"/>
    <cellStyle name="Separador de milhares 2 2 2 3 2 7" xfId="18294" xr:uid="{00000000-0005-0000-0000-00004E500000}"/>
    <cellStyle name="Separador de milhares 2 2 2 3 2 8" xfId="18295" xr:uid="{00000000-0005-0000-0000-00004F500000}"/>
    <cellStyle name="Separador de milhares 2 2 2 3 2 9" xfId="18296" xr:uid="{00000000-0005-0000-0000-000050500000}"/>
    <cellStyle name="Separador de milhares 2 2 2 3 3" xfId="18297" xr:uid="{00000000-0005-0000-0000-000051500000}"/>
    <cellStyle name="Separador de milhares 2 2 2 30" xfId="18298" xr:uid="{00000000-0005-0000-0000-000052500000}"/>
    <cellStyle name="Separador de milhares 2 2 2 31" xfId="18299" xr:uid="{00000000-0005-0000-0000-000053500000}"/>
    <cellStyle name="Separador de milhares 2 2 2 32" xfId="18300" xr:uid="{00000000-0005-0000-0000-000054500000}"/>
    <cellStyle name="Separador de milhares 2 2 2 33" xfId="18301" xr:uid="{00000000-0005-0000-0000-000055500000}"/>
    <cellStyle name="Separador de milhares 2 2 2 34" xfId="18302" xr:uid="{00000000-0005-0000-0000-000056500000}"/>
    <cellStyle name="Separador de milhares 2 2 2 35" xfId="18303" xr:uid="{00000000-0005-0000-0000-000057500000}"/>
    <cellStyle name="Separador de milhares 2 2 2 36" xfId="18304" xr:uid="{00000000-0005-0000-0000-000058500000}"/>
    <cellStyle name="Separador de milhares 2 2 2 37" xfId="18305" xr:uid="{00000000-0005-0000-0000-000059500000}"/>
    <cellStyle name="Separador de milhares 2 2 2 38" xfId="18225" xr:uid="{00000000-0005-0000-0000-00005A500000}"/>
    <cellStyle name="Separador de milhares 2 2 2 38 2" xfId="28578" xr:uid="{B5D55FBC-20DD-4D26-A716-3BD5E5A6A702}"/>
    <cellStyle name="Separador de milhares 2 2 2 39" xfId="27309" xr:uid="{00000000-0005-0000-0000-00005B500000}"/>
    <cellStyle name="Separador de milhares 2 2 2 39 2" xfId="33146" xr:uid="{B7EF27E5-4CAC-4F1D-9849-ACE0AAD3C910}"/>
    <cellStyle name="Separador de milhares 2 2 2 4" xfId="18306" xr:uid="{00000000-0005-0000-0000-00005C500000}"/>
    <cellStyle name="Separador de milhares 2 2 2 4 10" xfId="18307" xr:uid="{00000000-0005-0000-0000-00005D500000}"/>
    <cellStyle name="Separador de milhares 2 2 2 4 11" xfId="18308" xr:uid="{00000000-0005-0000-0000-00005E500000}"/>
    <cellStyle name="Separador de milhares 2 2 2 4 2" xfId="18309" xr:uid="{00000000-0005-0000-0000-00005F500000}"/>
    <cellStyle name="Separador de milhares 2 2 2 4 3" xfId="18310" xr:uid="{00000000-0005-0000-0000-000060500000}"/>
    <cellStyle name="Separador de milhares 2 2 2 4 4" xfId="18311" xr:uid="{00000000-0005-0000-0000-000061500000}"/>
    <cellStyle name="Separador de milhares 2 2 2 4 5" xfId="18312" xr:uid="{00000000-0005-0000-0000-000062500000}"/>
    <cellStyle name="Separador de milhares 2 2 2 4 6" xfId="18313" xr:uid="{00000000-0005-0000-0000-000063500000}"/>
    <cellStyle name="Separador de milhares 2 2 2 4 7" xfId="18314" xr:uid="{00000000-0005-0000-0000-000064500000}"/>
    <cellStyle name="Separador de milhares 2 2 2 4 8" xfId="18315" xr:uid="{00000000-0005-0000-0000-000065500000}"/>
    <cellStyle name="Separador de milhares 2 2 2 4 9" xfId="18316" xr:uid="{00000000-0005-0000-0000-000066500000}"/>
    <cellStyle name="Separador de milhares 2 2 2 40" xfId="27480" xr:uid="{00000000-0005-0000-0000-000067500000}"/>
    <cellStyle name="Separador de milhares 2 2 2 40 2" xfId="33317" xr:uid="{8B17E5AE-EFE4-4962-A61A-F292A3000F81}"/>
    <cellStyle name="Separador de milhares 2 2 2 41" xfId="27649" xr:uid="{00000000-0005-0000-0000-000068500000}"/>
    <cellStyle name="Separador de milhares 2 2 2 41 2" xfId="33460" xr:uid="{46766AF5-A9CB-43E9-B0FC-08EC8D3A6085}"/>
    <cellStyle name="Separador de milhares 2 2 2 42" xfId="27806" xr:uid="{00000000-0005-0000-0000-000069500000}"/>
    <cellStyle name="Separador de milhares 2 2 2 42 2" xfId="33617" xr:uid="{6209BC91-0E01-4FE8-94A1-46FFD03DC55A}"/>
    <cellStyle name="Separador de milhares 2 2 2 43" xfId="27930" xr:uid="{31E2B3C4-FEFD-49A2-99A9-D636235DA25A}"/>
    <cellStyle name="Separador de milhares 2 2 2 5" xfId="18317" xr:uid="{00000000-0005-0000-0000-00006A500000}"/>
    <cellStyle name="Separador de milhares 2 2 2 5 10" xfId="18318" xr:uid="{00000000-0005-0000-0000-00006B500000}"/>
    <cellStyle name="Separador de milhares 2 2 2 5 11" xfId="18319" xr:uid="{00000000-0005-0000-0000-00006C500000}"/>
    <cellStyle name="Separador de milhares 2 2 2 5 2" xfId="18320" xr:uid="{00000000-0005-0000-0000-00006D500000}"/>
    <cellStyle name="Separador de milhares 2 2 2 5 3" xfId="18321" xr:uid="{00000000-0005-0000-0000-00006E500000}"/>
    <cellStyle name="Separador de milhares 2 2 2 5 4" xfId="18322" xr:uid="{00000000-0005-0000-0000-00006F500000}"/>
    <cellStyle name="Separador de milhares 2 2 2 5 5" xfId="18323" xr:uid="{00000000-0005-0000-0000-000070500000}"/>
    <cellStyle name="Separador de milhares 2 2 2 5 6" xfId="18324" xr:uid="{00000000-0005-0000-0000-000071500000}"/>
    <cellStyle name="Separador de milhares 2 2 2 5 7" xfId="18325" xr:uid="{00000000-0005-0000-0000-000072500000}"/>
    <cellStyle name="Separador de milhares 2 2 2 5 8" xfId="18326" xr:uid="{00000000-0005-0000-0000-000073500000}"/>
    <cellStyle name="Separador de milhares 2 2 2 5 9" xfId="18327" xr:uid="{00000000-0005-0000-0000-000074500000}"/>
    <cellStyle name="Separador de milhares 2 2 2 6" xfId="18328" xr:uid="{00000000-0005-0000-0000-000075500000}"/>
    <cellStyle name="Separador de milhares 2 2 2 6 10" xfId="18329" xr:uid="{00000000-0005-0000-0000-000076500000}"/>
    <cellStyle name="Separador de milhares 2 2 2 6 11" xfId="18330" xr:uid="{00000000-0005-0000-0000-000077500000}"/>
    <cellStyle name="Separador de milhares 2 2 2 6 2" xfId="18331" xr:uid="{00000000-0005-0000-0000-000078500000}"/>
    <cellStyle name="Separador de milhares 2 2 2 6 3" xfId="18332" xr:uid="{00000000-0005-0000-0000-000079500000}"/>
    <cellStyle name="Separador de milhares 2 2 2 6 4" xfId="18333" xr:uid="{00000000-0005-0000-0000-00007A500000}"/>
    <cellStyle name="Separador de milhares 2 2 2 6 5" xfId="18334" xr:uid="{00000000-0005-0000-0000-00007B500000}"/>
    <cellStyle name="Separador de milhares 2 2 2 6 6" xfId="18335" xr:uid="{00000000-0005-0000-0000-00007C500000}"/>
    <cellStyle name="Separador de milhares 2 2 2 6 7" xfId="18336" xr:uid="{00000000-0005-0000-0000-00007D500000}"/>
    <cellStyle name="Separador de milhares 2 2 2 6 8" xfId="18337" xr:uid="{00000000-0005-0000-0000-00007E500000}"/>
    <cellStyle name="Separador de milhares 2 2 2 6 9" xfId="18338" xr:uid="{00000000-0005-0000-0000-00007F500000}"/>
    <cellStyle name="Separador de milhares 2 2 2 7" xfId="18339" xr:uid="{00000000-0005-0000-0000-000080500000}"/>
    <cellStyle name="Separador de milhares 2 2 2 7 10" xfId="18340" xr:uid="{00000000-0005-0000-0000-000081500000}"/>
    <cellStyle name="Separador de milhares 2 2 2 7 11" xfId="18341" xr:uid="{00000000-0005-0000-0000-000082500000}"/>
    <cellStyle name="Separador de milhares 2 2 2 7 2" xfId="18342" xr:uid="{00000000-0005-0000-0000-000083500000}"/>
    <cellStyle name="Separador de milhares 2 2 2 7 3" xfId="18343" xr:uid="{00000000-0005-0000-0000-000084500000}"/>
    <cellStyle name="Separador de milhares 2 2 2 7 4" xfId="18344" xr:uid="{00000000-0005-0000-0000-000085500000}"/>
    <cellStyle name="Separador de milhares 2 2 2 7 5" xfId="18345" xr:uid="{00000000-0005-0000-0000-000086500000}"/>
    <cellStyle name="Separador de milhares 2 2 2 7 6" xfId="18346" xr:uid="{00000000-0005-0000-0000-000087500000}"/>
    <cellStyle name="Separador de milhares 2 2 2 7 7" xfId="18347" xr:uid="{00000000-0005-0000-0000-000088500000}"/>
    <cellStyle name="Separador de milhares 2 2 2 7 8" xfId="18348" xr:uid="{00000000-0005-0000-0000-000089500000}"/>
    <cellStyle name="Separador de milhares 2 2 2 7 9" xfId="18349" xr:uid="{00000000-0005-0000-0000-00008A500000}"/>
    <cellStyle name="Separador de milhares 2 2 2 8" xfId="18350" xr:uid="{00000000-0005-0000-0000-00008B500000}"/>
    <cellStyle name="Separador de milhares 2 2 2 8 2" xfId="18351" xr:uid="{00000000-0005-0000-0000-00008C500000}"/>
    <cellStyle name="Separador de milhares 2 2 2 8 3" xfId="18352" xr:uid="{00000000-0005-0000-0000-00008D500000}"/>
    <cellStyle name="Separador de milhares 2 2 2 9" xfId="18353" xr:uid="{00000000-0005-0000-0000-00008E500000}"/>
    <cellStyle name="Separador de milhares 2 2 2 9 2" xfId="18354" xr:uid="{00000000-0005-0000-0000-00008F500000}"/>
    <cellStyle name="Separador de milhares 2 2 2 9 3" xfId="18355" xr:uid="{00000000-0005-0000-0000-000090500000}"/>
    <cellStyle name="Separador de milhares 2 2 20" xfId="18356" xr:uid="{00000000-0005-0000-0000-000091500000}"/>
    <cellStyle name="Separador de milhares 2 2 20 2" xfId="18357" xr:uid="{00000000-0005-0000-0000-000092500000}"/>
    <cellStyle name="Separador de milhares 2 2 20 3" xfId="18358" xr:uid="{00000000-0005-0000-0000-000093500000}"/>
    <cellStyle name="Separador de milhares 2 2 21" xfId="18359" xr:uid="{00000000-0005-0000-0000-000094500000}"/>
    <cellStyle name="Separador de milhares 2 2 21 2" xfId="18360" xr:uid="{00000000-0005-0000-0000-000095500000}"/>
    <cellStyle name="Separador de milhares 2 2 21 3" xfId="18361" xr:uid="{00000000-0005-0000-0000-000096500000}"/>
    <cellStyle name="Separador de milhares 2 2 22" xfId="18362" xr:uid="{00000000-0005-0000-0000-000097500000}"/>
    <cellStyle name="Separador de milhares 2 2 23" xfId="18363" xr:uid="{00000000-0005-0000-0000-000098500000}"/>
    <cellStyle name="Separador de milhares 2 2 24" xfId="18364" xr:uid="{00000000-0005-0000-0000-000099500000}"/>
    <cellStyle name="Separador de milhares 2 2 25" xfId="18365" xr:uid="{00000000-0005-0000-0000-00009A500000}"/>
    <cellStyle name="Separador de milhares 2 2 26" xfId="18366" xr:uid="{00000000-0005-0000-0000-00009B500000}"/>
    <cellStyle name="Separador de milhares 2 2 27" xfId="18367" xr:uid="{00000000-0005-0000-0000-00009C500000}"/>
    <cellStyle name="Separador de milhares 2 2 28" xfId="18368" xr:uid="{00000000-0005-0000-0000-00009D500000}"/>
    <cellStyle name="Separador de milhares 2 2 29" xfId="18369" xr:uid="{00000000-0005-0000-0000-00009E500000}"/>
    <cellStyle name="Separador de milhares 2 2 3" xfId="690" xr:uid="{00000000-0005-0000-0000-00009F500000}"/>
    <cellStyle name="Separador de milhares 2 2 3 2" xfId="691" xr:uid="{00000000-0005-0000-0000-0000A0500000}"/>
    <cellStyle name="Separador de milhares 2 2 3 2 2" xfId="18371" xr:uid="{00000000-0005-0000-0000-0000A1500000}"/>
    <cellStyle name="Separador de milhares 2 2 3 2 3" xfId="27935" xr:uid="{25527251-D66F-4420-A3A7-192EFAC51565}"/>
    <cellStyle name="Separador de milhares 2 2 3 3" xfId="692" xr:uid="{00000000-0005-0000-0000-0000A2500000}"/>
    <cellStyle name="Separador de milhares 2 2 3 3 2" xfId="18372" xr:uid="{00000000-0005-0000-0000-0000A3500000}"/>
    <cellStyle name="Separador de milhares 2 2 3 3 3" xfId="27936" xr:uid="{AAE467A1-1C1B-4BCA-BAC0-B7C76C022A2F}"/>
    <cellStyle name="Separador de milhares 2 2 3 4" xfId="18373" xr:uid="{00000000-0005-0000-0000-0000A4500000}"/>
    <cellStyle name="Separador de milhares 2 2 3 5" xfId="18370" xr:uid="{00000000-0005-0000-0000-0000A5500000}"/>
    <cellStyle name="Separador de milhares 2 2 3 5 2" xfId="28580" xr:uid="{DA2B9F66-D101-4356-9437-5AE7A1C0775C}"/>
    <cellStyle name="Separador de milhares 2 2 3 6" xfId="27934" xr:uid="{AB0901B4-9AEA-4227-BE0F-649A84F6B450}"/>
    <cellStyle name="Separador de milhares 2 2 30" xfId="18374" xr:uid="{00000000-0005-0000-0000-0000A6500000}"/>
    <cellStyle name="Separador de milhares 2 2 31" xfId="18375" xr:uid="{00000000-0005-0000-0000-0000A7500000}"/>
    <cellStyle name="Separador de milhares 2 2 32" xfId="18376" xr:uid="{00000000-0005-0000-0000-0000A8500000}"/>
    <cellStyle name="Separador de milhares 2 2 33" xfId="18377" xr:uid="{00000000-0005-0000-0000-0000A9500000}"/>
    <cellStyle name="Separador de milhares 2 2 34" xfId="18378" xr:uid="{00000000-0005-0000-0000-0000AA500000}"/>
    <cellStyle name="Separador de milhares 2 2 35" xfId="18379" xr:uid="{00000000-0005-0000-0000-0000AB500000}"/>
    <cellStyle name="Separador de milhares 2 2 36" xfId="18380" xr:uid="{00000000-0005-0000-0000-0000AC500000}"/>
    <cellStyle name="Separador de milhares 2 2 37" xfId="18381" xr:uid="{00000000-0005-0000-0000-0000AD500000}"/>
    <cellStyle name="Separador de milhares 2 2 38" xfId="18382" xr:uid="{00000000-0005-0000-0000-0000AE500000}"/>
    <cellStyle name="Separador de milhares 2 2 39" xfId="18383" xr:uid="{00000000-0005-0000-0000-0000AF500000}"/>
    <cellStyle name="Separador de milhares 2 2 4" xfId="693" xr:uid="{00000000-0005-0000-0000-0000B0500000}"/>
    <cellStyle name="Separador de milhares 2 2 4 2" xfId="27937" xr:uid="{E169A6F8-7BAB-4C24-8746-160C7EC32FE9}"/>
    <cellStyle name="Separador de milhares 2 2 40" xfId="18384" xr:uid="{00000000-0005-0000-0000-0000B1500000}"/>
    <cellStyle name="Separador de milhares 2 2 40 2" xfId="28581" xr:uid="{09B5BB12-48F6-4044-8593-14DAC82A0394}"/>
    <cellStyle name="Separador de milhares 2 2 41" xfId="18196" xr:uid="{00000000-0005-0000-0000-0000B2500000}"/>
    <cellStyle name="Separador de milhares 2 2 41 2" xfId="28577" xr:uid="{995B8803-1E4D-401E-BE8F-A619F32F06FE}"/>
    <cellStyle name="Separador de milhares 2 2 42" xfId="27179" xr:uid="{00000000-0005-0000-0000-0000B3500000}"/>
    <cellStyle name="Separador de milhares 2 2 42 2" xfId="33021" xr:uid="{C34760EF-57F3-4059-82A3-D795460EFE58}"/>
    <cellStyle name="Separador de milhares 2 2 43" xfId="27359" xr:uid="{00000000-0005-0000-0000-0000B4500000}"/>
    <cellStyle name="Separador de milhares 2 2 43 2" xfId="33196" xr:uid="{6B8CF472-FDB4-4633-8EEC-5A226BC64B0E}"/>
    <cellStyle name="Separador de milhares 2 2 44" xfId="27537" xr:uid="{00000000-0005-0000-0000-0000B5500000}"/>
    <cellStyle name="Separador de milhares 2 2 44 2" xfId="33349" xr:uid="{6A376344-0C14-4139-8FA1-00438717B146}"/>
    <cellStyle name="Separador de milhares 2 2 45" xfId="27688" xr:uid="{00000000-0005-0000-0000-0000B6500000}"/>
    <cellStyle name="Separador de milhares 2 2 45 2" xfId="33499" xr:uid="{42BA12A5-85BA-453A-9535-81D146E92230}"/>
    <cellStyle name="Separador de milhares 2 2 46" xfId="27929" xr:uid="{7B41A2EC-36BE-4D5E-9987-A4F2DE03C6EA}"/>
    <cellStyle name="Separador de milhares 2 2 5" xfId="18385" xr:uid="{00000000-0005-0000-0000-0000B7500000}"/>
    <cellStyle name="Separador de milhares 2 2 5 10" xfId="18386" xr:uid="{00000000-0005-0000-0000-0000B8500000}"/>
    <cellStyle name="Separador de milhares 2 2 5 11" xfId="18387" xr:uid="{00000000-0005-0000-0000-0000B9500000}"/>
    <cellStyle name="Separador de milhares 2 2 5 12" xfId="18388" xr:uid="{00000000-0005-0000-0000-0000BA500000}"/>
    <cellStyle name="Separador de milhares 2 2 5 13" xfId="28582" xr:uid="{336B8242-D62B-4440-ADEE-ACDA9255D5E2}"/>
    <cellStyle name="Separador de milhares 2 2 5 2" xfId="18389" xr:uid="{00000000-0005-0000-0000-0000BB500000}"/>
    <cellStyle name="Separador de milhares 2 2 5 2 2" xfId="18390" xr:uid="{00000000-0005-0000-0000-0000BC500000}"/>
    <cellStyle name="Separador de milhares 2 2 5 2 3" xfId="18391" xr:uid="{00000000-0005-0000-0000-0000BD500000}"/>
    <cellStyle name="Separador de milhares 2 2 5 3" xfId="18392" xr:uid="{00000000-0005-0000-0000-0000BE500000}"/>
    <cellStyle name="Separador de milhares 2 2 5 4" xfId="18393" xr:uid="{00000000-0005-0000-0000-0000BF500000}"/>
    <cellStyle name="Separador de milhares 2 2 5 5" xfId="18394" xr:uid="{00000000-0005-0000-0000-0000C0500000}"/>
    <cellStyle name="Separador de milhares 2 2 5 6" xfId="18395" xr:uid="{00000000-0005-0000-0000-0000C1500000}"/>
    <cellStyle name="Separador de milhares 2 2 5 7" xfId="18396" xr:uid="{00000000-0005-0000-0000-0000C2500000}"/>
    <cellStyle name="Separador de milhares 2 2 5 8" xfId="18397" xr:uid="{00000000-0005-0000-0000-0000C3500000}"/>
    <cellStyle name="Separador de milhares 2 2 5 9" xfId="18398" xr:uid="{00000000-0005-0000-0000-0000C4500000}"/>
    <cellStyle name="Separador de milhares 2 2 6" xfId="18399" xr:uid="{00000000-0005-0000-0000-0000C5500000}"/>
    <cellStyle name="Separador de milhares 2 2 6 2" xfId="28583" xr:uid="{7E992211-8E81-435D-BAD9-3AE6C2722D08}"/>
    <cellStyle name="Separador de milhares 2 2 7" xfId="18400" xr:uid="{00000000-0005-0000-0000-0000C6500000}"/>
    <cellStyle name="Separador de milhares 2 2 8" xfId="18401" xr:uid="{00000000-0005-0000-0000-0000C7500000}"/>
    <cellStyle name="Separador de milhares 2 2 9" xfId="18402" xr:uid="{00000000-0005-0000-0000-0000C8500000}"/>
    <cellStyle name="Separador de milhares 2 20" xfId="18403" xr:uid="{00000000-0005-0000-0000-0000C9500000}"/>
    <cellStyle name="Separador de milhares 2 20 2" xfId="18404" xr:uid="{00000000-0005-0000-0000-0000CA500000}"/>
    <cellStyle name="Separador de milhares 2 20 3" xfId="18405" xr:uid="{00000000-0005-0000-0000-0000CB500000}"/>
    <cellStyle name="Separador de milhares 2 20 4" xfId="18406" xr:uid="{00000000-0005-0000-0000-0000CC500000}"/>
    <cellStyle name="Separador de milhares 2 20 5" xfId="28584" xr:uid="{2A78E3E8-F65F-462B-A632-9777A87A8AB2}"/>
    <cellStyle name="Separador de milhares 2 21" xfId="18407" xr:uid="{00000000-0005-0000-0000-0000CD500000}"/>
    <cellStyle name="Separador de milhares 2 21 2" xfId="18408" xr:uid="{00000000-0005-0000-0000-0000CE500000}"/>
    <cellStyle name="Separador de milhares 2 21 3" xfId="18409" xr:uid="{00000000-0005-0000-0000-0000CF500000}"/>
    <cellStyle name="Separador de milhares 2 21 4" xfId="18410" xr:uid="{00000000-0005-0000-0000-0000D0500000}"/>
    <cellStyle name="Separador de milhares 2 21 5" xfId="28585" xr:uid="{92C0CEF5-9AF9-4511-8159-B30D90A8EBC9}"/>
    <cellStyle name="Separador de milhares 2 22" xfId="18411" xr:uid="{00000000-0005-0000-0000-0000D1500000}"/>
    <cellStyle name="Separador de milhares 2 22 2" xfId="18412" xr:uid="{00000000-0005-0000-0000-0000D2500000}"/>
    <cellStyle name="Separador de milhares 2 22 3" xfId="28586" xr:uid="{846263CF-C212-4838-9812-56FDC308EC4B}"/>
    <cellStyle name="Separador de milhares 2 23" xfId="18413" xr:uid="{00000000-0005-0000-0000-0000D3500000}"/>
    <cellStyle name="Separador de milhares 2 23 2" xfId="18414" xr:uid="{00000000-0005-0000-0000-0000D4500000}"/>
    <cellStyle name="Separador de milhares 2 23 3" xfId="28587" xr:uid="{F32EBDF2-79D4-44B5-9692-C564DF471D50}"/>
    <cellStyle name="Separador de milhares 2 24" xfId="18415" xr:uid="{00000000-0005-0000-0000-0000D5500000}"/>
    <cellStyle name="Separador de milhares 2 24 2" xfId="18416" xr:uid="{00000000-0005-0000-0000-0000D6500000}"/>
    <cellStyle name="Separador de milhares 2 24 3" xfId="28588" xr:uid="{49E6D5D3-050F-459A-BEEA-7BA66393D249}"/>
    <cellStyle name="Separador de milhares 2 25" xfId="18417" xr:uid="{00000000-0005-0000-0000-0000D7500000}"/>
    <cellStyle name="Separador de milhares 2 25 2" xfId="18418" xr:uid="{00000000-0005-0000-0000-0000D8500000}"/>
    <cellStyle name="Separador de milhares 2 25 3" xfId="28589" xr:uid="{AACD7068-85E3-4444-BC07-52B99BB7A251}"/>
    <cellStyle name="Separador de milhares 2 26" xfId="18419" xr:uid="{00000000-0005-0000-0000-0000D9500000}"/>
    <cellStyle name="Separador de milhares 2 26 2" xfId="18420" xr:uid="{00000000-0005-0000-0000-0000DA500000}"/>
    <cellStyle name="Separador de milhares 2 26 3" xfId="28590" xr:uid="{67A477F7-C6B9-4F5D-AF22-23E4F83DACCC}"/>
    <cellStyle name="Separador de milhares 2 27" xfId="18421" xr:uid="{00000000-0005-0000-0000-0000DB500000}"/>
    <cellStyle name="Separador de milhares 2 27 2" xfId="18422" xr:uid="{00000000-0005-0000-0000-0000DC500000}"/>
    <cellStyle name="Separador de milhares 2 27 3" xfId="28591" xr:uid="{F8896C24-D4B6-442F-B2B0-3977A85609D0}"/>
    <cellStyle name="Separador de milhares 2 28" xfId="18423" xr:uid="{00000000-0005-0000-0000-0000DD500000}"/>
    <cellStyle name="Separador de milhares 2 28 2" xfId="18424" xr:uid="{00000000-0005-0000-0000-0000DE500000}"/>
    <cellStyle name="Separador de milhares 2 28 3" xfId="28592" xr:uid="{D6055C77-DC4D-4DC0-80BB-0B7F85E66542}"/>
    <cellStyle name="Separador de milhares 2 29" xfId="18425" xr:uid="{00000000-0005-0000-0000-0000DF500000}"/>
    <cellStyle name="Separador de milhares 2 29 2" xfId="18426" xr:uid="{00000000-0005-0000-0000-0000E0500000}"/>
    <cellStyle name="Separador de milhares 2 29 3" xfId="28593" xr:uid="{1322BE16-D46A-4930-9A47-1CD82233D4B3}"/>
    <cellStyle name="Separador de milhares 2 3" xfId="694" xr:uid="{00000000-0005-0000-0000-0000E1500000}"/>
    <cellStyle name="Separador de milhares 2 3 10" xfId="18428" xr:uid="{00000000-0005-0000-0000-0000E2500000}"/>
    <cellStyle name="Separador de milhares 2 3 10 2" xfId="28595" xr:uid="{53ABED8E-1B27-4344-9C77-155D25706481}"/>
    <cellStyle name="Separador de milhares 2 3 11" xfId="18429" xr:uid="{00000000-0005-0000-0000-0000E3500000}"/>
    <cellStyle name="Separador de milhares 2 3 11 2" xfId="28596" xr:uid="{D948424C-AE72-4817-A206-7FA84DFFBB5D}"/>
    <cellStyle name="Separador de milhares 2 3 12" xfId="18427" xr:uid="{00000000-0005-0000-0000-0000E4500000}"/>
    <cellStyle name="Separador de milhares 2 3 12 2" xfId="28594" xr:uid="{C3082606-77D7-420E-8813-BE31ED83CEDD}"/>
    <cellStyle name="Separador de milhares 2 3 13" xfId="27180" xr:uid="{00000000-0005-0000-0000-0000E5500000}"/>
    <cellStyle name="Separador de milhares 2 3 13 2" xfId="33022" xr:uid="{CDC9055D-1ABD-47FB-9CCC-968864DF18D3}"/>
    <cellStyle name="Separador de milhares 2 3 14" xfId="27360" xr:uid="{00000000-0005-0000-0000-0000E6500000}"/>
    <cellStyle name="Separador de milhares 2 3 14 2" xfId="33197" xr:uid="{896CA23C-7024-4D0C-913A-BF901EAFCF09}"/>
    <cellStyle name="Separador de milhares 2 3 15" xfId="27538" xr:uid="{00000000-0005-0000-0000-0000E7500000}"/>
    <cellStyle name="Separador de milhares 2 3 15 2" xfId="33350" xr:uid="{84502FC5-A317-47CB-9E22-630E61669B81}"/>
    <cellStyle name="Separador de milhares 2 3 16" xfId="27689" xr:uid="{00000000-0005-0000-0000-0000E8500000}"/>
    <cellStyle name="Separador de milhares 2 3 16 2" xfId="33500" xr:uid="{9FFBB79A-D7F4-45A1-A82A-BE9D098BDE15}"/>
    <cellStyle name="Separador de milhares 2 3 17" xfId="27938" xr:uid="{826E9EF2-16F4-4470-95C1-2D77AEA02FDC}"/>
    <cellStyle name="Separador de milhares 2 3 2" xfId="695" xr:uid="{00000000-0005-0000-0000-0000E9500000}"/>
    <cellStyle name="Separador de milhares 2 3 2 10" xfId="18430" xr:uid="{00000000-0005-0000-0000-0000EA500000}"/>
    <cellStyle name="Separador de milhares 2 3 2 11" xfId="18431" xr:uid="{00000000-0005-0000-0000-0000EB500000}"/>
    <cellStyle name="Separador de milhares 2 3 2 12" xfId="18432" xr:uid="{00000000-0005-0000-0000-0000EC500000}"/>
    <cellStyle name="Separador de milhares 2 3 2 13" xfId="18433" xr:uid="{00000000-0005-0000-0000-0000ED500000}"/>
    <cellStyle name="Separador de milhares 2 3 2 14" xfId="18434" xr:uid="{00000000-0005-0000-0000-0000EE500000}"/>
    <cellStyle name="Separador de milhares 2 3 2 15" xfId="18435" xr:uid="{00000000-0005-0000-0000-0000EF500000}"/>
    <cellStyle name="Separador de milhares 2 3 2 16" xfId="18436" xr:uid="{00000000-0005-0000-0000-0000F0500000}"/>
    <cellStyle name="Separador de milhares 2 3 2 17" xfId="18437" xr:uid="{00000000-0005-0000-0000-0000F1500000}"/>
    <cellStyle name="Separador de milhares 2 3 2 18" xfId="27124" xr:uid="{00000000-0005-0000-0000-0000F2500000}"/>
    <cellStyle name="Separador de milhares 2 3 2 18 2" xfId="32983" xr:uid="{9A638A1E-FF17-4629-BDAD-0174BB35722D}"/>
    <cellStyle name="Separador de milhares 2 3 2 19" xfId="27310" xr:uid="{00000000-0005-0000-0000-0000F3500000}"/>
    <cellStyle name="Separador de milhares 2 3 2 19 2" xfId="33147" xr:uid="{2443CF0F-8D26-46C7-AE74-E5FC65246A18}"/>
    <cellStyle name="Separador de milhares 2 3 2 2" xfId="18438" xr:uid="{00000000-0005-0000-0000-0000F4500000}"/>
    <cellStyle name="Separador de milhares 2 3 2 2 2" xfId="18439" xr:uid="{00000000-0005-0000-0000-0000F5500000}"/>
    <cellStyle name="Separador de milhares 2 3 2 2 2 10" xfId="18440" xr:uid="{00000000-0005-0000-0000-0000F6500000}"/>
    <cellStyle name="Separador de milhares 2 3 2 2 2 11" xfId="18441" xr:uid="{00000000-0005-0000-0000-0000F7500000}"/>
    <cellStyle name="Separador de milhares 2 3 2 2 2 2" xfId="18442" xr:uid="{00000000-0005-0000-0000-0000F8500000}"/>
    <cellStyle name="Separador de milhares 2 3 2 2 2 3" xfId="18443" xr:uid="{00000000-0005-0000-0000-0000F9500000}"/>
    <cellStyle name="Separador de milhares 2 3 2 2 2 4" xfId="18444" xr:uid="{00000000-0005-0000-0000-0000FA500000}"/>
    <cellStyle name="Separador de milhares 2 3 2 2 2 5" xfId="18445" xr:uid="{00000000-0005-0000-0000-0000FB500000}"/>
    <cellStyle name="Separador de milhares 2 3 2 2 2 6" xfId="18446" xr:uid="{00000000-0005-0000-0000-0000FC500000}"/>
    <cellStyle name="Separador de milhares 2 3 2 2 2 7" xfId="18447" xr:uid="{00000000-0005-0000-0000-0000FD500000}"/>
    <cellStyle name="Separador de milhares 2 3 2 2 2 8" xfId="18448" xr:uid="{00000000-0005-0000-0000-0000FE500000}"/>
    <cellStyle name="Separador de milhares 2 3 2 2 2 9" xfId="18449" xr:uid="{00000000-0005-0000-0000-0000FF500000}"/>
    <cellStyle name="Separador de milhares 2 3 2 2 3" xfId="18450" xr:uid="{00000000-0005-0000-0000-000000510000}"/>
    <cellStyle name="Separador de milhares 2 3 2 20" xfId="27481" xr:uid="{00000000-0005-0000-0000-000001510000}"/>
    <cellStyle name="Separador de milhares 2 3 2 20 2" xfId="33318" xr:uid="{8EE3C769-E42C-4FC4-9CFC-4BD88B5111C4}"/>
    <cellStyle name="Separador de milhares 2 3 2 21" xfId="27650" xr:uid="{00000000-0005-0000-0000-000002510000}"/>
    <cellStyle name="Separador de milhares 2 3 2 21 2" xfId="33461" xr:uid="{21358C2B-F677-4686-9D12-08C2093D3CD0}"/>
    <cellStyle name="Separador de milhares 2 3 2 22" xfId="27807" xr:uid="{00000000-0005-0000-0000-000003510000}"/>
    <cellStyle name="Separador de milhares 2 3 2 22 2" xfId="33618" xr:uid="{57A16198-B3C1-4019-B5FA-8816A79F200B}"/>
    <cellStyle name="Separador de milhares 2 3 2 3" xfId="18451" xr:uid="{00000000-0005-0000-0000-000004510000}"/>
    <cellStyle name="Separador de milhares 2 3 2 3 10" xfId="18452" xr:uid="{00000000-0005-0000-0000-000005510000}"/>
    <cellStyle name="Separador de milhares 2 3 2 3 2" xfId="18453" xr:uid="{00000000-0005-0000-0000-000006510000}"/>
    <cellStyle name="Separador de milhares 2 3 2 3 3" xfId="18454" xr:uid="{00000000-0005-0000-0000-000007510000}"/>
    <cellStyle name="Separador de milhares 2 3 2 3 4" xfId="18455" xr:uid="{00000000-0005-0000-0000-000008510000}"/>
    <cellStyle name="Separador de milhares 2 3 2 3 5" xfId="18456" xr:uid="{00000000-0005-0000-0000-000009510000}"/>
    <cellStyle name="Separador de milhares 2 3 2 3 6" xfId="18457" xr:uid="{00000000-0005-0000-0000-00000A510000}"/>
    <cellStyle name="Separador de milhares 2 3 2 3 7" xfId="18458" xr:uid="{00000000-0005-0000-0000-00000B510000}"/>
    <cellStyle name="Separador de milhares 2 3 2 3 8" xfId="18459" xr:uid="{00000000-0005-0000-0000-00000C510000}"/>
    <cellStyle name="Separador de milhares 2 3 2 3 9" xfId="18460" xr:uid="{00000000-0005-0000-0000-00000D510000}"/>
    <cellStyle name="Separador de milhares 2 3 2 4" xfId="18461" xr:uid="{00000000-0005-0000-0000-00000E510000}"/>
    <cellStyle name="Separador de milhares 2 3 2 4 10" xfId="18462" xr:uid="{00000000-0005-0000-0000-00000F510000}"/>
    <cellStyle name="Separador de milhares 2 3 2 4 2" xfId="18463" xr:uid="{00000000-0005-0000-0000-000010510000}"/>
    <cellStyle name="Separador de milhares 2 3 2 4 3" xfId="18464" xr:uid="{00000000-0005-0000-0000-000011510000}"/>
    <cellStyle name="Separador de milhares 2 3 2 4 4" xfId="18465" xr:uid="{00000000-0005-0000-0000-000012510000}"/>
    <cellStyle name="Separador de milhares 2 3 2 4 5" xfId="18466" xr:uid="{00000000-0005-0000-0000-000013510000}"/>
    <cellStyle name="Separador de milhares 2 3 2 4 6" xfId="18467" xr:uid="{00000000-0005-0000-0000-000014510000}"/>
    <cellStyle name="Separador de milhares 2 3 2 4 7" xfId="18468" xr:uid="{00000000-0005-0000-0000-000015510000}"/>
    <cellStyle name="Separador de milhares 2 3 2 4 8" xfId="18469" xr:uid="{00000000-0005-0000-0000-000016510000}"/>
    <cellStyle name="Separador de milhares 2 3 2 4 9" xfId="18470" xr:uid="{00000000-0005-0000-0000-000017510000}"/>
    <cellStyle name="Separador de milhares 2 3 2 5" xfId="18471" xr:uid="{00000000-0005-0000-0000-000018510000}"/>
    <cellStyle name="Separador de milhares 2 3 2 5 10" xfId="18472" xr:uid="{00000000-0005-0000-0000-000019510000}"/>
    <cellStyle name="Separador de milhares 2 3 2 5 2" xfId="18473" xr:uid="{00000000-0005-0000-0000-00001A510000}"/>
    <cellStyle name="Separador de milhares 2 3 2 5 3" xfId="18474" xr:uid="{00000000-0005-0000-0000-00001B510000}"/>
    <cellStyle name="Separador de milhares 2 3 2 5 4" xfId="18475" xr:uid="{00000000-0005-0000-0000-00001C510000}"/>
    <cellStyle name="Separador de milhares 2 3 2 5 5" xfId="18476" xr:uid="{00000000-0005-0000-0000-00001D510000}"/>
    <cellStyle name="Separador de milhares 2 3 2 5 6" xfId="18477" xr:uid="{00000000-0005-0000-0000-00001E510000}"/>
    <cellStyle name="Separador de milhares 2 3 2 5 7" xfId="18478" xr:uid="{00000000-0005-0000-0000-00001F510000}"/>
    <cellStyle name="Separador de milhares 2 3 2 5 8" xfId="18479" xr:uid="{00000000-0005-0000-0000-000020510000}"/>
    <cellStyle name="Separador de milhares 2 3 2 5 9" xfId="18480" xr:uid="{00000000-0005-0000-0000-000021510000}"/>
    <cellStyle name="Separador de milhares 2 3 2 6" xfId="18481" xr:uid="{00000000-0005-0000-0000-000022510000}"/>
    <cellStyle name="Separador de milhares 2 3 2 6 10" xfId="18482" xr:uid="{00000000-0005-0000-0000-000023510000}"/>
    <cellStyle name="Separador de milhares 2 3 2 6 2" xfId="18483" xr:uid="{00000000-0005-0000-0000-000024510000}"/>
    <cellStyle name="Separador de milhares 2 3 2 6 3" xfId="18484" xr:uid="{00000000-0005-0000-0000-000025510000}"/>
    <cellStyle name="Separador de milhares 2 3 2 6 4" xfId="18485" xr:uid="{00000000-0005-0000-0000-000026510000}"/>
    <cellStyle name="Separador de milhares 2 3 2 6 5" xfId="18486" xr:uid="{00000000-0005-0000-0000-000027510000}"/>
    <cellStyle name="Separador de milhares 2 3 2 6 6" xfId="18487" xr:uid="{00000000-0005-0000-0000-000028510000}"/>
    <cellStyle name="Separador de milhares 2 3 2 6 7" xfId="18488" xr:uid="{00000000-0005-0000-0000-000029510000}"/>
    <cellStyle name="Separador de milhares 2 3 2 6 8" xfId="18489" xr:uid="{00000000-0005-0000-0000-00002A510000}"/>
    <cellStyle name="Separador de milhares 2 3 2 6 9" xfId="18490" xr:uid="{00000000-0005-0000-0000-00002B510000}"/>
    <cellStyle name="Separador de milhares 2 3 2 7" xfId="18491" xr:uid="{00000000-0005-0000-0000-00002C510000}"/>
    <cellStyle name="Separador de milhares 2 3 2 7 10" xfId="18492" xr:uid="{00000000-0005-0000-0000-00002D510000}"/>
    <cellStyle name="Separador de milhares 2 3 2 7 2" xfId="18493" xr:uid="{00000000-0005-0000-0000-00002E510000}"/>
    <cellStyle name="Separador de milhares 2 3 2 7 3" xfId="18494" xr:uid="{00000000-0005-0000-0000-00002F510000}"/>
    <cellStyle name="Separador de milhares 2 3 2 7 4" xfId="18495" xr:uid="{00000000-0005-0000-0000-000030510000}"/>
    <cellStyle name="Separador de milhares 2 3 2 7 5" xfId="18496" xr:uid="{00000000-0005-0000-0000-000031510000}"/>
    <cellStyle name="Separador de milhares 2 3 2 7 6" xfId="18497" xr:uid="{00000000-0005-0000-0000-000032510000}"/>
    <cellStyle name="Separador de milhares 2 3 2 7 7" xfId="18498" xr:uid="{00000000-0005-0000-0000-000033510000}"/>
    <cellStyle name="Separador de milhares 2 3 2 7 8" xfId="18499" xr:uid="{00000000-0005-0000-0000-000034510000}"/>
    <cellStyle name="Separador de milhares 2 3 2 7 9" xfId="18500" xr:uid="{00000000-0005-0000-0000-000035510000}"/>
    <cellStyle name="Separador de milhares 2 3 2 8" xfId="18501" xr:uid="{00000000-0005-0000-0000-000036510000}"/>
    <cellStyle name="Separador de milhares 2 3 2 9" xfId="18502" xr:uid="{00000000-0005-0000-0000-000037510000}"/>
    <cellStyle name="Separador de milhares 2 3 3" xfId="696" xr:uid="{00000000-0005-0000-0000-000038510000}"/>
    <cellStyle name="Separador de milhares 2 3 3 10" xfId="18504" xr:uid="{00000000-0005-0000-0000-000039510000}"/>
    <cellStyle name="Separador de milhares 2 3 3 11" xfId="18505" xr:uid="{00000000-0005-0000-0000-00003A510000}"/>
    <cellStyle name="Separador de milhares 2 3 3 12" xfId="18503" xr:uid="{00000000-0005-0000-0000-00003B510000}"/>
    <cellStyle name="Separador de milhares 2 3 3 13" xfId="27939" xr:uid="{63885E0B-114D-46FF-B328-5B7E9F07C074}"/>
    <cellStyle name="Separador de milhares 2 3 3 2" xfId="18506" xr:uid="{00000000-0005-0000-0000-00003C510000}"/>
    <cellStyle name="Separador de milhares 2 3 3 3" xfId="18507" xr:uid="{00000000-0005-0000-0000-00003D510000}"/>
    <cellStyle name="Separador de milhares 2 3 3 4" xfId="18508" xr:uid="{00000000-0005-0000-0000-00003E510000}"/>
    <cellStyle name="Separador de milhares 2 3 3 5" xfId="18509" xr:uid="{00000000-0005-0000-0000-00003F510000}"/>
    <cellStyle name="Separador de milhares 2 3 3 6" xfId="18510" xr:uid="{00000000-0005-0000-0000-000040510000}"/>
    <cellStyle name="Separador de milhares 2 3 3 7" xfId="18511" xr:uid="{00000000-0005-0000-0000-000041510000}"/>
    <cellStyle name="Separador de milhares 2 3 3 8" xfId="18512" xr:uid="{00000000-0005-0000-0000-000042510000}"/>
    <cellStyle name="Separador de milhares 2 3 3 9" xfId="18513" xr:uid="{00000000-0005-0000-0000-000043510000}"/>
    <cellStyle name="Separador de milhares 2 3 4" xfId="697" xr:uid="{00000000-0005-0000-0000-000044510000}"/>
    <cellStyle name="Separador de milhares 2 3 4 2" xfId="18514" xr:uid="{00000000-0005-0000-0000-000045510000}"/>
    <cellStyle name="Separador de milhares 2 3 4 3" xfId="27940" xr:uid="{2D6D7ED9-44CC-4AF4-B955-A0FE60D842E1}"/>
    <cellStyle name="Separador de milhares 2 3 5" xfId="698" xr:uid="{00000000-0005-0000-0000-000046510000}"/>
    <cellStyle name="Separador de milhares 2 3 5 2" xfId="18515" xr:uid="{00000000-0005-0000-0000-000047510000}"/>
    <cellStyle name="Separador de milhares 2 3 5 3" xfId="27941" xr:uid="{E1FC2B05-80CD-410B-9B76-7EB03DAC603B}"/>
    <cellStyle name="Separador de milhares 2 3 6" xfId="18516" xr:uid="{00000000-0005-0000-0000-000048510000}"/>
    <cellStyle name="Separador de milhares 2 3 7" xfId="18517" xr:uid="{00000000-0005-0000-0000-000049510000}"/>
    <cellStyle name="Separador de milhares 2 3 8" xfId="18518" xr:uid="{00000000-0005-0000-0000-00004A510000}"/>
    <cellStyle name="Separador de milhares 2 3 9" xfId="18519" xr:uid="{00000000-0005-0000-0000-00004B510000}"/>
    <cellStyle name="Separador de milhares 2 30" xfId="18520" xr:uid="{00000000-0005-0000-0000-00004C510000}"/>
    <cellStyle name="Separador de milhares 2 30 2" xfId="18521" xr:uid="{00000000-0005-0000-0000-00004D510000}"/>
    <cellStyle name="Separador de milhares 2 30 3" xfId="28597" xr:uid="{6EE04B97-8FB3-4FFE-8391-7ED3E7874B22}"/>
    <cellStyle name="Separador de milhares 2 31" xfId="18522" xr:uid="{00000000-0005-0000-0000-00004E510000}"/>
    <cellStyle name="Separador de milhares 2 31 2" xfId="18523" xr:uid="{00000000-0005-0000-0000-00004F510000}"/>
    <cellStyle name="Separador de milhares 2 31 3" xfId="28598" xr:uid="{D211FEFD-E01D-4725-89B5-4573158F25AB}"/>
    <cellStyle name="Separador de milhares 2 32" xfId="18524" xr:uid="{00000000-0005-0000-0000-000050510000}"/>
    <cellStyle name="Separador de milhares 2 32 2" xfId="18525" xr:uid="{00000000-0005-0000-0000-000051510000}"/>
    <cellStyle name="Separador de milhares 2 32 3" xfId="28599" xr:uid="{CDFCC672-BAF7-4BE0-B0D5-7F0257C099A2}"/>
    <cellStyle name="Separador de milhares 2 33" xfId="18526" xr:uid="{00000000-0005-0000-0000-000052510000}"/>
    <cellStyle name="Separador de milhares 2 33 2" xfId="18527" xr:uid="{00000000-0005-0000-0000-000053510000}"/>
    <cellStyle name="Separador de milhares 2 33 3" xfId="28600" xr:uid="{99DFB643-DEBB-4210-BE1D-032ED7FB3995}"/>
    <cellStyle name="Separador de milhares 2 34" xfId="18528" xr:uid="{00000000-0005-0000-0000-000054510000}"/>
    <cellStyle name="Separador de milhares 2 34 2" xfId="18529" xr:uid="{00000000-0005-0000-0000-000055510000}"/>
    <cellStyle name="Separador de milhares 2 34 3" xfId="28601" xr:uid="{A90E2297-AF0D-4473-98BE-6EC9E5EBFC4C}"/>
    <cellStyle name="Separador de milhares 2 35" xfId="18530" xr:uid="{00000000-0005-0000-0000-000056510000}"/>
    <cellStyle name="Separador de milhares 2 35 2" xfId="18531" xr:uid="{00000000-0005-0000-0000-000057510000}"/>
    <cellStyle name="Separador de milhares 2 36" xfId="18532" xr:uid="{00000000-0005-0000-0000-000058510000}"/>
    <cellStyle name="Separador de milhares 2 36 2" xfId="18533" xr:uid="{00000000-0005-0000-0000-000059510000}"/>
    <cellStyle name="Separador de milhares 2 37" xfId="18534" xr:uid="{00000000-0005-0000-0000-00005A510000}"/>
    <cellStyle name="Separador de milhares 2 37 2" xfId="18535" xr:uid="{00000000-0005-0000-0000-00005B510000}"/>
    <cellStyle name="Separador de milhares 2 38" xfId="18536" xr:uid="{00000000-0005-0000-0000-00005C510000}"/>
    <cellStyle name="Separador de milhares 2 38 2" xfId="18537" xr:uid="{00000000-0005-0000-0000-00005D510000}"/>
    <cellStyle name="Separador de milhares 2 39" xfId="18538" xr:uid="{00000000-0005-0000-0000-00005E510000}"/>
    <cellStyle name="Separador de milhares 2 39 2" xfId="18539" xr:uid="{00000000-0005-0000-0000-00005F510000}"/>
    <cellStyle name="Separador de milhares 2 4" xfId="699" xr:uid="{00000000-0005-0000-0000-000060510000}"/>
    <cellStyle name="Separador de milhares 2 4 10" xfId="18540" xr:uid="{00000000-0005-0000-0000-000061510000}"/>
    <cellStyle name="Separador de milhares 2 4 11" xfId="18541" xr:uid="{00000000-0005-0000-0000-000062510000}"/>
    <cellStyle name="Separador de milhares 2 4 12" xfId="18542" xr:uid="{00000000-0005-0000-0000-000063510000}"/>
    <cellStyle name="Separador de milhares 2 4 13" xfId="27181" xr:uid="{00000000-0005-0000-0000-000064510000}"/>
    <cellStyle name="Separador de milhares 2 4 13 2" xfId="33023" xr:uid="{BADC974A-C5A4-4BC2-996D-937ACE75FAB3}"/>
    <cellStyle name="Separador de milhares 2 4 14" xfId="27361" xr:uid="{00000000-0005-0000-0000-000065510000}"/>
    <cellStyle name="Separador de milhares 2 4 14 2" xfId="33198" xr:uid="{BB3F0E14-760D-41DF-B6A1-10AD42D5F6FF}"/>
    <cellStyle name="Separador de milhares 2 4 15" xfId="27539" xr:uid="{00000000-0005-0000-0000-000066510000}"/>
    <cellStyle name="Separador de milhares 2 4 15 2" xfId="33351" xr:uid="{E1DFB399-48E0-4533-8E79-3FBDFDC1E74C}"/>
    <cellStyle name="Separador de milhares 2 4 16" xfId="27690" xr:uid="{00000000-0005-0000-0000-000067510000}"/>
    <cellStyle name="Separador de milhares 2 4 16 2" xfId="33501" xr:uid="{2B042A95-F607-4D8C-8BA0-84FB3F7671C3}"/>
    <cellStyle name="Separador de milhares 2 4 2" xfId="700" xr:uid="{00000000-0005-0000-0000-000068510000}"/>
    <cellStyle name="Separador de milhares 2 4 2 2" xfId="18543" xr:uid="{00000000-0005-0000-0000-000069510000}"/>
    <cellStyle name="Separador de milhares 2 4 2 3" xfId="27125" xr:uid="{00000000-0005-0000-0000-00006A510000}"/>
    <cellStyle name="Separador de milhares 2 4 2 3 2" xfId="32984" xr:uid="{494CADA1-4DED-4BF8-B6EE-C8D37C1CF968}"/>
    <cellStyle name="Separador de milhares 2 4 2 4" xfId="27311" xr:uid="{00000000-0005-0000-0000-00006B510000}"/>
    <cellStyle name="Separador de milhares 2 4 2 4 2" xfId="33148" xr:uid="{107A74DD-867B-4871-86CC-E3F501AAA687}"/>
    <cellStyle name="Separador de milhares 2 4 2 5" xfId="27482" xr:uid="{00000000-0005-0000-0000-00006C510000}"/>
    <cellStyle name="Separador de milhares 2 4 2 5 2" xfId="33319" xr:uid="{AB444CD7-FA67-40E0-9118-07B8BF333FB0}"/>
    <cellStyle name="Separador de milhares 2 4 2 6" xfId="27651" xr:uid="{00000000-0005-0000-0000-00006D510000}"/>
    <cellStyle name="Separador de milhares 2 4 2 6 2" xfId="33462" xr:uid="{E5FCA2DB-3A2C-4A1C-971A-71D65B2DEBFD}"/>
    <cellStyle name="Separador de milhares 2 4 2 7" xfId="27808" xr:uid="{00000000-0005-0000-0000-00006E510000}"/>
    <cellStyle name="Separador de milhares 2 4 2 7 2" xfId="33619" xr:uid="{EFB96F0D-70F1-4D80-A2E0-1BCCE2350A44}"/>
    <cellStyle name="Separador de milhares 2 4 3" xfId="701" xr:uid="{00000000-0005-0000-0000-00006F510000}"/>
    <cellStyle name="Separador de milhares 2 4 3 2" xfId="18544" xr:uid="{00000000-0005-0000-0000-000070510000}"/>
    <cellStyle name="Separador de milhares 2 4 3 3" xfId="27942" xr:uid="{F80FF32C-D08C-46E3-B2AD-F6FE0F7F6BAB}"/>
    <cellStyle name="Separador de milhares 2 4 4" xfId="18545" xr:uid="{00000000-0005-0000-0000-000071510000}"/>
    <cellStyle name="Separador de milhares 2 4 5" xfId="18546" xr:uid="{00000000-0005-0000-0000-000072510000}"/>
    <cellStyle name="Separador de milhares 2 4 6" xfId="18547" xr:uid="{00000000-0005-0000-0000-000073510000}"/>
    <cellStyle name="Separador de milhares 2 4 7" xfId="18548" xr:uid="{00000000-0005-0000-0000-000074510000}"/>
    <cellStyle name="Separador de milhares 2 4 8" xfId="18549" xr:uid="{00000000-0005-0000-0000-000075510000}"/>
    <cellStyle name="Separador de milhares 2 4 9" xfId="18550" xr:uid="{00000000-0005-0000-0000-000076510000}"/>
    <cellStyle name="Separador de milhares 2 40" xfId="18551" xr:uid="{00000000-0005-0000-0000-000077510000}"/>
    <cellStyle name="Separador de milhares 2 40 2" xfId="18552" xr:uid="{00000000-0005-0000-0000-000078510000}"/>
    <cellStyle name="Separador de milhares 2 41" xfId="18553" xr:uid="{00000000-0005-0000-0000-000079510000}"/>
    <cellStyle name="Separador de milhares 2 41 2" xfId="18554" xr:uid="{00000000-0005-0000-0000-00007A510000}"/>
    <cellStyle name="Separador de milhares 2 42" xfId="18555" xr:uid="{00000000-0005-0000-0000-00007B510000}"/>
    <cellStyle name="Separador de milhares 2 42 2" xfId="18556" xr:uid="{00000000-0005-0000-0000-00007C510000}"/>
    <cellStyle name="Separador de milhares 2 43" xfId="18557" xr:uid="{00000000-0005-0000-0000-00007D510000}"/>
    <cellStyle name="Separador de milhares 2 43 2" xfId="28602" xr:uid="{2CCADCB9-A1F9-4DA3-A27D-3F822EAC6007}"/>
    <cellStyle name="Separador de milhares 2 44" xfId="18558" xr:uid="{00000000-0005-0000-0000-00007E510000}"/>
    <cellStyle name="Separador de milhares 2 44 2" xfId="28603" xr:uid="{AAC262CC-59AD-44D1-8858-E098DB39F77C}"/>
    <cellStyle name="Separador de milhares 2 45" xfId="18559" xr:uid="{00000000-0005-0000-0000-00007F510000}"/>
    <cellStyle name="Separador de milhares 2 45 2" xfId="28604" xr:uid="{50FD52E6-E35A-4D1F-A337-A3353A6715F0}"/>
    <cellStyle name="Separador de milhares 2 46" xfId="18560" xr:uid="{00000000-0005-0000-0000-000080510000}"/>
    <cellStyle name="Separador de milhares 2 46 2" xfId="28605" xr:uid="{A230969F-8764-45EE-B5F3-572DAF09214A}"/>
    <cellStyle name="Separador de milhares 2 47" xfId="18561" xr:uid="{00000000-0005-0000-0000-000081510000}"/>
    <cellStyle name="Separador de milhares 2 47 2" xfId="28606" xr:uid="{6A599625-DB1B-4DEC-80E8-B608F8D625D6}"/>
    <cellStyle name="Separador de milhares 2 48" xfId="18562" xr:uid="{00000000-0005-0000-0000-000082510000}"/>
    <cellStyle name="Separador de milhares 2 48 2" xfId="28607" xr:uid="{3102563A-E819-4CFD-9025-86F94EB4771F}"/>
    <cellStyle name="Separador de milhares 2 49" xfId="18563" xr:uid="{00000000-0005-0000-0000-000083510000}"/>
    <cellStyle name="Separador de milhares 2 49 2" xfId="28608" xr:uid="{A1EFF06C-859C-458F-A31B-72EE2DB5975B}"/>
    <cellStyle name="Separador de milhares 2 5" xfId="702" xr:uid="{00000000-0005-0000-0000-000084510000}"/>
    <cellStyle name="Separador de milhares 2 5 10" xfId="27182" xr:uid="{00000000-0005-0000-0000-000085510000}"/>
    <cellStyle name="Separador de milhares 2 5 10 2" xfId="33024" xr:uid="{430D884E-548E-4B86-87B9-A9C1887D2A84}"/>
    <cellStyle name="Separador de milhares 2 5 11" xfId="27362" xr:uid="{00000000-0005-0000-0000-000086510000}"/>
    <cellStyle name="Separador de milhares 2 5 11 2" xfId="33199" xr:uid="{A30743B4-8FAB-4970-B974-07780A795245}"/>
    <cellStyle name="Separador de milhares 2 5 12" xfId="27540" xr:uid="{00000000-0005-0000-0000-000087510000}"/>
    <cellStyle name="Separador de milhares 2 5 12 2" xfId="33352" xr:uid="{08D2F30E-472A-4010-8718-9DCC0522B964}"/>
    <cellStyle name="Separador de milhares 2 5 13" xfId="27691" xr:uid="{00000000-0005-0000-0000-000088510000}"/>
    <cellStyle name="Separador de milhares 2 5 13 2" xfId="33502" xr:uid="{0D6C0FC4-339F-4384-AE75-6BDF69F99A53}"/>
    <cellStyle name="Separador de milhares 2 5 14" xfId="27943" xr:uid="{EC5627CA-F7D0-4DBD-B810-AB45B30413D5}"/>
    <cellStyle name="Separador de milhares 2 5 2" xfId="703" xr:uid="{00000000-0005-0000-0000-000089510000}"/>
    <cellStyle name="Separador de milhares 2 5 2 10" xfId="18565" xr:uid="{00000000-0005-0000-0000-00008A510000}"/>
    <cellStyle name="Separador de milhares 2 5 2 11" xfId="18566" xr:uid="{00000000-0005-0000-0000-00008B510000}"/>
    <cellStyle name="Separador de milhares 2 5 2 12" xfId="18564" xr:uid="{00000000-0005-0000-0000-00008C510000}"/>
    <cellStyle name="Separador de milhares 2 5 2 13" xfId="27126" xr:uid="{00000000-0005-0000-0000-00008D510000}"/>
    <cellStyle name="Separador de milhares 2 5 2 13 2" xfId="32985" xr:uid="{84506B77-57CA-4BCC-A2DB-D46EB9AD38AA}"/>
    <cellStyle name="Separador de milhares 2 5 2 14" xfId="27312" xr:uid="{00000000-0005-0000-0000-00008E510000}"/>
    <cellStyle name="Separador de milhares 2 5 2 14 2" xfId="33149" xr:uid="{D4D0540A-240F-48CF-85AD-94FF8DF114E7}"/>
    <cellStyle name="Separador de milhares 2 5 2 15" xfId="27483" xr:uid="{00000000-0005-0000-0000-00008F510000}"/>
    <cellStyle name="Separador de milhares 2 5 2 15 2" xfId="33320" xr:uid="{B2DB1B91-502B-4026-913F-7EA2E9193AA9}"/>
    <cellStyle name="Separador de milhares 2 5 2 16" xfId="27652" xr:uid="{00000000-0005-0000-0000-000090510000}"/>
    <cellStyle name="Separador de milhares 2 5 2 16 2" xfId="33463" xr:uid="{982AB097-870D-4DBC-BA41-16419EA00928}"/>
    <cellStyle name="Separador de milhares 2 5 2 17" xfId="27809" xr:uid="{00000000-0005-0000-0000-000091510000}"/>
    <cellStyle name="Separador de milhares 2 5 2 17 2" xfId="33620" xr:uid="{E66F7945-AAB6-49A3-BD80-B6149F5F2D00}"/>
    <cellStyle name="Separador de milhares 2 5 2 2" xfId="18567" xr:uid="{00000000-0005-0000-0000-000092510000}"/>
    <cellStyle name="Separador de milhares 2 5 2 3" xfId="18568" xr:uid="{00000000-0005-0000-0000-000093510000}"/>
    <cellStyle name="Separador de milhares 2 5 2 4" xfId="18569" xr:uid="{00000000-0005-0000-0000-000094510000}"/>
    <cellStyle name="Separador de milhares 2 5 2 5" xfId="18570" xr:uid="{00000000-0005-0000-0000-000095510000}"/>
    <cellStyle name="Separador de milhares 2 5 2 6" xfId="18571" xr:uid="{00000000-0005-0000-0000-000096510000}"/>
    <cellStyle name="Separador de milhares 2 5 2 7" xfId="18572" xr:uid="{00000000-0005-0000-0000-000097510000}"/>
    <cellStyle name="Separador de milhares 2 5 2 8" xfId="18573" xr:uid="{00000000-0005-0000-0000-000098510000}"/>
    <cellStyle name="Separador de milhares 2 5 2 9" xfId="18574" xr:uid="{00000000-0005-0000-0000-000099510000}"/>
    <cellStyle name="Separador de milhares 2 5 3" xfId="704" xr:uid="{00000000-0005-0000-0000-00009A510000}"/>
    <cellStyle name="Separador de milhares 2 5 3 2" xfId="18575" xr:uid="{00000000-0005-0000-0000-00009B510000}"/>
    <cellStyle name="Separador de milhares 2 5 3 3" xfId="27944" xr:uid="{4DDBA2BD-FA08-44AC-80A8-414D3C8BBDB9}"/>
    <cellStyle name="Separador de milhares 2 5 4" xfId="18576" xr:uid="{00000000-0005-0000-0000-00009C510000}"/>
    <cellStyle name="Separador de milhares 2 5 5" xfId="18577" xr:uid="{00000000-0005-0000-0000-00009D510000}"/>
    <cellStyle name="Separador de milhares 2 5 5 2" xfId="28609" xr:uid="{4E2EE4E0-CF29-4279-B5F5-B6B77A04BFBE}"/>
    <cellStyle name="Separador de milhares 2 5 6" xfId="18578" xr:uid="{00000000-0005-0000-0000-00009E510000}"/>
    <cellStyle name="Separador de milhares 2 5 6 2" xfId="28610" xr:uid="{12707E35-B9F4-442D-AB4D-BF0F8115A8AD}"/>
    <cellStyle name="Separador de milhares 2 5 7" xfId="18579" xr:uid="{00000000-0005-0000-0000-00009F510000}"/>
    <cellStyle name="Separador de milhares 2 5 7 2" xfId="28611" xr:uid="{4AA1190A-F8A5-4C9D-B960-1CA64F5656BD}"/>
    <cellStyle name="Separador de milhares 2 5 8" xfId="18580" xr:uid="{00000000-0005-0000-0000-0000A0510000}"/>
    <cellStyle name="Separador de milhares 2 5 8 2" xfId="28612" xr:uid="{3DA71793-E5B9-4433-BBF1-93D6C697F814}"/>
    <cellStyle name="Separador de milhares 2 5 9" xfId="18581" xr:uid="{00000000-0005-0000-0000-0000A1510000}"/>
    <cellStyle name="Separador de milhares 2 5 9 2" xfId="28613" xr:uid="{0EC79607-DE8C-4ADD-9032-0A0F5E9DE757}"/>
    <cellStyle name="Separador de milhares 2 50" xfId="18582" xr:uid="{00000000-0005-0000-0000-0000A2510000}"/>
    <cellStyle name="Separador de milhares 2 50 2" xfId="28614" xr:uid="{3AD8A386-3A48-4BB0-BEA4-CB1E20F2437B}"/>
    <cellStyle name="Separador de milhares 2 51" xfId="18583" xr:uid="{00000000-0005-0000-0000-0000A3510000}"/>
    <cellStyle name="Separador de milhares 2 51 2" xfId="28615" xr:uid="{1910A4C5-F858-4A92-85E7-94C449B58800}"/>
    <cellStyle name="Separador de milhares 2 52" xfId="18584" xr:uid="{00000000-0005-0000-0000-0000A4510000}"/>
    <cellStyle name="Separador de milhares 2 52 2" xfId="28616" xr:uid="{A6ED45C5-D72F-4714-B57D-C77CFD528247}"/>
    <cellStyle name="Separador de milhares 2 53" xfId="18585" xr:uid="{00000000-0005-0000-0000-0000A5510000}"/>
    <cellStyle name="Separador de milhares 2 53 2" xfId="28617" xr:uid="{915FFC6D-FDEB-4861-A830-F507D4FC7ADB}"/>
    <cellStyle name="Separador de milhares 2 54" xfId="18586" xr:uid="{00000000-0005-0000-0000-0000A6510000}"/>
    <cellStyle name="Separador de milhares 2 54 2" xfId="28618" xr:uid="{0DDE10E0-1D05-4641-8E5C-3D9F88A66024}"/>
    <cellStyle name="Separador de milhares 2 55" xfId="18587" xr:uid="{00000000-0005-0000-0000-0000A7510000}"/>
    <cellStyle name="Separador de milhares 2 55 2" xfId="28619" xr:uid="{8AC3D478-1A5E-419F-B7FA-B2B5CBDB7F6E}"/>
    <cellStyle name="Separador de milhares 2 56" xfId="18588" xr:uid="{00000000-0005-0000-0000-0000A8510000}"/>
    <cellStyle name="Separador de milhares 2 56 2" xfId="28620" xr:uid="{6A36454F-0FC7-4D43-AF08-41BD5DADBDE0}"/>
    <cellStyle name="Separador de milhares 2 57" xfId="18589" xr:uid="{00000000-0005-0000-0000-0000A9510000}"/>
    <cellStyle name="Separador de milhares 2 57 2" xfId="28621" xr:uid="{B18A1383-9AA3-4A6B-92B0-401F01A13C7E}"/>
    <cellStyle name="Separador de milhares 2 58" xfId="18590" xr:uid="{00000000-0005-0000-0000-0000AA510000}"/>
    <cellStyle name="Separador de milhares 2 58 2" xfId="28622" xr:uid="{0C2C28A7-F69B-43EB-B094-47AA18FC1A04}"/>
    <cellStyle name="Separador de milhares 2 59" xfId="18591" xr:uid="{00000000-0005-0000-0000-0000AB510000}"/>
    <cellStyle name="Separador de milhares 2 59 2" xfId="28623" xr:uid="{B4C474E7-88CF-4A48-BA18-968E562C900B}"/>
    <cellStyle name="Separador de milhares 2 6" xfId="705" xr:uid="{00000000-0005-0000-0000-0000AC510000}"/>
    <cellStyle name="Separador de milhares 2 6 10" xfId="18592" xr:uid="{00000000-0005-0000-0000-0000AD510000}"/>
    <cellStyle name="Separador de milhares 2 6 11" xfId="18593" xr:uid="{00000000-0005-0000-0000-0000AE510000}"/>
    <cellStyle name="Separador de milhares 2 6 12" xfId="18594" xr:uid="{00000000-0005-0000-0000-0000AF510000}"/>
    <cellStyle name="Separador de milhares 2 6 13" xfId="27183" xr:uid="{00000000-0005-0000-0000-0000B0510000}"/>
    <cellStyle name="Separador de milhares 2 6 13 2" xfId="33025" xr:uid="{F8D9A123-F6C7-467D-9B40-6C6DB660FA66}"/>
    <cellStyle name="Separador de milhares 2 6 14" xfId="27363" xr:uid="{00000000-0005-0000-0000-0000B1510000}"/>
    <cellStyle name="Separador de milhares 2 6 14 2" xfId="33200" xr:uid="{5F70ABC0-002C-4A9F-A00F-E8F4FC798581}"/>
    <cellStyle name="Separador de milhares 2 6 15" xfId="27541" xr:uid="{00000000-0005-0000-0000-0000B2510000}"/>
    <cellStyle name="Separador de milhares 2 6 15 2" xfId="33353" xr:uid="{43048B51-DE75-46B1-8B6D-5F74B41F8FF4}"/>
    <cellStyle name="Separador de milhares 2 6 16" xfId="27692" xr:uid="{00000000-0005-0000-0000-0000B3510000}"/>
    <cellStyle name="Separador de milhares 2 6 16 2" xfId="33503" xr:uid="{7B455AD8-CFD3-49FE-9A12-1D7D932F3884}"/>
    <cellStyle name="Separador de milhares 2 6 2" xfId="706" xr:uid="{00000000-0005-0000-0000-0000B4510000}"/>
    <cellStyle name="Separador de milhares 2 6 2 2" xfId="18595" xr:uid="{00000000-0005-0000-0000-0000B5510000}"/>
    <cellStyle name="Separador de milhares 2 6 2 3" xfId="27945" xr:uid="{07CE9109-9C94-4B95-8088-9949B2894440}"/>
    <cellStyle name="Separador de milhares 2 6 3" xfId="18596" xr:uid="{00000000-0005-0000-0000-0000B6510000}"/>
    <cellStyle name="Separador de milhares 2 6 4" xfId="18597" xr:uid="{00000000-0005-0000-0000-0000B7510000}"/>
    <cellStyle name="Separador de milhares 2 6 5" xfId="18598" xr:uid="{00000000-0005-0000-0000-0000B8510000}"/>
    <cellStyle name="Separador de milhares 2 6 6" xfId="18599" xr:uid="{00000000-0005-0000-0000-0000B9510000}"/>
    <cellStyle name="Separador de milhares 2 6 7" xfId="18600" xr:uid="{00000000-0005-0000-0000-0000BA510000}"/>
    <cellStyle name="Separador de milhares 2 6 8" xfId="18601" xr:uid="{00000000-0005-0000-0000-0000BB510000}"/>
    <cellStyle name="Separador de milhares 2 6 9" xfId="18602" xr:uid="{00000000-0005-0000-0000-0000BC510000}"/>
    <cellStyle name="Separador de milhares 2 60" xfId="18603" xr:uid="{00000000-0005-0000-0000-0000BD510000}"/>
    <cellStyle name="Separador de milhares 2 60 2" xfId="28624" xr:uid="{671B4E0D-8A21-429F-8E3B-F1E2AEEC933C}"/>
    <cellStyle name="Separador de milhares 2 61" xfId="18604" xr:uid="{00000000-0005-0000-0000-0000BE510000}"/>
    <cellStyle name="Separador de milhares 2 61 2" xfId="28625" xr:uid="{41CF3364-0E4E-427F-8418-A9F3CE0FC456}"/>
    <cellStyle name="Separador de milhares 2 62" xfId="18605" xr:uid="{00000000-0005-0000-0000-0000BF510000}"/>
    <cellStyle name="Separador de milhares 2 62 2" xfId="28626" xr:uid="{8BA8576E-E0A5-4D9F-9A96-38532416CBFA}"/>
    <cellStyle name="Separador de milhares 2 63" xfId="18606" xr:uid="{00000000-0005-0000-0000-0000C0510000}"/>
    <cellStyle name="Separador de milhares 2 63 2" xfId="28627" xr:uid="{F8793EA5-2EAB-4748-9B71-F6C30E40C2C0}"/>
    <cellStyle name="Separador de milhares 2 64" xfId="18118" xr:uid="{00000000-0005-0000-0000-0000C1510000}"/>
    <cellStyle name="Separador de milhares 2 65" xfId="27178" xr:uid="{00000000-0005-0000-0000-0000C2510000}"/>
    <cellStyle name="Separador de milhares 2 65 2" xfId="33020" xr:uid="{56C6D83D-508C-4260-A5F3-165FAA23D52C}"/>
    <cellStyle name="Separador de milhares 2 66" xfId="27358" xr:uid="{00000000-0005-0000-0000-0000C3510000}"/>
    <cellStyle name="Separador de milhares 2 66 2" xfId="33195" xr:uid="{F52FCFE1-251F-48F7-8E10-AA075A7F7DE3}"/>
    <cellStyle name="Separador de milhares 2 67" xfId="27536" xr:uid="{00000000-0005-0000-0000-0000C4510000}"/>
    <cellStyle name="Separador de milhares 2 67 2" xfId="33348" xr:uid="{609A195E-D4F5-4B9E-AAE6-D8A0D3D33885}"/>
    <cellStyle name="Separador de milhares 2 68" xfId="27687" xr:uid="{00000000-0005-0000-0000-0000C5510000}"/>
    <cellStyle name="Separador de milhares 2 68 2" xfId="33498" xr:uid="{6716430B-CA62-42C4-81D5-57B28618E074}"/>
    <cellStyle name="Separador de milhares 2 69" xfId="27928" xr:uid="{B2C6231E-D80A-4CCD-BA57-98E9F4DAFA8E}"/>
    <cellStyle name="Separador de milhares 2 7" xfId="707" xr:uid="{00000000-0005-0000-0000-0000C6510000}"/>
    <cellStyle name="Separador de milhares 2 7 10" xfId="18607" xr:uid="{00000000-0005-0000-0000-0000C7510000}"/>
    <cellStyle name="Separador de milhares 2 7 11" xfId="18608" xr:uid="{00000000-0005-0000-0000-0000C8510000}"/>
    <cellStyle name="Separador de milhares 2 7 12" xfId="18609" xr:uid="{00000000-0005-0000-0000-0000C9510000}"/>
    <cellStyle name="Separador de milhares 2 7 13" xfId="27946" xr:uid="{6471581E-4560-4E2B-9812-69E276A1908C}"/>
    <cellStyle name="Separador de milhares 2 7 2" xfId="18610" xr:uid="{00000000-0005-0000-0000-0000CA510000}"/>
    <cellStyle name="Separador de milhares 2 7 3" xfId="18611" xr:uid="{00000000-0005-0000-0000-0000CB510000}"/>
    <cellStyle name="Separador de milhares 2 7 4" xfId="18612" xr:uid="{00000000-0005-0000-0000-0000CC510000}"/>
    <cellStyle name="Separador de milhares 2 7 5" xfId="18613" xr:uid="{00000000-0005-0000-0000-0000CD510000}"/>
    <cellStyle name="Separador de milhares 2 7 6" xfId="18614" xr:uid="{00000000-0005-0000-0000-0000CE510000}"/>
    <cellStyle name="Separador de milhares 2 7 7" xfId="18615" xr:uid="{00000000-0005-0000-0000-0000CF510000}"/>
    <cellStyle name="Separador de milhares 2 7 8" xfId="18616" xr:uid="{00000000-0005-0000-0000-0000D0510000}"/>
    <cellStyle name="Separador de milhares 2 7 9" xfId="18617" xr:uid="{00000000-0005-0000-0000-0000D1510000}"/>
    <cellStyle name="Separador de milhares 2 8" xfId="18618" xr:uid="{00000000-0005-0000-0000-0000D2510000}"/>
    <cellStyle name="Separador de milhares 2 8 10" xfId="18619" xr:uid="{00000000-0005-0000-0000-0000D3510000}"/>
    <cellStyle name="Separador de milhares 2 8 11" xfId="18620" xr:uid="{00000000-0005-0000-0000-0000D4510000}"/>
    <cellStyle name="Separador de milhares 2 8 12" xfId="28628" xr:uid="{9A5200F4-B67A-4BD5-AE79-8CD748F3C120}"/>
    <cellStyle name="Separador de milhares 2 8 2" xfId="18621" xr:uid="{00000000-0005-0000-0000-0000D5510000}"/>
    <cellStyle name="Separador de milhares 2 8 3" xfId="18622" xr:uid="{00000000-0005-0000-0000-0000D6510000}"/>
    <cellStyle name="Separador de milhares 2 8 4" xfId="18623" xr:uid="{00000000-0005-0000-0000-0000D7510000}"/>
    <cellStyle name="Separador de milhares 2 8 5" xfId="18624" xr:uid="{00000000-0005-0000-0000-0000D8510000}"/>
    <cellStyle name="Separador de milhares 2 8 6" xfId="18625" xr:uid="{00000000-0005-0000-0000-0000D9510000}"/>
    <cellStyle name="Separador de milhares 2 8 7" xfId="18626" xr:uid="{00000000-0005-0000-0000-0000DA510000}"/>
    <cellStyle name="Separador de milhares 2 8 8" xfId="18627" xr:uid="{00000000-0005-0000-0000-0000DB510000}"/>
    <cellStyle name="Separador de milhares 2 8 9" xfId="18628" xr:uid="{00000000-0005-0000-0000-0000DC510000}"/>
    <cellStyle name="Separador de milhares 2 9" xfId="18629" xr:uid="{00000000-0005-0000-0000-0000DD510000}"/>
    <cellStyle name="Separador de milhares 2 9 10" xfId="18630" xr:uid="{00000000-0005-0000-0000-0000DE510000}"/>
    <cellStyle name="Separador de milhares 2 9 11" xfId="18631" xr:uid="{00000000-0005-0000-0000-0000DF510000}"/>
    <cellStyle name="Separador de milhares 2 9 12" xfId="18632" xr:uid="{00000000-0005-0000-0000-0000E0510000}"/>
    <cellStyle name="Separador de milhares 2 9 13" xfId="28629" xr:uid="{2CDAD506-AD95-448B-A5B4-642DED59552D}"/>
    <cellStyle name="Separador de milhares 2 9 2" xfId="18633" xr:uid="{00000000-0005-0000-0000-0000E1510000}"/>
    <cellStyle name="Separador de milhares 2 9 3" xfId="18634" xr:uid="{00000000-0005-0000-0000-0000E2510000}"/>
    <cellStyle name="Separador de milhares 2 9 4" xfId="18635" xr:uid="{00000000-0005-0000-0000-0000E3510000}"/>
    <cellStyle name="Separador de milhares 2 9 5" xfId="18636" xr:uid="{00000000-0005-0000-0000-0000E4510000}"/>
    <cellStyle name="Separador de milhares 2 9 6" xfId="18637" xr:uid="{00000000-0005-0000-0000-0000E5510000}"/>
    <cellStyle name="Separador de milhares 2 9 7" xfId="18638" xr:uid="{00000000-0005-0000-0000-0000E6510000}"/>
    <cellStyle name="Separador de milhares 2 9 8" xfId="18639" xr:uid="{00000000-0005-0000-0000-0000E7510000}"/>
    <cellStyle name="Separador de milhares 2 9 9" xfId="18640" xr:uid="{00000000-0005-0000-0000-0000E8510000}"/>
    <cellStyle name="Separador de milhares 2_Pasta2" xfId="708" xr:uid="{00000000-0005-0000-0000-0000E9510000}"/>
    <cellStyle name="Separador de milhares 20" xfId="18641" xr:uid="{00000000-0005-0000-0000-0000EA510000}"/>
    <cellStyle name="Separador de milhares 20 10" xfId="18642" xr:uid="{00000000-0005-0000-0000-0000EB510000}"/>
    <cellStyle name="Separador de milhares 20 11" xfId="18643" xr:uid="{00000000-0005-0000-0000-0000EC510000}"/>
    <cellStyle name="Separador de milhares 20 12" xfId="18644" xr:uid="{00000000-0005-0000-0000-0000ED510000}"/>
    <cellStyle name="Separador de milhares 20 12 2" xfId="28631" xr:uid="{62F9CDED-81B8-4D4F-A5A7-49CF43E2EE4C}"/>
    <cellStyle name="Separador de milhares 20 13" xfId="28630" xr:uid="{72C18F15-1F1C-4AA1-BF0F-7D05F051AF27}"/>
    <cellStyle name="Separador de milhares 20 2" xfId="18645" xr:uid="{00000000-0005-0000-0000-0000EE510000}"/>
    <cellStyle name="Separador de milhares 20 2 2" xfId="18646" xr:uid="{00000000-0005-0000-0000-0000EF510000}"/>
    <cellStyle name="Separador de milhares 20 2 3" xfId="18647" xr:uid="{00000000-0005-0000-0000-0000F0510000}"/>
    <cellStyle name="Separador de milhares 20 2 4" xfId="28632" xr:uid="{2CB1DCE5-88DF-4A96-AD15-ED9BC171F8A6}"/>
    <cellStyle name="Separador de milhares 20 3" xfId="18648" xr:uid="{00000000-0005-0000-0000-0000F1510000}"/>
    <cellStyle name="Separador de milhares 20 4" xfId="18649" xr:uid="{00000000-0005-0000-0000-0000F2510000}"/>
    <cellStyle name="Separador de milhares 20 5" xfId="18650" xr:uid="{00000000-0005-0000-0000-0000F3510000}"/>
    <cellStyle name="Separador de milhares 20 6" xfId="18651" xr:uid="{00000000-0005-0000-0000-0000F4510000}"/>
    <cellStyle name="Separador de milhares 20 7" xfId="18652" xr:uid="{00000000-0005-0000-0000-0000F5510000}"/>
    <cellStyle name="Separador de milhares 20 8" xfId="18653" xr:uid="{00000000-0005-0000-0000-0000F6510000}"/>
    <cellStyle name="Separador de milhares 20 9" xfId="18654" xr:uid="{00000000-0005-0000-0000-0000F7510000}"/>
    <cellStyle name="Separador de milhares 21" xfId="18655" xr:uid="{00000000-0005-0000-0000-0000F8510000}"/>
    <cellStyle name="Separador de milhares 21 2" xfId="18656" xr:uid="{00000000-0005-0000-0000-0000F9510000}"/>
    <cellStyle name="Separador de milhares 21 2 2" xfId="28634" xr:uid="{084E0EA4-28E7-40D8-A5A3-FD70792F552F}"/>
    <cellStyle name="Separador de milhares 21 3" xfId="28633" xr:uid="{D27B1032-CBB7-4128-931D-F99C2A3FA3C3}"/>
    <cellStyle name="Separador de milhares 22" xfId="18657" xr:uid="{00000000-0005-0000-0000-0000FA510000}"/>
    <cellStyle name="Separador de milhares 22 2" xfId="18658" xr:uid="{00000000-0005-0000-0000-0000FB510000}"/>
    <cellStyle name="Separador de milhares 22 2 2" xfId="28636" xr:uid="{4B1C2A4A-FCAA-42E1-9251-B06D30C45F93}"/>
    <cellStyle name="Separador de milhares 22 3" xfId="28635" xr:uid="{029BE2F8-C172-4958-90AA-FC5436555648}"/>
    <cellStyle name="Separador de milhares 23" xfId="18659" xr:uid="{00000000-0005-0000-0000-0000FC510000}"/>
    <cellStyle name="Separador de milhares 23 2" xfId="18660" xr:uid="{00000000-0005-0000-0000-0000FD510000}"/>
    <cellStyle name="Separador de milhares 23 2 2" xfId="28638" xr:uid="{9F3270B1-D26D-4A26-BB53-DCA5941DC330}"/>
    <cellStyle name="Separador de milhares 23 3" xfId="28637" xr:uid="{6C177E2B-CD68-4F15-90B5-B2850D977C6B}"/>
    <cellStyle name="Separador de milhares 24" xfId="18661" xr:uid="{00000000-0005-0000-0000-0000FE510000}"/>
    <cellStyle name="Separador de milhares 24 2" xfId="18662" xr:uid="{00000000-0005-0000-0000-0000FF510000}"/>
    <cellStyle name="Separador de milhares 24 2 2" xfId="28640" xr:uid="{978E4522-4069-4DF1-9B8B-F5622722B790}"/>
    <cellStyle name="Separador de milhares 24 3" xfId="28639" xr:uid="{2C7E72B8-E2DE-4DB1-9781-2671361E0FA6}"/>
    <cellStyle name="Separador de milhares 25" xfId="18663" xr:uid="{00000000-0005-0000-0000-000000520000}"/>
    <cellStyle name="Separador de milhares 25 2" xfId="18664" xr:uid="{00000000-0005-0000-0000-000001520000}"/>
    <cellStyle name="Separador de milhares 25 2 2" xfId="28642" xr:uid="{7D9593F7-2386-453D-84F5-482F7A30C513}"/>
    <cellStyle name="Separador de milhares 25 3" xfId="28641" xr:uid="{B9B7454C-CF15-43A9-8A40-63A0E9A1F5AB}"/>
    <cellStyle name="Separador de milhares 26" xfId="18665" xr:uid="{00000000-0005-0000-0000-000002520000}"/>
    <cellStyle name="Separador de milhares 26 2" xfId="18666" xr:uid="{00000000-0005-0000-0000-000003520000}"/>
    <cellStyle name="Separador de milhares 26 2 2" xfId="28644" xr:uid="{1C475FE2-F821-4B01-A098-DD08FCD1A85C}"/>
    <cellStyle name="Separador de milhares 26 3" xfId="28643" xr:uid="{CE0AFD4A-CFFA-4A85-A4A1-03E0E026F207}"/>
    <cellStyle name="Separador de milhares 27" xfId="18667" xr:uid="{00000000-0005-0000-0000-000004520000}"/>
    <cellStyle name="Separador de milhares 27 2" xfId="18668" xr:uid="{00000000-0005-0000-0000-000005520000}"/>
    <cellStyle name="Separador de milhares 27 2 2" xfId="28646" xr:uid="{DEA36D55-7703-4D37-B2C2-2F2C3E568AE0}"/>
    <cellStyle name="Separador de milhares 27 3" xfId="28645" xr:uid="{FAF36DA1-81E8-41FD-BF82-77E849718B75}"/>
    <cellStyle name="Separador de milhares 28" xfId="18669" xr:uid="{00000000-0005-0000-0000-000006520000}"/>
    <cellStyle name="Separador de milhares 28 2" xfId="18670" xr:uid="{00000000-0005-0000-0000-000007520000}"/>
    <cellStyle name="Separador de milhares 28 2 2" xfId="28648" xr:uid="{F50876B4-3ABF-46A6-8890-53EC826F1D1C}"/>
    <cellStyle name="Separador de milhares 28 3" xfId="28647" xr:uid="{7BAAADED-CA7D-4857-9312-D61AAF01519F}"/>
    <cellStyle name="Separador de milhares 29" xfId="18671" xr:uid="{00000000-0005-0000-0000-000008520000}"/>
    <cellStyle name="Separador de milhares 29 2" xfId="18672" xr:uid="{00000000-0005-0000-0000-000009520000}"/>
    <cellStyle name="Separador de milhares 29 2 2" xfId="28650" xr:uid="{AE170EDB-7638-45B7-B8EE-ECF3862BC1C5}"/>
    <cellStyle name="Separador de milhares 29 3" xfId="28649" xr:uid="{3694C533-2D02-4D91-856A-8C7935055A91}"/>
    <cellStyle name="Separador de milhares 3" xfId="709" xr:uid="{00000000-0005-0000-0000-00000A520000}"/>
    <cellStyle name="Separador de milhares 3 10" xfId="710" xr:uid="{00000000-0005-0000-0000-00000B520000}"/>
    <cellStyle name="Separador de milhares 3 10 2" xfId="18674" xr:uid="{00000000-0005-0000-0000-00000C520000}"/>
    <cellStyle name="Separador de milhares 3 10 3" xfId="18675" xr:uid="{00000000-0005-0000-0000-00000D520000}"/>
    <cellStyle name="Separador de milhares 3 10 4" xfId="18676" xr:uid="{00000000-0005-0000-0000-00000E520000}"/>
    <cellStyle name="Separador de milhares 3 10 5" xfId="18673" xr:uid="{00000000-0005-0000-0000-00000F520000}"/>
    <cellStyle name="Separador de milhares 3 10 6" xfId="27948" xr:uid="{26379F8E-47C5-4D88-B78F-F5B4EA4D7098}"/>
    <cellStyle name="Separador de milhares 3 11" xfId="711" xr:uid="{00000000-0005-0000-0000-000010520000}"/>
    <cellStyle name="Separador de milhares 3 11 2" xfId="18678" xr:uid="{00000000-0005-0000-0000-000011520000}"/>
    <cellStyle name="Separador de milhares 3 11 3" xfId="18679" xr:uid="{00000000-0005-0000-0000-000012520000}"/>
    <cellStyle name="Separador de milhares 3 11 4" xfId="18680" xr:uid="{00000000-0005-0000-0000-000013520000}"/>
    <cellStyle name="Separador de milhares 3 11 5" xfId="18677" xr:uid="{00000000-0005-0000-0000-000014520000}"/>
    <cellStyle name="Separador de milhares 3 12" xfId="18681" xr:uid="{00000000-0005-0000-0000-000015520000}"/>
    <cellStyle name="Separador de milhares 3 12 2" xfId="18682" xr:uid="{00000000-0005-0000-0000-000016520000}"/>
    <cellStyle name="Separador de milhares 3 12 3" xfId="18683" xr:uid="{00000000-0005-0000-0000-000017520000}"/>
    <cellStyle name="Separador de milhares 3 12 4" xfId="18684" xr:uid="{00000000-0005-0000-0000-000018520000}"/>
    <cellStyle name="Separador de milhares 3 13" xfId="18685" xr:uid="{00000000-0005-0000-0000-000019520000}"/>
    <cellStyle name="Separador de milhares 3 13 2" xfId="18686" xr:uid="{00000000-0005-0000-0000-00001A520000}"/>
    <cellStyle name="Separador de milhares 3 13 3" xfId="18687" xr:uid="{00000000-0005-0000-0000-00001B520000}"/>
    <cellStyle name="Separador de milhares 3 13 4" xfId="18688" xr:uid="{00000000-0005-0000-0000-00001C520000}"/>
    <cellStyle name="Separador de milhares 3 14" xfId="18689" xr:uid="{00000000-0005-0000-0000-00001D520000}"/>
    <cellStyle name="Separador de milhares 3 14 2" xfId="18690" xr:uid="{00000000-0005-0000-0000-00001E520000}"/>
    <cellStyle name="Separador de milhares 3 14 3" xfId="18691" xr:uid="{00000000-0005-0000-0000-00001F520000}"/>
    <cellStyle name="Separador de milhares 3 14 4" xfId="18692" xr:uid="{00000000-0005-0000-0000-000020520000}"/>
    <cellStyle name="Separador de milhares 3 15" xfId="18693" xr:uid="{00000000-0005-0000-0000-000021520000}"/>
    <cellStyle name="Separador de milhares 3 15 2" xfId="18694" xr:uid="{00000000-0005-0000-0000-000022520000}"/>
    <cellStyle name="Separador de milhares 3 15 3" xfId="18695" xr:uid="{00000000-0005-0000-0000-000023520000}"/>
    <cellStyle name="Separador de milhares 3 15 4" xfId="18696" xr:uid="{00000000-0005-0000-0000-000024520000}"/>
    <cellStyle name="Separador de milhares 3 16" xfId="18697" xr:uid="{00000000-0005-0000-0000-000025520000}"/>
    <cellStyle name="Separador de milhares 3 16 2" xfId="18698" xr:uid="{00000000-0005-0000-0000-000026520000}"/>
    <cellStyle name="Separador de milhares 3 16 3" xfId="18699" xr:uid="{00000000-0005-0000-0000-000027520000}"/>
    <cellStyle name="Separador de milhares 3 16 4" xfId="18700" xr:uid="{00000000-0005-0000-0000-000028520000}"/>
    <cellStyle name="Separador de milhares 3 17" xfId="18701" xr:uid="{00000000-0005-0000-0000-000029520000}"/>
    <cellStyle name="Separador de milhares 3 17 2" xfId="18702" xr:uid="{00000000-0005-0000-0000-00002A520000}"/>
    <cellStyle name="Separador de milhares 3 17 3" xfId="18703" xr:uid="{00000000-0005-0000-0000-00002B520000}"/>
    <cellStyle name="Separador de milhares 3 17 4" xfId="18704" xr:uid="{00000000-0005-0000-0000-00002C520000}"/>
    <cellStyle name="Separador de milhares 3 18" xfId="18705" xr:uid="{00000000-0005-0000-0000-00002D520000}"/>
    <cellStyle name="Separador de milhares 3 18 2" xfId="18706" xr:uid="{00000000-0005-0000-0000-00002E520000}"/>
    <cellStyle name="Separador de milhares 3 18 3" xfId="18707" xr:uid="{00000000-0005-0000-0000-00002F520000}"/>
    <cellStyle name="Separador de milhares 3 18 4" xfId="18708" xr:uid="{00000000-0005-0000-0000-000030520000}"/>
    <cellStyle name="Separador de milhares 3 19" xfId="18709" xr:uid="{00000000-0005-0000-0000-000031520000}"/>
    <cellStyle name="Separador de milhares 3 19 2" xfId="18710" xr:uid="{00000000-0005-0000-0000-000032520000}"/>
    <cellStyle name="Separador de milhares 3 19 3" xfId="18711" xr:uid="{00000000-0005-0000-0000-000033520000}"/>
    <cellStyle name="Separador de milhares 3 19 4" xfId="18712" xr:uid="{00000000-0005-0000-0000-000034520000}"/>
    <cellStyle name="Separador de milhares 3 2" xfId="712" xr:uid="{00000000-0005-0000-0000-000035520000}"/>
    <cellStyle name="Separador de milhares 3 2 10" xfId="18714" xr:uid="{00000000-0005-0000-0000-000036520000}"/>
    <cellStyle name="Separador de milhares 3 2 10 2" xfId="18715" xr:uid="{00000000-0005-0000-0000-000037520000}"/>
    <cellStyle name="Separador de milhares 3 2 10 3" xfId="18716" xr:uid="{00000000-0005-0000-0000-000038520000}"/>
    <cellStyle name="Separador de milhares 3 2 10 4" xfId="18717" xr:uid="{00000000-0005-0000-0000-000039520000}"/>
    <cellStyle name="Separador de milhares 3 2 11" xfId="18718" xr:uid="{00000000-0005-0000-0000-00003A520000}"/>
    <cellStyle name="Separador de milhares 3 2 11 2" xfId="18719" xr:uid="{00000000-0005-0000-0000-00003B520000}"/>
    <cellStyle name="Separador de milhares 3 2 11 3" xfId="18720" xr:uid="{00000000-0005-0000-0000-00003C520000}"/>
    <cellStyle name="Separador de milhares 3 2 11 4" xfId="18721" xr:uid="{00000000-0005-0000-0000-00003D520000}"/>
    <cellStyle name="Separador de milhares 3 2 12" xfId="18722" xr:uid="{00000000-0005-0000-0000-00003E520000}"/>
    <cellStyle name="Separador de milhares 3 2 12 2" xfId="18723" xr:uid="{00000000-0005-0000-0000-00003F520000}"/>
    <cellStyle name="Separador de milhares 3 2 12 3" xfId="18724" xr:uid="{00000000-0005-0000-0000-000040520000}"/>
    <cellStyle name="Separador de milhares 3 2 12 4" xfId="18725" xr:uid="{00000000-0005-0000-0000-000041520000}"/>
    <cellStyle name="Separador de milhares 3 2 13" xfId="18726" xr:uid="{00000000-0005-0000-0000-000042520000}"/>
    <cellStyle name="Separador de milhares 3 2 13 2" xfId="18727" xr:uid="{00000000-0005-0000-0000-000043520000}"/>
    <cellStyle name="Separador de milhares 3 2 13 3" xfId="18728" xr:uid="{00000000-0005-0000-0000-000044520000}"/>
    <cellStyle name="Separador de milhares 3 2 13 4" xfId="18729" xr:uid="{00000000-0005-0000-0000-000045520000}"/>
    <cellStyle name="Separador de milhares 3 2 14" xfId="18730" xr:uid="{00000000-0005-0000-0000-000046520000}"/>
    <cellStyle name="Separador de milhares 3 2 14 2" xfId="18731" xr:uid="{00000000-0005-0000-0000-000047520000}"/>
    <cellStyle name="Separador de milhares 3 2 14 3" xfId="18732" xr:uid="{00000000-0005-0000-0000-000048520000}"/>
    <cellStyle name="Separador de milhares 3 2 14 4" xfId="18733" xr:uid="{00000000-0005-0000-0000-000049520000}"/>
    <cellStyle name="Separador de milhares 3 2 15" xfId="18734" xr:uid="{00000000-0005-0000-0000-00004A520000}"/>
    <cellStyle name="Separador de milhares 3 2 15 2" xfId="18735" xr:uid="{00000000-0005-0000-0000-00004B520000}"/>
    <cellStyle name="Separador de milhares 3 2 15 3" xfId="18736" xr:uid="{00000000-0005-0000-0000-00004C520000}"/>
    <cellStyle name="Separador de milhares 3 2 15 4" xfId="18737" xr:uid="{00000000-0005-0000-0000-00004D520000}"/>
    <cellStyle name="Separador de milhares 3 2 16" xfId="18738" xr:uid="{00000000-0005-0000-0000-00004E520000}"/>
    <cellStyle name="Separador de milhares 3 2 16 2" xfId="18739" xr:uid="{00000000-0005-0000-0000-00004F520000}"/>
    <cellStyle name="Separador de milhares 3 2 16 3" xfId="18740" xr:uid="{00000000-0005-0000-0000-000050520000}"/>
    <cellStyle name="Separador de milhares 3 2 16 4" xfId="18741" xr:uid="{00000000-0005-0000-0000-000051520000}"/>
    <cellStyle name="Separador de milhares 3 2 17" xfId="18742" xr:uid="{00000000-0005-0000-0000-000052520000}"/>
    <cellStyle name="Separador de milhares 3 2 17 2" xfId="18743" xr:uid="{00000000-0005-0000-0000-000053520000}"/>
    <cellStyle name="Separador de milhares 3 2 17 3" xfId="18744" xr:uid="{00000000-0005-0000-0000-000054520000}"/>
    <cellStyle name="Separador de milhares 3 2 17 4" xfId="18745" xr:uid="{00000000-0005-0000-0000-000055520000}"/>
    <cellStyle name="Separador de milhares 3 2 18" xfId="18746" xr:uid="{00000000-0005-0000-0000-000056520000}"/>
    <cellStyle name="Separador de milhares 3 2 18 2" xfId="18747" xr:uid="{00000000-0005-0000-0000-000057520000}"/>
    <cellStyle name="Separador de milhares 3 2 18 3" xfId="18748" xr:uid="{00000000-0005-0000-0000-000058520000}"/>
    <cellStyle name="Separador de milhares 3 2 18 4" xfId="18749" xr:uid="{00000000-0005-0000-0000-000059520000}"/>
    <cellStyle name="Separador de milhares 3 2 19" xfId="18750" xr:uid="{00000000-0005-0000-0000-00005A520000}"/>
    <cellStyle name="Separador de milhares 3 2 19 2" xfId="18751" xr:uid="{00000000-0005-0000-0000-00005B520000}"/>
    <cellStyle name="Separador de milhares 3 2 19 3" xfId="18752" xr:uid="{00000000-0005-0000-0000-00005C520000}"/>
    <cellStyle name="Separador de milhares 3 2 19 4" xfId="18753" xr:uid="{00000000-0005-0000-0000-00005D520000}"/>
    <cellStyle name="Separador de milhares 3 2 2" xfId="713" xr:uid="{00000000-0005-0000-0000-00005E520000}"/>
    <cellStyle name="Separador de milhares 3 2 2 10" xfId="18755" xr:uid="{00000000-0005-0000-0000-00005F520000}"/>
    <cellStyle name="Separador de milhares 3 2 2 10 2" xfId="18756" xr:uid="{00000000-0005-0000-0000-000060520000}"/>
    <cellStyle name="Separador de milhares 3 2 2 10 3" xfId="18757" xr:uid="{00000000-0005-0000-0000-000061520000}"/>
    <cellStyle name="Separador de milhares 3 2 2 10 4" xfId="18758" xr:uid="{00000000-0005-0000-0000-000062520000}"/>
    <cellStyle name="Separador de milhares 3 2 2 11" xfId="18759" xr:uid="{00000000-0005-0000-0000-000063520000}"/>
    <cellStyle name="Separador de milhares 3 2 2 11 2" xfId="18760" xr:uid="{00000000-0005-0000-0000-000064520000}"/>
    <cellStyle name="Separador de milhares 3 2 2 11 3" xfId="18761" xr:uid="{00000000-0005-0000-0000-000065520000}"/>
    <cellStyle name="Separador de milhares 3 2 2 11 4" xfId="18762" xr:uid="{00000000-0005-0000-0000-000066520000}"/>
    <cellStyle name="Separador de milhares 3 2 2 12" xfId="18763" xr:uid="{00000000-0005-0000-0000-000067520000}"/>
    <cellStyle name="Separador de milhares 3 2 2 12 2" xfId="18764" xr:uid="{00000000-0005-0000-0000-000068520000}"/>
    <cellStyle name="Separador de milhares 3 2 2 12 3" xfId="18765" xr:uid="{00000000-0005-0000-0000-000069520000}"/>
    <cellStyle name="Separador de milhares 3 2 2 12 4" xfId="18766" xr:uid="{00000000-0005-0000-0000-00006A520000}"/>
    <cellStyle name="Separador de milhares 3 2 2 13" xfId="18767" xr:uid="{00000000-0005-0000-0000-00006B520000}"/>
    <cellStyle name="Separador de milhares 3 2 2 13 2" xfId="18768" xr:uid="{00000000-0005-0000-0000-00006C520000}"/>
    <cellStyle name="Separador de milhares 3 2 2 13 3" xfId="18769" xr:uid="{00000000-0005-0000-0000-00006D520000}"/>
    <cellStyle name="Separador de milhares 3 2 2 13 4" xfId="18770" xr:uid="{00000000-0005-0000-0000-00006E520000}"/>
    <cellStyle name="Separador de milhares 3 2 2 14" xfId="18771" xr:uid="{00000000-0005-0000-0000-00006F520000}"/>
    <cellStyle name="Separador de milhares 3 2 2 14 2" xfId="18772" xr:uid="{00000000-0005-0000-0000-000070520000}"/>
    <cellStyle name="Separador de milhares 3 2 2 14 3" xfId="18773" xr:uid="{00000000-0005-0000-0000-000071520000}"/>
    <cellStyle name="Separador de milhares 3 2 2 14 4" xfId="18774" xr:uid="{00000000-0005-0000-0000-000072520000}"/>
    <cellStyle name="Separador de milhares 3 2 2 15" xfId="18775" xr:uid="{00000000-0005-0000-0000-000073520000}"/>
    <cellStyle name="Separador de milhares 3 2 2 15 2" xfId="18776" xr:uid="{00000000-0005-0000-0000-000074520000}"/>
    <cellStyle name="Separador de milhares 3 2 2 15 3" xfId="18777" xr:uid="{00000000-0005-0000-0000-000075520000}"/>
    <cellStyle name="Separador de milhares 3 2 2 15 4" xfId="18778" xr:uid="{00000000-0005-0000-0000-000076520000}"/>
    <cellStyle name="Separador de milhares 3 2 2 16" xfId="18779" xr:uid="{00000000-0005-0000-0000-000077520000}"/>
    <cellStyle name="Separador de milhares 3 2 2 16 2" xfId="18780" xr:uid="{00000000-0005-0000-0000-000078520000}"/>
    <cellStyle name="Separador de milhares 3 2 2 16 3" xfId="18781" xr:uid="{00000000-0005-0000-0000-000079520000}"/>
    <cellStyle name="Separador de milhares 3 2 2 16 4" xfId="18782" xr:uid="{00000000-0005-0000-0000-00007A520000}"/>
    <cellStyle name="Separador de milhares 3 2 2 17" xfId="18783" xr:uid="{00000000-0005-0000-0000-00007B520000}"/>
    <cellStyle name="Separador de milhares 3 2 2 17 2" xfId="18784" xr:uid="{00000000-0005-0000-0000-00007C520000}"/>
    <cellStyle name="Separador de milhares 3 2 2 18" xfId="18785" xr:uid="{00000000-0005-0000-0000-00007D520000}"/>
    <cellStyle name="Separador de milhares 3 2 2 18 2" xfId="18786" xr:uid="{00000000-0005-0000-0000-00007E520000}"/>
    <cellStyle name="Separador de milhares 3 2 2 19" xfId="18787" xr:uid="{00000000-0005-0000-0000-00007F520000}"/>
    <cellStyle name="Separador de milhares 3 2 2 19 2" xfId="18788" xr:uid="{00000000-0005-0000-0000-000080520000}"/>
    <cellStyle name="Separador de milhares 3 2 2 2" xfId="714" xr:uid="{00000000-0005-0000-0000-000081520000}"/>
    <cellStyle name="Separador de milhares 3 2 2 2 10" xfId="18790" xr:uid="{00000000-0005-0000-0000-000082520000}"/>
    <cellStyle name="Separador de milhares 3 2 2 2 11" xfId="18791" xr:uid="{00000000-0005-0000-0000-000083520000}"/>
    <cellStyle name="Separador de milhares 3 2 2 2 12" xfId="18792" xr:uid="{00000000-0005-0000-0000-000084520000}"/>
    <cellStyle name="Separador de milhares 3 2 2 2 13" xfId="18789" xr:uid="{00000000-0005-0000-0000-000085520000}"/>
    <cellStyle name="Separador de milhares 3 2 2 2 14" xfId="27313" xr:uid="{00000000-0005-0000-0000-000086520000}"/>
    <cellStyle name="Separador de milhares 3 2 2 2 14 2" xfId="33150" xr:uid="{9B94BE3A-6616-436B-A556-5B36E1D06990}"/>
    <cellStyle name="Separador de milhares 3 2 2 2 15" xfId="27484" xr:uid="{00000000-0005-0000-0000-000087520000}"/>
    <cellStyle name="Separador de milhares 3 2 2 2 15 2" xfId="33321" xr:uid="{4016C5BB-9FC5-45BA-9217-50C0C6F783C3}"/>
    <cellStyle name="Separador de milhares 3 2 2 2 16" xfId="27653" xr:uid="{00000000-0005-0000-0000-000088520000}"/>
    <cellStyle name="Separador de milhares 3 2 2 2 16 2" xfId="33464" xr:uid="{28241472-A9CC-4719-9FE7-EB8808F4C0C9}"/>
    <cellStyle name="Separador de milhares 3 2 2 2 17" xfId="27810" xr:uid="{00000000-0005-0000-0000-000089520000}"/>
    <cellStyle name="Separador de milhares 3 2 2 2 17 2" xfId="33621" xr:uid="{9E82125E-36AE-44B0-9B1C-CE6E0B25D654}"/>
    <cellStyle name="Separador de milhares 3 2 2 2 18" xfId="27951"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3" xr:uid="{D991B25B-6A05-43D0-A78C-7F3A838F48F4}"/>
    <cellStyle name="Separador de milhares 3 2 2 2 2 3" xfId="18793" xr:uid="{00000000-0005-0000-0000-00008C520000}"/>
    <cellStyle name="Separador de milhares 3 2 2 2 2 4" xfId="27952" xr:uid="{6CD07F7F-6D62-4175-B6D8-3B2D6F4226C4}"/>
    <cellStyle name="Separador de milhares 3 2 2 2 3" xfId="717" xr:uid="{00000000-0005-0000-0000-00008D520000}"/>
    <cellStyle name="Separador de milhares 3 2 2 2 3 2" xfId="18794" xr:uid="{00000000-0005-0000-0000-00008E520000}"/>
    <cellStyle name="Separador de milhares 3 2 2 2 3 3" xfId="27954" xr:uid="{3D2C249B-4E42-4238-8C1B-6064CA9630D5}"/>
    <cellStyle name="Separador de milhares 3 2 2 2 4" xfId="18795" xr:uid="{00000000-0005-0000-0000-00008F520000}"/>
    <cellStyle name="Separador de milhares 3 2 2 2 5" xfId="18796" xr:uid="{00000000-0005-0000-0000-000090520000}"/>
    <cellStyle name="Separador de milhares 3 2 2 2 6" xfId="18797" xr:uid="{00000000-0005-0000-0000-000091520000}"/>
    <cellStyle name="Separador de milhares 3 2 2 2 7" xfId="18798" xr:uid="{00000000-0005-0000-0000-000092520000}"/>
    <cellStyle name="Separador de milhares 3 2 2 2 8" xfId="18799" xr:uid="{00000000-0005-0000-0000-000093520000}"/>
    <cellStyle name="Separador de milhares 3 2 2 2 9" xfId="18800" xr:uid="{00000000-0005-0000-0000-000094520000}"/>
    <cellStyle name="Separador de milhares 3 2 2 20" xfId="18801" xr:uid="{00000000-0005-0000-0000-000095520000}"/>
    <cellStyle name="Separador de milhares 3 2 2 20 2" xfId="18802" xr:uid="{00000000-0005-0000-0000-000096520000}"/>
    <cellStyle name="Separador de milhares 3 2 2 21" xfId="18803" xr:uid="{00000000-0005-0000-0000-000097520000}"/>
    <cellStyle name="Separador de milhares 3 2 2 21 2" xfId="18804" xr:uid="{00000000-0005-0000-0000-000098520000}"/>
    <cellStyle name="Separador de milhares 3 2 2 22" xfId="18805" xr:uid="{00000000-0005-0000-0000-000099520000}"/>
    <cellStyle name="Separador de milhares 3 2 2 22 2" xfId="18806" xr:uid="{00000000-0005-0000-0000-00009A520000}"/>
    <cellStyle name="Separador de milhares 3 2 2 23" xfId="18807" xr:uid="{00000000-0005-0000-0000-00009B520000}"/>
    <cellStyle name="Separador de milhares 3 2 2 23 2" xfId="18808" xr:uid="{00000000-0005-0000-0000-00009C520000}"/>
    <cellStyle name="Separador de milhares 3 2 2 24" xfId="18809" xr:uid="{00000000-0005-0000-0000-00009D520000}"/>
    <cellStyle name="Separador de milhares 3 2 2 24 2" xfId="18810" xr:uid="{00000000-0005-0000-0000-00009E520000}"/>
    <cellStyle name="Separador de milhares 3 2 2 25" xfId="18811" xr:uid="{00000000-0005-0000-0000-00009F520000}"/>
    <cellStyle name="Separador de milhares 3 2 2 25 2" xfId="18812" xr:uid="{00000000-0005-0000-0000-0000A0520000}"/>
    <cellStyle name="Separador de milhares 3 2 2 26" xfId="18813" xr:uid="{00000000-0005-0000-0000-0000A1520000}"/>
    <cellStyle name="Separador de milhares 3 2 2 26 2" xfId="18814" xr:uid="{00000000-0005-0000-0000-0000A2520000}"/>
    <cellStyle name="Separador de milhares 3 2 2 27" xfId="18815" xr:uid="{00000000-0005-0000-0000-0000A3520000}"/>
    <cellStyle name="Separador de milhares 3 2 2 27 2" xfId="18816" xr:uid="{00000000-0005-0000-0000-0000A4520000}"/>
    <cellStyle name="Separador de milhares 3 2 2 28" xfId="18817" xr:uid="{00000000-0005-0000-0000-0000A5520000}"/>
    <cellStyle name="Separador de milhares 3 2 2 28 2" xfId="18818" xr:uid="{00000000-0005-0000-0000-0000A6520000}"/>
    <cellStyle name="Separador de milhares 3 2 2 29" xfId="18819" xr:uid="{00000000-0005-0000-0000-0000A7520000}"/>
    <cellStyle name="Separador de milhares 3 2 2 29 2" xfId="18820" xr:uid="{00000000-0005-0000-0000-0000A8520000}"/>
    <cellStyle name="Separador de milhares 3 2 2 3" xfId="718" xr:uid="{00000000-0005-0000-0000-0000A9520000}"/>
    <cellStyle name="Separador de milhares 3 2 2 3 10" xfId="18822" xr:uid="{00000000-0005-0000-0000-0000AA520000}"/>
    <cellStyle name="Separador de milhares 3 2 2 3 11" xfId="18823" xr:uid="{00000000-0005-0000-0000-0000AB520000}"/>
    <cellStyle name="Separador de milhares 3 2 2 3 12" xfId="18824" xr:uid="{00000000-0005-0000-0000-0000AC520000}"/>
    <cellStyle name="Separador de milhares 3 2 2 3 13" xfId="18821" xr:uid="{00000000-0005-0000-0000-0000AD520000}"/>
    <cellStyle name="Separador de milhares 3 2 2 3 14" xfId="27955" xr:uid="{BAD2062B-38DE-4E2F-B34F-E904CBE9E36C}"/>
    <cellStyle name="Separador de milhares 3 2 2 3 2" xfId="719" xr:uid="{00000000-0005-0000-0000-0000AE520000}"/>
    <cellStyle name="Separador de milhares 3 2 2 3 2 2" xfId="18825" xr:uid="{00000000-0005-0000-0000-0000AF520000}"/>
    <cellStyle name="Separador de milhares 3 2 2 3 2 3" xfId="27956" xr:uid="{5B463248-5B2C-4A3E-880B-EF68B327DC86}"/>
    <cellStyle name="Separador de milhares 3 2 2 3 3" xfId="18826" xr:uid="{00000000-0005-0000-0000-0000B0520000}"/>
    <cellStyle name="Separador de milhares 3 2 2 3 4" xfId="18827" xr:uid="{00000000-0005-0000-0000-0000B1520000}"/>
    <cellStyle name="Separador de milhares 3 2 2 3 5" xfId="18828" xr:uid="{00000000-0005-0000-0000-0000B2520000}"/>
    <cellStyle name="Separador de milhares 3 2 2 3 6" xfId="18829" xr:uid="{00000000-0005-0000-0000-0000B3520000}"/>
    <cellStyle name="Separador de milhares 3 2 2 3 7" xfId="18830" xr:uid="{00000000-0005-0000-0000-0000B4520000}"/>
    <cellStyle name="Separador de milhares 3 2 2 3 8" xfId="18831" xr:uid="{00000000-0005-0000-0000-0000B5520000}"/>
    <cellStyle name="Separador de milhares 3 2 2 3 9" xfId="18832" xr:uid="{00000000-0005-0000-0000-0000B6520000}"/>
    <cellStyle name="Separador de milhares 3 2 2 30" xfId="18833" xr:uid="{00000000-0005-0000-0000-0000B7520000}"/>
    <cellStyle name="Separador de milhares 3 2 2 30 2" xfId="18834" xr:uid="{00000000-0005-0000-0000-0000B8520000}"/>
    <cellStyle name="Separador de milhares 3 2 2 31" xfId="18835" xr:uid="{00000000-0005-0000-0000-0000B9520000}"/>
    <cellStyle name="Separador de milhares 3 2 2 31 2" xfId="18836" xr:uid="{00000000-0005-0000-0000-0000BA520000}"/>
    <cellStyle name="Separador de milhares 3 2 2 32" xfId="18837" xr:uid="{00000000-0005-0000-0000-0000BB520000}"/>
    <cellStyle name="Separador de milhares 3 2 2 32 2" xfId="18838" xr:uid="{00000000-0005-0000-0000-0000BC520000}"/>
    <cellStyle name="Separador de milhares 3 2 2 33" xfId="18839" xr:uid="{00000000-0005-0000-0000-0000BD520000}"/>
    <cellStyle name="Separador de milhares 3 2 2 33 2" xfId="18840" xr:uid="{00000000-0005-0000-0000-0000BE520000}"/>
    <cellStyle name="Separador de milhares 3 2 2 34" xfId="18841" xr:uid="{00000000-0005-0000-0000-0000BF520000}"/>
    <cellStyle name="Separador de milhares 3 2 2 34 2" xfId="18842" xr:uid="{00000000-0005-0000-0000-0000C0520000}"/>
    <cellStyle name="Separador de milhares 3 2 2 35" xfId="18843" xr:uid="{00000000-0005-0000-0000-0000C1520000}"/>
    <cellStyle name="Separador de milhares 3 2 2 35 2" xfId="18844" xr:uid="{00000000-0005-0000-0000-0000C2520000}"/>
    <cellStyle name="Separador de milhares 3 2 2 36" xfId="18845" xr:uid="{00000000-0005-0000-0000-0000C3520000}"/>
    <cellStyle name="Separador de milhares 3 2 2 37" xfId="18846" xr:uid="{00000000-0005-0000-0000-0000C4520000}"/>
    <cellStyle name="Separador de milhares 3 2 2 38" xfId="18847" xr:uid="{00000000-0005-0000-0000-0000C5520000}"/>
    <cellStyle name="Separador de milhares 3 2 2 39" xfId="18754" xr:uid="{00000000-0005-0000-0000-0000C6520000}"/>
    <cellStyle name="Separador de milhares 3 2 2 39 2" xfId="28652" xr:uid="{12303D8E-FDA7-4509-AB69-CF758378035B}"/>
    <cellStyle name="Separador de milhares 3 2 2 4" xfId="720" xr:uid="{00000000-0005-0000-0000-0000C7520000}"/>
    <cellStyle name="Separador de milhares 3 2 2 4 2" xfId="18849" xr:uid="{00000000-0005-0000-0000-0000C8520000}"/>
    <cellStyle name="Separador de milhares 3 2 2 4 3" xfId="18850" xr:uid="{00000000-0005-0000-0000-0000C9520000}"/>
    <cellStyle name="Separador de milhares 3 2 2 4 4" xfId="18851" xr:uid="{00000000-0005-0000-0000-0000CA520000}"/>
    <cellStyle name="Separador de milhares 3 2 2 4 5" xfId="18848" xr:uid="{00000000-0005-0000-0000-0000CB520000}"/>
    <cellStyle name="Separador de milhares 3 2 2 4 6" xfId="27957" xr:uid="{47313D6E-FA2A-47A7-AFE4-11E495C4E289}"/>
    <cellStyle name="Separador de milhares 3 2 2 40" xfId="27185" xr:uid="{00000000-0005-0000-0000-0000CC520000}"/>
    <cellStyle name="Separador de milhares 3 2 2 40 2" xfId="33027" xr:uid="{9E181C80-36C3-4350-B9C4-EF27B275F956}"/>
    <cellStyle name="Separador de milhares 3 2 2 41" xfId="27365" xr:uid="{00000000-0005-0000-0000-0000CD520000}"/>
    <cellStyle name="Separador de milhares 3 2 2 41 2" xfId="33202" xr:uid="{142FFF41-93AE-4573-A0A1-D4F11D877227}"/>
    <cellStyle name="Separador de milhares 3 2 2 42" xfId="27543" xr:uid="{00000000-0005-0000-0000-0000CE520000}"/>
    <cellStyle name="Separador de milhares 3 2 2 42 2" xfId="33355" xr:uid="{93095430-E6B5-43F5-889A-F250BD729E54}"/>
    <cellStyle name="Separador de milhares 3 2 2 43" xfId="27694" xr:uid="{00000000-0005-0000-0000-0000CF520000}"/>
    <cellStyle name="Separador de milhares 3 2 2 43 2" xfId="33505" xr:uid="{A36E9503-4D25-4140-BDBC-20ABC16E546E}"/>
    <cellStyle name="Separador de milhares 3 2 2 44" xfId="27950" xr:uid="{7BE60585-B2DE-41DE-86D1-7D24C4D200D3}"/>
    <cellStyle name="Separador de milhares 3 2 2 5" xfId="18852" xr:uid="{00000000-0005-0000-0000-0000D0520000}"/>
    <cellStyle name="Separador de milhares 3 2 2 5 2" xfId="18853" xr:uid="{00000000-0005-0000-0000-0000D1520000}"/>
    <cellStyle name="Separador de milhares 3 2 2 5 3" xfId="18854" xr:uid="{00000000-0005-0000-0000-0000D2520000}"/>
    <cellStyle name="Separador de milhares 3 2 2 5 4" xfId="18855" xr:uid="{00000000-0005-0000-0000-0000D3520000}"/>
    <cellStyle name="Separador de milhares 3 2 2 6" xfId="18856" xr:uid="{00000000-0005-0000-0000-0000D4520000}"/>
    <cellStyle name="Separador de milhares 3 2 2 6 2" xfId="18857" xr:uid="{00000000-0005-0000-0000-0000D5520000}"/>
    <cellStyle name="Separador de milhares 3 2 2 6 3" xfId="18858" xr:uid="{00000000-0005-0000-0000-0000D6520000}"/>
    <cellStyle name="Separador de milhares 3 2 2 6 4" xfId="18859" xr:uid="{00000000-0005-0000-0000-0000D7520000}"/>
    <cellStyle name="Separador de milhares 3 2 2 7" xfId="18860" xr:uid="{00000000-0005-0000-0000-0000D8520000}"/>
    <cellStyle name="Separador de milhares 3 2 2 7 2" xfId="18861" xr:uid="{00000000-0005-0000-0000-0000D9520000}"/>
    <cellStyle name="Separador de milhares 3 2 2 7 3" xfId="18862" xr:uid="{00000000-0005-0000-0000-0000DA520000}"/>
    <cellStyle name="Separador de milhares 3 2 2 7 4" xfId="18863" xr:uid="{00000000-0005-0000-0000-0000DB520000}"/>
    <cellStyle name="Separador de milhares 3 2 2 8" xfId="18864" xr:uid="{00000000-0005-0000-0000-0000DC520000}"/>
    <cellStyle name="Separador de milhares 3 2 2 8 2" xfId="18865" xr:uid="{00000000-0005-0000-0000-0000DD520000}"/>
    <cellStyle name="Separador de milhares 3 2 2 8 3" xfId="18866" xr:uid="{00000000-0005-0000-0000-0000DE520000}"/>
    <cellStyle name="Separador de milhares 3 2 2 8 4" xfId="18867" xr:uid="{00000000-0005-0000-0000-0000DF520000}"/>
    <cellStyle name="Separador de milhares 3 2 2 9" xfId="18868" xr:uid="{00000000-0005-0000-0000-0000E0520000}"/>
    <cellStyle name="Separador de milhares 3 2 2 9 2" xfId="18869" xr:uid="{00000000-0005-0000-0000-0000E1520000}"/>
    <cellStyle name="Separador de milhares 3 2 2 9 3" xfId="18870" xr:uid="{00000000-0005-0000-0000-0000E2520000}"/>
    <cellStyle name="Separador de milhares 3 2 2 9 4" xfId="18871" xr:uid="{00000000-0005-0000-0000-0000E3520000}"/>
    <cellStyle name="Separador de milhares 3 2 20" xfId="18872" xr:uid="{00000000-0005-0000-0000-0000E4520000}"/>
    <cellStyle name="Separador de milhares 3 2 20 2" xfId="18873" xr:uid="{00000000-0005-0000-0000-0000E5520000}"/>
    <cellStyle name="Separador de milhares 3 2 20 3" xfId="18874" xr:uid="{00000000-0005-0000-0000-0000E6520000}"/>
    <cellStyle name="Separador de milhares 3 2 20 4" xfId="18875" xr:uid="{00000000-0005-0000-0000-0000E7520000}"/>
    <cellStyle name="Separador de milhares 3 2 21" xfId="18876" xr:uid="{00000000-0005-0000-0000-0000E8520000}"/>
    <cellStyle name="Separador de milhares 3 2 21 2" xfId="18877" xr:uid="{00000000-0005-0000-0000-0000E9520000}"/>
    <cellStyle name="Separador de milhares 3 2 21 3" xfId="18878" xr:uid="{00000000-0005-0000-0000-0000EA520000}"/>
    <cellStyle name="Separador de milhares 3 2 21 4" xfId="18879" xr:uid="{00000000-0005-0000-0000-0000EB520000}"/>
    <cellStyle name="Separador de milhares 3 2 22" xfId="18880" xr:uid="{00000000-0005-0000-0000-0000EC520000}"/>
    <cellStyle name="Separador de milhares 3 2 22 2" xfId="18881" xr:uid="{00000000-0005-0000-0000-0000ED520000}"/>
    <cellStyle name="Separador de milhares 3 2 22 3" xfId="18882" xr:uid="{00000000-0005-0000-0000-0000EE520000}"/>
    <cellStyle name="Separador de milhares 3 2 22 4" xfId="18883" xr:uid="{00000000-0005-0000-0000-0000EF520000}"/>
    <cellStyle name="Separador de milhares 3 2 23" xfId="18884" xr:uid="{00000000-0005-0000-0000-0000F0520000}"/>
    <cellStyle name="Separador de milhares 3 2 23 2" xfId="18885" xr:uid="{00000000-0005-0000-0000-0000F1520000}"/>
    <cellStyle name="Separador de milhares 3 2 24" xfId="18886" xr:uid="{00000000-0005-0000-0000-0000F2520000}"/>
    <cellStyle name="Separador de milhares 3 2 24 2" xfId="18887" xr:uid="{00000000-0005-0000-0000-0000F3520000}"/>
    <cellStyle name="Separador de milhares 3 2 25" xfId="18888" xr:uid="{00000000-0005-0000-0000-0000F4520000}"/>
    <cellStyle name="Separador de milhares 3 2 25 2" xfId="18889" xr:uid="{00000000-0005-0000-0000-0000F5520000}"/>
    <cellStyle name="Separador de milhares 3 2 26" xfId="18890" xr:uid="{00000000-0005-0000-0000-0000F6520000}"/>
    <cellStyle name="Separador de milhares 3 2 26 2" xfId="18891" xr:uid="{00000000-0005-0000-0000-0000F7520000}"/>
    <cellStyle name="Separador de milhares 3 2 27" xfId="18892" xr:uid="{00000000-0005-0000-0000-0000F8520000}"/>
    <cellStyle name="Separador de milhares 3 2 27 2" xfId="18893" xr:uid="{00000000-0005-0000-0000-0000F9520000}"/>
    <cellStyle name="Separador de milhares 3 2 28" xfId="18894" xr:uid="{00000000-0005-0000-0000-0000FA520000}"/>
    <cellStyle name="Separador de milhares 3 2 28 2" xfId="18895" xr:uid="{00000000-0005-0000-0000-0000FB520000}"/>
    <cellStyle name="Separador de milhares 3 2 29" xfId="18896" xr:uid="{00000000-0005-0000-0000-0000FC520000}"/>
    <cellStyle name="Separador de milhares 3 2 29 2" xfId="18897" xr:uid="{00000000-0005-0000-0000-0000FD520000}"/>
    <cellStyle name="Separador de milhares 3 2 3" xfId="721" xr:uid="{00000000-0005-0000-0000-0000FE520000}"/>
    <cellStyle name="Separador de milhares 3 2 3 10" xfId="18899" xr:uid="{00000000-0005-0000-0000-0000FF520000}"/>
    <cellStyle name="Separador de milhares 3 2 3 11" xfId="18900" xr:uid="{00000000-0005-0000-0000-000000530000}"/>
    <cellStyle name="Separador de milhares 3 2 3 12" xfId="18901" xr:uid="{00000000-0005-0000-0000-000001530000}"/>
    <cellStyle name="Separador de milhares 3 2 3 13" xfId="18898" xr:uid="{00000000-0005-0000-0000-000002530000}"/>
    <cellStyle name="Separador de milhares 3 2 3 14" xfId="27186" xr:uid="{00000000-0005-0000-0000-000003530000}"/>
    <cellStyle name="Separador de milhares 3 2 3 14 2" xfId="33028" xr:uid="{92EA5B1D-83F6-4AF3-B812-B687EEE2191C}"/>
    <cellStyle name="Separador de milhares 3 2 3 15" xfId="27366" xr:uid="{00000000-0005-0000-0000-000004530000}"/>
    <cellStyle name="Separador de milhares 3 2 3 15 2" xfId="33203" xr:uid="{A7439F74-6A43-4C9E-87CA-D337102E190B}"/>
    <cellStyle name="Separador de milhares 3 2 3 16" xfId="27544" xr:uid="{00000000-0005-0000-0000-000005530000}"/>
    <cellStyle name="Separador de milhares 3 2 3 16 2" xfId="33356" xr:uid="{A2027686-8032-41C8-8886-18187A57D0E6}"/>
    <cellStyle name="Separador de milhares 3 2 3 17" xfId="27695" xr:uid="{00000000-0005-0000-0000-000006530000}"/>
    <cellStyle name="Separador de milhares 3 2 3 17 2" xfId="33506" xr:uid="{0BC29A98-2CF8-4C75-BFF8-36916265008E}"/>
    <cellStyle name="Separador de milhares 3 2 3 18" xfId="27958"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1" xr:uid="{335EED7D-CA7C-491E-884F-B1CBCF2A683B}"/>
    <cellStyle name="Separador de milhares 3 2 3 2 2 3" xfId="27960" xr:uid="{2AFC290E-2FFB-4BB6-BCBC-197FD540D7A4}"/>
    <cellStyle name="Separador de milhares 3 2 3 2 3" xfId="725" xr:uid="{00000000-0005-0000-0000-00000A530000}"/>
    <cellStyle name="Separador de milhares 3 2 3 2 3 2" xfId="27962" xr:uid="{E6A69E52-2F1C-40F5-8A29-E0651128DCFD}"/>
    <cellStyle name="Separador de milhares 3 2 3 2 4" xfId="18902" xr:uid="{00000000-0005-0000-0000-00000B530000}"/>
    <cellStyle name="Separador de milhares 3 2 3 2 5" xfId="27187" xr:uid="{00000000-0005-0000-0000-00000C530000}"/>
    <cellStyle name="Separador de milhares 3 2 3 2 5 2" xfId="33029" xr:uid="{CD0860F6-DD7E-496D-A36B-86B159EB6058}"/>
    <cellStyle name="Separador de milhares 3 2 3 2 6" xfId="27367" xr:uid="{00000000-0005-0000-0000-00000D530000}"/>
    <cellStyle name="Separador de milhares 3 2 3 2 6 2" xfId="33204" xr:uid="{B0134BCF-A50F-4BD3-8427-75E8200AD45D}"/>
    <cellStyle name="Separador de milhares 3 2 3 2 7" xfId="27545" xr:uid="{00000000-0005-0000-0000-00000E530000}"/>
    <cellStyle name="Separador de milhares 3 2 3 2 7 2" xfId="33357" xr:uid="{B750AB30-39B9-4ED8-AEAC-91204C0B51EA}"/>
    <cellStyle name="Separador de milhares 3 2 3 2 8" xfId="27696" xr:uid="{00000000-0005-0000-0000-00000F530000}"/>
    <cellStyle name="Separador de milhares 3 2 3 2 8 2" xfId="33507" xr:uid="{3CAAB234-7A17-4579-ADAD-439BF9A8DD79}"/>
    <cellStyle name="Separador de milhares 3 2 3 2 9" xfId="27959" xr:uid="{EA7ACCE9-D6D0-404A-A087-33CFDB7D9B89}"/>
    <cellStyle name="Separador de milhares 3 2 3 3" xfId="726" xr:uid="{00000000-0005-0000-0000-000010530000}"/>
    <cellStyle name="Separador de milhares 3 2 3 3 2" xfId="727" xr:uid="{00000000-0005-0000-0000-000011530000}"/>
    <cellStyle name="Separador de milhares 3 2 3 3 2 2" xfId="27964" xr:uid="{C5DA9FD8-308A-4F3B-BB83-24D7FC7FAF82}"/>
    <cellStyle name="Separador de milhares 3 2 3 3 3" xfId="18903" xr:uid="{00000000-0005-0000-0000-000012530000}"/>
    <cellStyle name="Separador de milhares 3 2 3 3 4" xfId="27963" xr:uid="{CE66A8D6-739C-48DD-AA28-DC6E8658921B}"/>
    <cellStyle name="Separador de milhares 3 2 3 4" xfId="728" xr:uid="{00000000-0005-0000-0000-000013530000}"/>
    <cellStyle name="Separador de milhares 3 2 3 4 2" xfId="18904" xr:uid="{00000000-0005-0000-0000-000014530000}"/>
    <cellStyle name="Separador de milhares 3 2 3 4 3" xfId="27965" xr:uid="{5FE56982-5CF9-4F45-A735-E0C4A5B4DF12}"/>
    <cellStyle name="Separador de milhares 3 2 3 5" xfId="18905" xr:uid="{00000000-0005-0000-0000-000015530000}"/>
    <cellStyle name="Separador de milhares 3 2 3 6" xfId="18906" xr:uid="{00000000-0005-0000-0000-000016530000}"/>
    <cellStyle name="Separador de milhares 3 2 3 7" xfId="18907" xr:uid="{00000000-0005-0000-0000-000017530000}"/>
    <cellStyle name="Separador de milhares 3 2 3 8" xfId="18908" xr:uid="{00000000-0005-0000-0000-000018530000}"/>
    <cellStyle name="Separador de milhares 3 2 3 9" xfId="18909" xr:uid="{00000000-0005-0000-0000-000019530000}"/>
    <cellStyle name="Separador de milhares 3 2 30" xfId="18910" xr:uid="{00000000-0005-0000-0000-00001A530000}"/>
    <cellStyle name="Separador de milhares 3 2 30 2" xfId="18911" xr:uid="{00000000-0005-0000-0000-00001B530000}"/>
    <cellStyle name="Separador de milhares 3 2 31" xfId="18912" xr:uid="{00000000-0005-0000-0000-00001C530000}"/>
    <cellStyle name="Separador de milhares 3 2 31 2" xfId="18913" xr:uid="{00000000-0005-0000-0000-00001D530000}"/>
    <cellStyle name="Separador de milhares 3 2 32" xfId="18914" xr:uid="{00000000-0005-0000-0000-00001E530000}"/>
    <cellStyle name="Separador de milhares 3 2 32 2" xfId="18915" xr:uid="{00000000-0005-0000-0000-00001F530000}"/>
    <cellStyle name="Separador de milhares 3 2 33" xfId="18916" xr:uid="{00000000-0005-0000-0000-000020530000}"/>
    <cellStyle name="Separador de milhares 3 2 33 2" xfId="18917" xr:uid="{00000000-0005-0000-0000-000021530000}"/>
    <cellStyle name="Separador de milhares 3 2 34" xfId="18918" xr:uid="{00000000-0005-0000-0000-000022530000}"/>
    <cellStyle name="Separador de milhares 3 2 34 2" xfId="18919" xr:uid="{00000000-0005-0000-0000-000023530000}"/>
    <cellStyle name="Separador de milhares 3 2 35" xfId="18920" xr:uid="{00000000-0005-0000-0000-000024530000}"/>
    <cellStyle name="Separador de milhares 3 2 35 2" xfId="18921" xr:uid="{00000000-0005-0000-0000-000025530000}"/>
    <cellStyle name="Separador de milhares 3 2 36" xfId="18922" xr:uid="{00000000-0005-0000-0000-000026530000}"/>
    <cellStyle name="Separador de milhares 3 2 37" xfId="18923" xr:uid="{00000000-0005-0000-0000-000027530000}"/>
    <cellStyle name="Separador de milhares 3 2 38" xfId="18924" xr:uid="{00000000-0005-0000-0000-000028530000}"/>
    <cellStyle name="Separador de milhares 3 2 39" xfId="18713" xr:uid="{00000000-0005-0000-0000-000029530000}"/>
    <cellStyle name="Separador de milhares 3 2 39 2" xfId="28651" xr:uid="{12E1B98A-AE34-4DF3-8CA0-9BECCDD56244}"/>
    <cellStyle name="Separador de milhares 3 2 4" xfId="729" xr:uid="{00000000-0005-0000-0000-00002A530000}"/>
    <cellStyle name="Separador de milhares 3 2 4 10" xfId="18926" xr:uid="{00000000-0005-0000-0000-00002B530000}"/>
    <cellStyle name="Separador de milhares 3 2 4 11" xfId="18927" xr:uid="{00000000-0005-0000-0000-00002C530000}"/>
    <cellStyle name="Separador de milhares 3 2 4 12" xfId="18928" xr:uid="{00000000-0005-0000-0000-00002D530000}"/>
    <cellStyle name="Separador de milhares 3 2 4 13" xfId="18925" xr:uid="{00000000-0005-0000-0000-00002E530000}"/>
    <cellStyle name="Separador de milhares 3 2 4 14" xfId="27188" xr:uid="{00000000-0005-0000-0000-00002F530000}"/>
    <cellStyle name="Separador de milhares 3 2 4 14 2" xfId="33030" xr:uid="{EDEEEA35-F625-48AC-8264-C9C768065857}"/>
    <cellStyle name="Separador de milhares 3 2 4 15" xfId="27368" xr:uid="{00000000-0005-0000-0000-000030530000}"/>
    <cellStyle name="Separador de milhares 3 2 4 15 2" xfId="33205" xr:uid="{F78AA6E5-8EF8-41FD-A0B6-5EE591AB8CB3}"/>
    <cellStyle name="Separador de milhares 3 2 4 16" xfId="27546" xr:uid="{00000000-0005-0000-0000-000031530000}"/>
    <cellStyle name="Separador de milhares 3 2 4 16 2" xfId="33358" xr:uid="{C3BCA655-18D5-44D8-B656-5D99BC888839}"/>
    <cellStyle name="Separador de milhares 3 2 4 17" xfId="27697" xr:uid="{00000000-0005-0000-0000-000032530000}"/>
    <cellStyle name="Separador de milhares 3 2 4 17 2" xfId="33508" xr:uid="{3D216546-0908-4075-A1F3-38FD74961294}"/>
    <cellStyle name="Separador de milhares 3 2 4 18" xfId="27966" xr:uid="{58F850E0-0BE3-4D7F-A26A-84EFA1D610EB}"/>
    <cellStyle name="Separador de milhares 3 2 4 2" xfId="730" xr:uid="{00000000-0005-0000-0000-000033530000}"/>
    <cellStyle name="Separador de milhares 3 2 4 2 2" xfId="731" xr:uid="{00000000-0005-0000-0000-000034530000}"/>
    <cellStyle name="Separador de milhares 3 2 4 2 2 2" xfId="27968" xr:uid="{C8A1AC03-E852-4843-AB42-3F8A5AD2B0F9}"/>
    <cellStyle name="Separador de milhares 3 2 4 2 3" xfId="18929" xr:uid="{00000000-0005-0000-0000-000035530000}"/>
    <cellStyle name="Separador de milhares 3 2 4 2 4" xfId="27967" xr:uid="{174FE856-49F7-4526-A644-CD720CB56246}"/>
    <cellStyle name="Separador de milhares 3 2 4 3" xfId="732" xr:uid="{00000000-0005-0000-0000-000036530000}"/>
    <cellStyle name="Separador de milhares 3 2 4 3 2" xfId="18930" xr:uid="{00000000-0005-0000-0000-000037530000}"/>
    <cellStyle name="Separador de milhares 3 2 4 3 3" xfId="27969" xr:uid="{B44FD3D5-AC91-411C-BB33-035C8E162234}"/>
    <cellStyle name="Separador de milhares 3 2 4 4" xfId="18931" xr:uid="{00000000-0005-0000-0000-000038530000}"/>
    <cellStyle name="Separador de milhares 3 2 4 5" xfId="18932" xr:uid="{00000000-0005-0000-0000-000039530000}"/>
    <cellStyle name="Separador de milhares 3 2 4 6" xfId="18933" xr:uid="{00000000-0005-0000-0000-00003A530000}"/>
    <cellStyle name="Separador de milhares 3 2 4 7" xfId="18934" xr:uid="{00000000-0005-0000-0000-00003B530000}"/>
    <cellStyle name="Separador de milhares 3 2 4 8" xfId="18935" xr:uid="{00000000-0005-0000-0000-00003C530000}"/>
    <cellStyle name="Separador de milhares 3 2 4 9" xfId="18936" xr:uid="{00000000-0005-0000-0000-00003D530000}"/>
    <cellStyle name="Separador de milhares 3 2 40" xfId="27184" xr:uid="{00000000-0005-0000-0000-00003E530000}"/>
    <cellStyle name="Separador de milhares 3 2 40 2" xfId="33026" xr:uid="{704FB73E-859D-4700-9255-8215DE303C78}"/>
    <cellStyle name="Separador de milhares 3 2 41" xfId="27364" xr:uid="{00000000-0005-0000-0000-00003F530000}"/>
    <cellStyle name="Separador de milhares 3 2 41 2" xfId="33201" xr:uid="{863CBC46-253E-46C3-A773-F07C6440B12D}"/>
    <cellStyle name="Separador de milhares 3 2 42" xfId="27542" xr:uid="{00000000-0005-0000-0000-000040530000}"/>
    <cellStyle name="Separador de milhares 3 2 42 2" xfId="33354" xr:uid="{E1198C25-9325-4DDB-AB51-4BEB4457C78E}"/>
    <cellStyle name="Separador de milhares 3 2 43" xfId="27693" xr:uid="{00000000-0005-0000-0000-000041530000}"/>
    <cellStyle name="Separador de milhares 3 2 43 2" xfId="33504" xr:uid="{27FFF709-4313-40A6-8DC0-5BB04F01AC3C}"/>
    <cellStyle name="Separador de milhares 3 2 44" xfId="27949" xr:uid="{3736D93D-0F5A-49D5-9810-7739F9FE1217}"/>
    <cellStyle name="Separador de milhares 3 2 5" xfId="733" xr:uid="{00000000-0005-0000-0000-000042530000}"/>
    <cellStyle name="Separador de milhares 3 2 5 2" xfId="734" xr:uid="{00000000-0005-0000-0000-000043530000}"/>
    <cellStyle name="Separador de milhares 3 2 5 2 2" xfId="18938" xr:uid="{00000000-0005-0000-0000-000044530000}"/>
    <cellStyle name="Separador de milhares 3 2 5 2 3" xfId="27971" xr:uid="{7251A6E1-029C-4595-86FE-0766AF8B7352}"/>
    <cellStyle name="Separador de milhares 3 2 5 3" xfId="18939" xr:uid="{00000000-0005-0000-0000-000045530000}"/>
    <cellStyle name="Separador de milhares 3 2 5 4" xfId="18940" xr:uid="{00000000-0005-0000-0000-000046530000}"/>
    <cellStyle name="Separador de milhares 3 2 5 5" xfId="18941" xr:uid="{00000000-0005-0000-0000-000047530000}"/>
    <cellStyle name="Separador de milhares 3 2 5 6" xfId="18942" xr:uid="{00000000-0005-0000-0000-000048530000}"/>
    <cellStyle name="Separador de milhares 3 2 5 7" xfId="18937" xr:uid="{00000000-0005-0000-0000-000049530000}"/>
    <cellStyle name="Separador de milhares 3 2 5 8" xfId="27970" xr:uid="{1CC95D9D-70C9-4010-8DC5-3DCC1D26A493}"/>
    <cellStyle name="Separador de milhares 3 2 6" xfId="735" xr:uid="{00000000-0005-0000-0000-00004A530000}"/>
    <cellStyle name="Separador de milhares 3 2 6 2" xfId="18944" xr:uid="{00000000-0005-0000-0000-00004B530000}"/>
    <cellStyle name="Separador de milhares 3 2 6 3" xfId="18945" xr:uid="{00000000-0005-0000-0000-00004C530000}"/>
    <cellStyle name="Separador de milhares 3 2 6 4" xfId="18946" xr:uid="{00000000-0005-0000-0000-00004D530000}"/>
    <cellStyle name="Separador de milhares 3 2 6 5" xfId="18947" xr:uid="{00000000-0005-0000-0000-00004E530000}"/>
    <cellStyle name="Separador de milhares 3 2 6 6" xfId="18948" xr:uid="{00000000-0005-0000-0000-00004F530000}"/>
    <cellStyle name="Separador de milhares 3 2 6 7" xfId="18943" xr:uid="{00000000-0005-0000-0000-000050530000}"/>
    <cellStyle name="Separador de milhares 3 2 6 8" xfId="27972" xr:uid="{91144985-AD71-4700-95F9-FB6C8238F223}"/>
    <cellStyle name="Separador de milhares 3 2 7" xfId="18949" xr:uid="{00000000-0005-0000-0000-000051530000}"/>
    <cellStyle name="Separador de milhares 3 2 7 2" xfId="18950" xr:uid="{00000000-0005-0000-0000-000052530000}"/>
    <cellStyle name="Separador de milhares 3 2 7 3" xfId="18951" xr:uid="{00000000-0005-0000-0000-000053530000}"/>
    <cellStyle name="Separador de milhares 3 2 7 4" xfId="18952" xr:uid="{00000000-0005-0000-0000-000054530000}"/>
    <cellStyle name="Separador de milhares 3 2 7 5" xfId="18953" xr:uid="{00000000-0005-0000-0000-000055530000}"/>
    <cellStyle name="Separador de milhares 3 2 7 6" xfId="18954" xr:uid="{00000000-0005-0000-0000-000056530000}"/>
    <cellStyle name="Separador de milhares 3 2 8" xfId="18955" xr:uid="{00000000-0005-0000-0000-000057530000}"/>
    <cellStyle name="Separador de milhares 3 2 8 2" xfId="18956" xr:uid="{00000000-0005-0000-0000-000058530000}"/>
    <cellStyle name="Separador de milhares 3 2 8 3" xfId="18957" xr:uid="{00000000-0005-0000-0000-000059530000}"/>
    <cellStyle name="Separador de milhares 3 2 8 4" xfId="18958" xr:uid="{00000000-0005-0000-0000-00005A530000}"/>
    <cellStyle name="Separador de milhares 3 2 8 5" xfId="18959" xr:uid="{00000000-0005-0000-0000-00005B530000}"/>
    <cellStyle name="Separador de milhares 3 2 8 6" xfId="18960" xr:uid="{00000000-0005-0000-0000-00005C530000}"/>
    <cellStyle name="Separador de milhares 3 2 9" xfId="18961" xr:uid="{00000000-0005-0000-0000-00005D530000}"/>
    <cellStyle name="Separador de milhares 3 2 9 2" xfId="18962" xr:uid="{00000000-0005-0000-0000-00005E530000}"/>
    <cellStyle name="Separador de milhares 3 2 9 3" xfId="18963" xr:uid="{00000000-0005-0000-0000-00005F530000}"/>
    <cellStyle name="Separador de milhares 3 2 9 4" xfId="18964" xr:uid="{00000000-0005-0000-0000-000060530000}"/>
    <cellStyle name="Separador de milhares 3 2 9 5" xfId="18965" xr:uid="{00000000-0005-0000-0000-000061530000}"/>
    <cellStyle name="Separador de milhares 3 2 9 6" xfId="18966" xr:uid="{00000000-0005-0000-0000-000062530000}"/>
    <cellStyle name="Separador de milhares 3 20" xfId="18967" xr:uid="{00000000-0005-0000-0000-000063530000}"/>
    <cellStyle name="Separador de milhares 3 20 2" xfId="18968" xr:uid="{00000000-0005-0000-0000-000064530000}"/>
    <cellStyle name="Separador de milhares 3 20 3" xfId="18969" xr:uid="{00000000-0005-0000-0000-000065530000}"/>
    <cellStyle name="Separador de milhares 3 20 4" xfId="18970" xr:uid="{00000000-0005-0000-0000-000066530000}"/>
    <cellStyle name="Separador de milhares 3 21" xfId="18971" xr:uid="{00000000-0005-0000-0000-000067530000}"/>
    <cellStyle name="Separador de milhares 3 21 2" xfId="18972" xr:uid="{00000000-0005-0000-0000-000068530000}"/>
    <cellStyle name="Separador de milhares 3 21 3" xfId="18973" xr:uid="{00000000-0005-0000-0000-000069530000}"/>
    <cellStyle name="Separador de milhares 3 21 4" xfId="18974" xr:uid="{00000000-0005-0000-0000-00006A530000}"/>
    <cellStyle name="Separador de milhares 3 22" xfId="18975" xr:uid="{00000000-0005-0000-0000-00006B530000}"/>
    <cellStyle name="Separador de milhares 3 22 2" xfId="18976" xr:uid="{00000000-0005-0000-0000-00006C530000}"/>
    <cellStyle name="Separador de milhares 3 22 3" xfId="18977" xr:uid="{00000000-0005-0000-0000-00006D530000}"/>
    <cellStyle name="Separador de milhares 3 22 4" xfId="18978" xr:uid="{00000000-0005-0000-0000-00006E530000}"/>
    <cellStyle name="Separador de milhares 3 23" xfId="18979" xr:uid="{00000000-0005-0000-0000-00006F530000}"/>
    <cellStyle name="Separador de milhares 3 23 2" xfId="18980" xr:uid="{00000000-0005-0000-0000-000070530000}"/>
    <cellStyle name="Separador de milhares 3 24" xfId="18981" xr:uid="{00000000-0005-0000-0000-000071530000}"/>
    <cellStyle name="Separador de milhares 3 24 2" xfId="18982" xr:uid="{00000000-0005-0000-0000-000072530000}"/>
    <cellStyle name="Separador de milhares 3 25" xfId="18983" xr:uid="{00000000-0005-0000-0000-000073530000}"/>
    <cellStyle name="Separador de milhares 3 25 2" xfId="18984" xr:uid="{00000000-0005-0000-0000-000074530000}"/>
    <cellStyle name="Separador de milhares 3 26" xfId="18985" xr:uid="{00000000-0005-0000-0000-000075530000}"/>
    <cellStyle name="Separador de milhares 3 26 2" xfId="18986" xr:uid="{00000000-0005-0000-0000-000076530000}"/>
    <cellStyle name="Separador de milhares 3 27" xfId="18987" xr:uid="{00000000-0005-0000-0000-000077530000}"/>
    <cellStyle name="Separador de milhares 3 27 2" xfId="18988" xr:uid="{00000000-0005-0000-0000-000078530000}"/>
    <cellStyle name="Separador de milhares 3 28" xfId="18989" xr:uid="{00000000-0005-0000-0000-000079530000}"/>
    <cellStyle name="Separador de milhares 3 28 2" xfId="18990" xr:uid="{00000000-0005-0000-0000-00007A530000}"/>
    <cellStyle name="Separador de milhares 3 29" xfId="18991" xr:uid="{00000000-0005-0000-0000-00007B530000}"/>
    <cellStyle name="Separador de milhares 3 29 2" xfId="18992" xr:uid="{00000000-0005-0000-0000-00007C530000}"/>
    <cellStyle name="Separador de milhares 3 3" xfId="736" xr:uid="{00000000-0005-0000-0000-00007D530000}"/>
    <cellStyle name="Separador de milhares 3 3 10" xfId="18994" xr:uid="{00000000-0005-0000-0000-00007E530000}"/>
    <cellStyle name="Separador de milhares 3 3 11" xfId="18995" xr:uid="{00000000-0005-0000-0000-00007F530000}"/>
    <cellStyle name="Separador de milhares 3 3 12" xfId="18996" xr:uid="{00000000-0005-0000-0000-000080530000}"/>
    <cellStyle name="Separador de milhares 3 3 13" xfId="18997" xr:uid="{00000000-0005-0000-0000-000081530000}"/>
    <cellStyle name="Separador de milhares 3 3 14" xfId="18998" xr:uid="{00000000-0005-0000-0000-000082530000}"/>
    <cellStyle name="Separador de milhares 3 3 15" xfId="18993" xr:uid="{00000000-0005-0000-0000-000083530000}"/>
    <cellStyle name="Separador de milhares 3 3 16" xfId="27189" xr:uid="{00000000-0005-0000-0000-000084530000}"/>
    <cellStyle name="Separador de milhares 3 3 16 2" xfId="33031" xr:uid="{8B515346-7BEA-483F-AF50-908533AA788C}"/>
    <cellStyle name="Separador de milhares 3 3 17" xfId="27369" xr:uid="{00000000-0005-0000-0000-000085530000}"/>
    <cellStyle name="Separador de milhares 3 3 17 2" xfId="33206" xr:uid="{00EED452-9788-4F9D-8B0C-52BB05566E02}"/>
    <cellStyle name="Separador de milhares 3 3 18" xfId="27547" xr:uid="{00000000-0005-0000-0000-000086530000}"/>
    <cellStyle name="Separador de milhares 3 3 18 2" xfId="33359" xr:uid="{A3395C57-C70B-4D62-B989-5D7346073F60}"/>
    <cellStyle name="Separador de milhares 3 3 19" xfId="27698" xr:uid="{00000000-0005-0000-0000-000087530000}"/>
    <cellStyle name="Separador de milhares 3 3 19 2" xfId="33509" xr:uid="{7D44EBFE-0F37-4771-9CA0-3661DE9B34A5}"/>
    <cellStyle name="Separador de milhares 3 3 2" xfId="737" xr:uid="{00000000-0005-0000-0000-000088530000}"/>
    <cellStyle name="Separador de milhares 3 3 2 10" xfId="19000" xr:uid="{00000000-0005-0000-0000-000089530000}"/>
    <cellStyle name="Separador de milhares 3 3 2 11" xfId="18999" xr:uid="{00000000-0005-0000-0000-00008A530000}"/>
    <cellStyle name="Separador de milhares 3 3 2 11 2" xfId="28653" xr:uid="{F3D361B7-D976-4C8D-AC47-0811C70F155D}"/>
    <cellStyle name="Separador de milhares 3 3 2 12" xfId="27314" xr:uid="{00000000-0005-0000-0000-00008B530000}"/>
    <cellStyle name="Separador de milhares 3 3 2 12 2" xfId="33151" xr:uid="{B7B520BE-3DDE-4679-B032-F5F3D7D5361E}"/>
    <cellStyle name="Separador de milhares 3 3 2 13" xfId="27485" xr:uid="{00000000-0005-0000-0000-00008C530000}"/>
    <cellStyle name="Separador de milhares 3 3 2 13 2" xfId="33322" xr:uid="{91DBAE8A-59FB-47F5-9C68-12188FFC7A55}"/>
    <cellStyle name="Separador de milhares 3 3 2 14" xfId="27654" xr:uid="{00000000-0005-0000-0000-00008D530000}"/>
    <cellStyle name="Separador de milhares 3 3 2 14 2" xfId="33465" xr:uid="{2D661217-BFD2-49E5-BCA9-649A39A98326}"/>
    <cellStyle name="Separador de milhares 3 3 2 15" xfId="27811" xr:uid="{00000000-0005-0000-0000-00008E530000}"/>
    <cellStyle name="Separador de milhares 3 3 2 15 2" xfId="33622" xr:uid="{A17E93FF-EA72-4FC4-9BAD-29E3613C10C0}"/>
    <cellStyle name="Separador de milhares 3 3 2 16" xfId="27974"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7" xr:uid="{1494DB55-C06A-463B-8F35-4548FD0880E0}"/>
    <cellStyle name="Separador de milhares 3 3 2 2 2 3" xfId="27976" xr:uid="{0423EC08-C915-4C3B-B7CC-C9E00D2DDB15}"/>
    <cellStyle name="Separador de milhares 3 3 2 2 3" xfId="741" xr:uid="{00000000-0005-0000-0000-000092530000}"/>
    <cellStyle name="Separador de milhares 3 3 2 2 3 2" xfId="27978" xr:uid="{50E6D75B-6231-426E-BE63-5DF4B36EF9C1}"/>
    <cellStyle name="Separador de milhares 3 3 2 2 4" xfId="19001" xr:uid="{00000000-0005-0000-0000-000093530000}"/>
    <cellStyle name="Separador de milhares 3 3 2 2 5" xfId="27975" xr:uid="{FA2020E3-2364-43B6-9140-7C85E87FAB3B}"/>
    <cellStyle name="Separador de milhares 3 3 2 3" xfId="742" xr:uid="{00000000-0005-0000-0000-000094530000}"/>
    <cellStyle name="Separador de milhares 3 3 2 3 2" xfId="743" xr:uid="{00000000-0005-0000-0000-000095530000}"/>
    <cellStyle name="Separador de milhares 3 3 2 3 2 2" xfId="27980" xr:uid="{0F987F37-E585-4C2C-8F76-F3AE739B1EA3}"/>
    <cellStyle name="Separador de milhares 3 3 2 3 3" xfId="19002" xr:uid="{00000000-0005-0000-0000-000096530000}"/>
    <cellStyle name="Separador de milhares 3 3 2 3 4" xfId="27979" xr:uid="{5DAF5AD5-7110-4D2C-823C-3912970DB3FC}"/>
    <cellStyle name="Separador de milhares 3 3 2 4" xfId="744" xr:uid="{00000000-0005-0000-0000-000097530000}"/>
    <cellStyle name="Separador de milhares 3 3 2 4 2" xfId="19003" xr:uid="{00000000-0005-0000-0000-000098530000}"/>
    <cellStyle name="Separador de milhares 3 3 2 4 3" xfId="27981" xr:uid="{6A0E311E-C765-40A6-B41C-15AD39B5AED9}"/>
    <cellStyle name="Separador de milhares 3 3 2 5" xfId="19004" xr:uid="{00000000-0005-0000-0000-000099530000}"/>
    <cellStyle name="Separador de milhares 3 3 2 6" xfId="19005" xr:uid="{00000000-0005-0000-0000-00009A530000}"/>
    <cellStyle name="Separador de milhares 3 3 2 7" xfId="19006" xr:uid="{00000000-0005-0000-0000-00009B530000}"/>
    <cellStyle name="Separador de milhares 3 3 2 8" xfId="19007" xr:uid="{00000000-0005-0000-0000-00009C530000}"/>
    <cellStyle name="Separador de milhares 3 3 2 9" xfId="19008" xr:uid="{00000000-0005-0000-0000-00009D530000}"/>
    <cellStyle name="Separador de milhares 3 3 20" xfId="27973" xr:uid="{9D88AA89-1256-4423-A996-21AF9657FC55}"/>
    <cellStyle name="Separador de milhares 3 3 3" xfId="745" xr:uid="{00000000-0005-0000-0000-00009E530000}"/>
    <cellStyle name="Separador de milhares 3 3 3 10" xfId="19010" xr:uid="{00000000-0005-0000-0000-00009F530000}"/>
    <cellStyle name="Separador de milhares 3 3 3 11" xfId="19009" xr:uid="{00000000-0005-0000-0000-0000A0530000}"/>
    <cellStyle name="Separador de milhares 3 3 3 12" xfId="27982" xr:uid="{92F3607C-1531-4C5C-B5D5-3A260D1ADD02}"/>
    <cellStyle name="Separador de milhares 3 3 3 2" xfId="746" xr:uid="{00000000-0005-0000-0000-0000A1530000}"/>
    <cellStyle name="Separador de milhares 3 3 3 2 2" xfId="747" xr:uid="{00000000-0005-0000-0000-0000A2530000}"/>
    <cellStyle name="Separador de milhares 3 3 3 2 2 2" xfId="27984" xr:uid="{348EC312-3294-4F03-8CE8-5B1561EC42A1}"/>
    <cellStyle name="Separador de milhares 3 3 3 2 3" xfId="19011" xr:uid="{00000000-0005-0000-0000-0000A3530000}"/>
    <cellStyle name="Separador de milhares 3 3 3 2 4" xfId="27983" xr:uid="{2AA5C045-9A97-452B-A1B8-E3400B75A31D}"/>
    <cellStyle name="Separador de milhares 3 3 3 3" xfId="748" xr:uid="{00000000-0005-0000-0000-0000A4530000}"/>
    <cellStyle name="Separador de milhares 3 3 3 3 2" xfId="19012" xr:uid="{00000000-0005-0000-0000-0000A5530000}"/>
    <cellStyle name="Separador de milhares 3 3 3 3 3" xfId="27985" xr:uid="{F1F74ADA-1904-4101-87B2-BC7715991D14}"/>
    <cellStyle name="Separador de milhares 3 3 3 4" xfId="19013" xr:uid="{00000000-0005-0000-0000-0000A6530000}"/>
    <cellStyle name="Separador de milhares 3 3 3 5" xfId="19014" xr:uid="{00000000-0005-0000-0000-0000A7530000}"/>
    <cellStyle name="Separador de milhares 3 3 3 6" xfId="19015" xr:uid="{00000000-0005-0000-0000-0000A8530000}"/>
    <cellStyle name="Separador de milhares 3 3 3 7" xfId="19016" xr:uid="{00000000-0005-0000-0000-0000A9530000}"/>
    <cellStyle name="Separador de milhares 3 3 3 8" xfId="19017" xr:uid="{00000000-0005-0000-0000-0000AA530000}"/>
    <cellStyle name="Separador de milhares 3 3 3 9" xfId="19018" xr:uid="{00000000-0005-0000-0000-0000AB530000}"/>
    <cellStyle name="Separador de milhares 3 3 4" xfId="749" xr:uid="{00000000-0005-0000-0000-0000AC530000}"/>
    <cellStyle name="Separador de milhares 3 3 4 2" xfId="750" xr:uid="{00000000-0005-0000-0000-0000AD530000}"/>
    <cellStyle name="Separador de milhares 3 3 4 2 2" xfId="27987" xr:uid="{54336E9A-36BC-4EB1-B9A2-250B15D79CAB}"/>
    <cellStyle name="Separador de milhares 3 3 4 3" xfId="19019" xr:uid="{00000000-0005-0000-0000-0000AE530000}"/>
    <cellStyle name="Separador de milhares 3 3 4 4" xfId="27986" xr:uid="{5529DE0D-73A5-4097-AEFF-1049268C1F8D}"/>
    <cellStyle name="Separador de milhares 3 3 5" xfId="751" xr:uid="{00000000-0005-0000-0000-0000AF530000}"/>
    <cellStyle name="Separador de milhares 3 3 5 2" xfId="19020" xr:uid="{00000000-0005-0000-0000-0000B0530000}"/>
    <cellStyle name="Separador de milhares 3 3 5 3" xfId="27988" xr:uid="{1AA89B2C-F8F7-4DCC-B42B-2EFDDCB3B96D}"/>
    <cellStyle name="Separador de milhares 3 3 6" xfId="19021" xr:uid="{00000000-0005-0000-0000-0000B1530000}"/>
    <cellStyle name="Separador de milhares 3 3 7" xfId="19022" xr:uid="{00000000-0005-0000-0000-0000B2530000}"/>
    <cellStyle name="Separador de milhares 3 3 8" xfId="19023" xr:uid="{00000000-0005-0000-0000-0000B3530000}"/>
    <cellStyle name="Separador de milhares 3 3 9" xfId="19024" xr:uid="{00000000-0005-0000-0000-0000B4530000}"/>
    <cellStyle name="Separador de milhares 3 30" xfId="19025" xr:uid="{00000000-0005-0000-0000-0000B5530000}"/>
    <cellStyle name="Separador de milhares 3 30 2" xfId="19026" xr:uid="{00000000-0005-0000-0000-0000B6530000}"/>
    <cellStyle name="Separador de milhares 3 31" xfId="19027" xr:uid="{00000000-0005-0000-0000-0000B7530000}"/>
    <cellStyle name="Separador de milhares 3 31 2" xfId="19028" xr:uid="{00000000-0005-0000-0000-0000B8530000}"/>
    <cellStyle name="Separador de milhares 3 32" xfId="19029" xr:uid="{00000000-0005-0000-0000-0000B9530000}"/>
    <cellStyle name="Separador de milhares 3 32 2" xfId="19030" xr:uid="{00000000-0005-0000-0000-0000BA530000}"/>
    <cellStyle name="Separador de milhares 3 33" xfId="19031" xr:uid="{00000000-0005-0000-0000-0000BB530000}"/>
    <cellStyle name="Separador de milhares 3 33 2" xfId="19032" xr:uid="{00000000-0005-0000-0000-0000BC530000}"/>
    <cellStyle name="Separador de milhares 3 34" xfId="19033" xr:uid="{00000000-0005-0000-0000-0000BD530000}"/>
    <cellStyle name="Separador de milhares 3 34 2" xfId="19034" xr:uid="{00000000-0005-0000-0000-0000BE530000}"/>
    <cellStyle name="Separador de milhares 3 35" xfId="19035" xr:uid="{00000000-0005-0000-0000-0000BF530000}"/>
    <cellStyle name="Separador de milhares 3 35 2" xfId="19036" xr:uid="{00000000-0005-0000-0000-0000C0530000}"/>
    <cellStyle name="Separador de milhares 3 36" xfId="19037" xr:uid="{00000000-0005-0000-0000-0000C1530000}"/>
    <cellStyle name="Separador de milhares 3 36 2" xfId="19038" xr:uid="{00000000-0005-0000-0000-0000C2530000}"/>
    <cellStyle name="Separador de milhares 3 37" xfId="19039" xr:uid="{00000000-0005-0000-0000-0000C3530000}"/>
    <cellStyle name="Separador de milhares 3 37 2" xfId="19040" xr:uid="{00000000-0005-0000-0000-0000C4530000}"/>
    <cellStyle name="Separador de milhares 3 38" xfId="19041" xr:uid="{00000000-0005-0000-0000-0000C5530000}"/>
    <cellStyle name="Separador de milhares 3 38 2" xfId="28654" xr:uid="{A300FB49-356A-43AB-A9CE-DB69C5496F12}"/>
    <cellStyle name="Separador de milhares 3 39" xfId="19042" xr:uid="{00000000-0005-0000-0000-0000C6530000}"/>
    <cellStyle name="Separador de milhares 3 39 2" xfId="28655" xr:uid="{41C12E01-CADB-4B54-854A-EFB94E5A8435}"/>
    <cellStyle name="Separador de milhares 3 4" xfId="752" xr:uid="{00000000-0005-0000-0000-0000C7530000}"/>
    <cellStyle name="Separador de milhares 3 4 10" xfId="19044" xr:uid="{00000000-0005-0000-0000-0000C8530000}"/>
    <cellStyle name="Separador de milhares 3 4 11" xfId="19045" xr:uid="{00000000-0005-0000-0000-0000C9530000}"/>
    <cellStyle name="Separador de milhares 3 4 12" xfId="19043" xr:uid="{00000000-0005-0000-0000-0000CA530000}"/>
    <cellStyle name="Separador de milhares 3 4 13" xfId="27989"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2" xr:uid="{21769E89-A702-4E6E-99A6-950DD6578FDB}"/>
    <cellStyle name="Separador de milhares 3 4 2 2 3" xfId="27991" xr:uid="{B7666CD3-9A1B-4662-A70A-C17C0AC805D6}"/>
    <cellStyle name="Separador de milhares 3 4 2 3" xfId="756" xr:uid="{00000000-0005-0000-0000-0000CE530000}"/>
    <cellStyle name="Separador de milhares 3 4 2 3 2" xfId="27993" xr:uid="{29A00642-6D2A-483C-987A-243F0DB6296F}"/>
    <cellStyle name="Separador de milhares 3 4 2 4" xfId="19046" xr:uid="{00000000-0005-0000-0000-0000CF530000}"/>
    <cellStyle name="Separador de milhares 3 4 2 5" xfId="27990" xr:uid="{8255066F-0FD9-40B6-B6F6-8A8314B003CB}"/>
    <cellStyle name="Separador de milhares 3 4 3" xfId="757" xr:uid="{00000000-0005-0000-0000-0000D0530000}"/>
    <cellStyle name="Separador de milhares 3 4 3 2" xfId="758" xr:uid="{00000000-0005-0000-0000-0000D1530000}"/>
    <cellStyle name="Separador de milhares 3 4 3 2 2" xfId="27995" xr:uid="{CD580C36-2C76-4B99-A2F4-599E793B5372}"/>
    <cellStyle name="Separador de milhares 3 4 3 3" xfId="19047" xr:uid="{00000000-0005-0000-0000-0000D2530000}"/>
    <cellStyle name="Separador de milhares 3 4 3 4" xfId="27994" xr:uid="{FF269680-7A25-4059-B63B-CC308E61318A}"/>
    <cellStyle name="Separador de milhares 3 4 4" xfId="759" xr:uid="{00000000-0005-0000-0000-0000D3530000}"/>
    <cellStyle name="Separador de milhares 3 4 4 2" xfId="19048" xr:uid="{00000000-0005-0000-0000-0000D4530000}"/>
    <cellStyle name="Separador de milhares 3 4 4 3" xfId="27996" xr:uid="{890F1059-D9D8-4F63-96F0-B0C960DD4CB8}"/>
    <cellStyle name="Separador de milhares 3 4 5" xfId="19049" xr:uid="{00000000-0005-0000-0000-0000D5530000}"/>
    <cellStyle name="Separador de milhares 3 4 6" xfId="19050" xr:uid="{00000000-0005-0000-0000-0000D6530000}"/>
    <cellStyle name="Separador de milhares 3 4 7" xfId="19051" xr:uid="{00000000-0005-0000-0000-0000D7530000}"/>
    <cellStyle name="Separador de milhares 3 4 8" xfId="19052" xr:uid="{00000000-0005-0000-0000-0000D8530000}"/>
    <cellStyle name="Separador de milhares 3 4 9" xfId="19053" xr:uid="{00000000-0005-0000-0000-0000D9530000}"/>
    <cellStyle name="Separador de milhares 3 40" xfId="19054" xr:uid="{00000000-0005-0000-0000-0000DA530000}"/>
    <cellStyle name="Separador de milhares 3 40 2" xfId="28656" xr:uid="{B3E4DF6B-A9DA-46CA-B779-46FEEF5EB9ED}"/>
    <cellStyle name="Separador de milhares 3 41" xfId="19055" xr:uid="{00000000-0005-0000-0000-0000DB530000}"/>
    <cellStyle name="Separador de milhares 3 41 2" xfId="28657" xr:uid="{0B8E549B-EC09-422E-ABF5-B288FCF9B402}"/>
    <cellStyle name="Separador de milhares 3 42" xfId="19056" xr:uid="{00000000-0005-0000-0000-0000DC530000}"/>
    <cellStyle name="Separador de milhares 3 42 2" xfId="28658" xr:uid="{38603603-3FA4-4AA2-BE0F-377DB4B3B60C}"/>
    <cellStyle name="Separador de milhares 3 43" xfId="19057" xr:uid="{00000000-0005-0000-0000-0000DD530000}"/>
    <cellStyle name="Separador de milhares 3 43 2" xfId="28659" xr:uid="{39579DC5-A237-423D-863D-F5373BF3F686}"/>
    <cellStyle name="Separador de milhares 3 44" xfId="27947"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0" xr:uid="{CBEC7319-FD0D-4E06-AF1A-929C6DDF04B1}"/>
    <cellStyle name="Separador de milhares 3 5 2 2 3" xfId="27999" xr:uid="{AB739898-7D3A-4761-804F-CCC30FC710B4}"/>
    <cellStyle name="Separador de milhares 3 5 2 3" xfId="764" xr:uid="{00000000-0005-0000-0000-0000E2530000}"/>
    <cellStyle name="Separador de milhares 3 5 2 3 2" xfId="28001" xr:uid="{5F2F834E-A57E-4FAC-BB29-420C125B61B3}"/>
    <cellStyle name="Separador de milhares 3 5 2 4" xfId="19059" xr:uid="{00000000-0005-0000-0000-0000E3530000}"/>
    <cellStyle name="Separador de milhares 3 5 2 5" xfId="27998" xr:uid="{930F58AE-6380-4D47-A360-4BCB1EE398FF}"/>
    <cellStyle name="Separador de milhares 3 5 3" xfId="765" xr:uid="{00000000-0005-0000-0000-0000E4530000}"/>
    <cellStyle name="Separador de milhares 3 5 3 2" xfId="766" xr:uid="{00000000-0005-0000-0000-0000E5530000}"/>
    <cellStyle name="Separador de milhares 3 5 3 2 2" xfId="28003" xr:uid="{46C55C7C-100C-418C-8240-31B2A6A9AD2A}"/>
    <cellStyle name="Separador de milhares 3 5 3 3" xfId="19060" xr:uid="{00000000-0005-0000-0000-0000E6530000}"/>
    <cellStyle name="Separador de milhares 3 5 3 4" xfId="28002" xr:uid="{7F7FD7F6-8B55-4DF6-9728-BFA8DF5C260D}"/>
    <cellStyle name="Separador de milhares 3 5 4" xfId="767" xr:uid="{00000000-0005-0000-0000-0000E7530000}"/>
    <cellStyle name="Separador de milhares 3 5 4 2" xfId="19061" xr:uid="{00000000-0005-0000-0000-0000E8530000}"/>
    <cellStyle name="Separador de milhares 3 5 4 3" xfId="28004" xr:uid="{85652732-88FC-4E89-BD20-6D61D8D08D18}"/>
    <cellStyle name="Separador de milhares 3 5 5" xfId="19058" xr:uid="{00000000-0005-0000-0000-0000E9530000}"/>
    <cellStyle name="Separador de milhares 3 5 5 2" xfId="28660" xr:uid="{92CE1941-A2AB-4110-B482-0EF59791B27F}"/>
    <cellStyle name="Separador de milhares 3 5 6" xfId="27997" xr:uid="{5438C676-5F04-4FBB-9269-ED3F8AF126A2}"/>
    <cellStyle name="Separador de milhares 3 6" xfId="768" xr:uid="{00000000-0005-0000-0000-0000EA530000}"/>
    <cellStyle name="Separador de milhares 3 6 2" xfId="19063" xr:uid="{00000000-0005-0000-0000-0000EB530000}"/>
    <cellStyle name="Separador de milhares 3 6 3" xfId="19064" xr:uid="{00000000-0005-0000-0000-0000EC530000}"/>
    <cellStyle name="Separador de milhares 3 6 4" xfId="19065" xr:uid="{00000000-0005-0000-0000-0000ED530000}"/>
    <cellStyle name="Separador de milhares 3 6 5" xfId="19062" xr:uid="{00000000-0005-0000-0000-0000EE530000}"/>
    <cellStyle name="Separador de milhares 3 6 5 2" xfId="28661" xr:uid="{74A0A9A7-D900-4F50-B77B-4120F1E77AED}"/>
    <cellStyle name="Separador de milhares 3 7" xfId="769" xr:uid="{00000000-0005-0000-0000-0000EF530000}"/>
    <cellStyle name="Separador de milhares 3 7 2" xfId="19067" xr:uid="{00000000-0005-0000-0000-0000F0530000}"/>
    <cellStyle name="Separador de milhares 3 7 3" xfId="19068" xr:uid="{00000000-0005-0000-0000-0000F1530000}"/>
    <cellStyle name="Separador de milhares 3 7 4" xfId="19069" xr:uid="{00000000-0005-0000-0000-0000F2530000}"/>
    <cellStyle name="Separador de milhares 3 7 5" xfId="19066" xr:uid="{00000000-0005-0000-0000-0000F3530000}"/>
    <cellStyle name="Separador de milhares 3 7 5 2" xfId="28662" xr:uid="{2FE81562-BBC1-4CA0-860F-CE8055CB3400}"/>
    <cellStyle name="Separador de milhares 3 7 6" xfId="28005" xr:uid="{14A215F0-9ADF-40D5-A1DA-480B3B996E89}"/>
    <cellStyle name="Separador de milhares 3 8" xfId="770" xr:uid="{00000000-0005-0000-0000-0000F4530000}"/>
    <cellStyle name="Separador de milhares 3 8 2" xfId="19071" xr:uid="{00000000-0005-0000-0000-0000F5530000}"/>
    <cellStyle name="Separador de milhares 3 8 3" xfId="19072" xr:uid="{00000000-0005-0000-0000-0000F6530000}"/>
    <cellStyle name="Separador de milhares 3 8 4" xfId="19073" xr:uid="{00000000-0005-0000-0000-0000F7530000}"/>
    <cellStyle name="Separador de milhares 3 8 5" xfId="19070" xr:uid="{00000000-0005-0000-0000-0000F8530000}"/>
    <cellStyle name="Separador de milhares 3 9" xfId="771" xr:uid="{00000000-0005-0000-0000-0000F9530000}"/>
    <cellStyle name="Separador de milhares 3 9 2" xfId="19075" xr:uid="{00000000-0005-0000-0000-0000FA530000}"/>
    <cellStyle name="Separador de milhares 3 9 3" xfId="19076" xr:uid="{00000000-0005-0000-0000-0000FB530000}"/>
    <cellStyle name="Separador de milhares 3 9 4" xfId="19077" xr:uid="{00000000-0005-0000-0000-0000FC530000}"/>
    <cellStyle name="Separador de milhares 3 9 5" xfId="19074" xr:uid="{00000000-0005-0000-0000-0000FD530000}"/>
    <cellStyle name="Separador de milhares 3 9 6" xfId="28006" xr:uid="{7CAD7FB2-1255-4BD6-9918-7750A08D5AA6}"/>
    <cellStyle name="Separador de milhares 3_Pasta1" xfId="19078" xr:uid="{00000000-0005-0000-0000-0000FE530000}"/>
    <cellStyle name="Separador de milhares 30" xfId="19079" xr:uid="{00000000-0005-0000-0000-0000FF530000}"/>
    <cellStyle name="Separador de milhares 30 2" xfId="19080" xr:uid="{00000000-0005-0000-0000-000000540000}"/>
    <cellStyle name="Separador de milhares 30 2 2" xfId="28664" xr:uid="{38A86A32-A1D5-4F48-8CB7-94A22B827384}"/>
    <cellStyle name="Separador de milhares 30 3" xfId="28663" xr:uid="{01DF42AA-63D0-4392-8F14-D9A5A864B1C3}"/>
    <cellStyle name="Separador de milhares 31" xfId="19081" xr:uid="{00000000-0005-0000-0000-000001540000}"/>
    <cellStyle name="Separador de milhares 31 2" xfId="28665" xr:uid="{9E65F5C2-7B2A-4CE9-9EE8-E19B549F6C88}"/>
    <cellStyle name="Separador de milhares 32" xfId="19082" xr:uid="{00000000-0005-0000-0000-000002540000}"/>
    <cellStyle name="Separador de milhares 32 2" xfId="28666" xr:uid="{2E26146C-69E4-4632-BAB0-A2E779F43745}"/>
    <cellStyle name="Separador de milhares 33" xfId="19083" xr:uid="{00000000-0005-0000-0000-000003540000}"/>
    <cellStyle name="Separador de milhares 33 2" xfId="19084" xr:uid="{00000000-0005-0000-0000-000004540000}"/>
    <cellStyle name="Separador de milhares 33 2 2" xfId="28668" xr:uid="{5230FCB2-4615-4010-8F1B-579016B4A14C}"/>
    <cellStyle name="Separador de milhares 33 3" xfId="28667" xr:uid="{396A7AB6-6E53-4179-B281-F546EF37851A}"/>
    <cellStyle name="Separador de milhares 34" xfId="19085" xr:uid="{00000000-0005-0000-0000-000005540000}"/>
    <cellStyle name="Separador de milhares 34 2" xfId="19086" xr:uid="{00000000-0005-0000-0000-000006540000}"/>
    <cellStyle name="Separador de milhares 34 2 2" xfId="28670" xr:uid="{BC8C1A91-B4F3-4036-A4A5-4C5043FFB511}"/>
    <cellStyle name="Separador de milhares 34 3" xfId="28669" xr:uid="{08CEB108-4AFD-482A-8D1E-413894BD25D3}"/>
    <cellStyle name="Separador de milhares 35" xfId="19087" xr:uid="{00000000-0005-0000-0000-000007540000}"/>
    <cellStyle name="Separador de milhares 35 2" xfId="19088" xr:uid="{00000000-0005-0000-0000-000008540000}"/>
    <cellStyle name="Separador de milhares 35 2 2" xfId="28672" xr:uid="{CAE0F966-5EF3-404D-B271-BD4A991B3644}"/>
    <cellStyle name="Separador de milhares 35 3" xfId="28671" xr:uid="{C30C3065-7D55-4748-B0A7-0EE8458DB1A0}"/>
    <cellStyle name="Separador de milhares 36" xfId="19089" xr:uid="{00000000-0005-0000-0000-000009540000}"/>
    <cellStyle name="Separador de milhares 36 2" xfId="19090" xr:uid="{00000000-0005-0000-0000-00000A540000}"/>
    <cellStyle name="Separador de milhares 36 2 2" xfId="28674" xr:uid="{28D30918-8357-466E-AA85-A4CAF0ADF79A}"/>
    <cellStyle name="Separador de milhares 36 3" xfId="28673" xr:uid="{2799CCCE-CD24-4FB2-888D-5E5919D6EAE0}"/>
    <cellStyle name="Separador de milhares 37" xfId="19091" xr:uid="{00000000-0005-0000-0000-00000B540000}"/>
    <cellStyle name="Separador de milhares 37 2" xfId="19092" xr:uid="{00000000-0005-0000-0000-00000C540000}"/>
    <cellStyle name="Separador de milhares 37 2 2" xfId="28676" xr:uid="{EEA873AE-2C4B-4B04-B3C8-22D02B812BB1}"/>
    <cellStyle name="Separador de milhares 37 3" xfId="28675" xr:uid="{50F74F9D-FC06-442D-833B-78A5AD5E8C50}"/>
    <cellStyle name="Separador de milhares 38" xfId="19093" xr:uid="{00000000-0005-0000-0000-00000D540000}"/>
    <cellStyle name="Separador de milhares 38 2" xfId="19094" xr:uid="{00000000-0005-0000-0000-00000E540000}"/>
    <cellStyle name="Separador de milhares 38 2 2" xfId="28678" xr:uid="{990C7C07-7013-4C86-A42D-58ECABD6EFDD}"/>
    <cellStyle name="Separador de milhares 38 3" xfId="28677" xr:uid="{5334FC7A-A8B4-4B0E-9883-EB8C5E15BDEF}"/>
    <cellStyle name="Separador de milhares 39" xfId="19095" xr:uid="{00000000-0005-0000-0000-00000F540000}"/>
    <cellStyle name="Separador de milhares 39 2" xfId="19096" xr:uid="{00000000-0005-0000-0000-000010540000}"/>
    <cellStyle name="Separador de milhares 39 2 2" xfId="28680" xr:uid="{0162AC47-E874-46C3-9AC7-81519704B4A3}"/>
    <cellStyle name="Separador de milhares 39 3" xfId="28679" xr:uid="{C919FD61-477B-4C73-83F6-FE1A30C20616}"/>
    <cellStyle name="Separador de milhares 4" xfId="772" xr:uid="{00000000-0005-0000-0000-000011540000}"/>
    <cellStyle name="Separador de milhares 4 10" xfId="19097" xr:uid="{00000000-0005-0000-0000-000012540000}"/>
    <cellStyle name="Separador de milhares 4 10 2" xfId="19098" xr:uid="{00000000-0005-0000-0000-000013540000}"/>
    <cellStyle name="Separador de milhares 4 10 3" xfId="19099" xr:uid="{00000000-0005-0000-0000-000014540000}"/>
    <cellStyle name="Separador de milhares 4 11" xfId="19100" xr:uid="{00000000-0005-0000-0000-000015540000}"/>
    <cellStyle name="Separador de milhares 4 11 2" xfId="19101" xr:uid="{00000000-0005-0000-0000-000016540000}"/>
    <cellStyle name="Separador de milhares 4 11 3" xfId="19102" xr:uid="{00000000-0005-0000-0000-000017540000}"/>
    <cellStyle name="Separador de milhares 4 12" xfId="19103" xr:uid="{00000000-0005-0000-0000-000018540000}"/>
    <cellStyle name="Separador de milhares 4 12 2" xfId="19104" xr:uid="{00000000-0005-0000-0000-000019540000}"/>
    <cellStyle name="Separador de milhares 4 12 3" xfId="19105" xr:uid="{00000000-0005-0000-0000-00001A540000}"/>
    <cellStyle name="Separador de milhares 4 13" xfId="19106" xr:uid="{00000000-0005-0000-0000-00001B540000}"/>
    <cellStyle name="Separador de milhares 4 13 2" xfId="19107" xr:uid="{00000000-0005-0000-0000-00001C540000}"/>
    <cellStyle name="Separador de milhares 4 13 3" xfId="19108" xr:uid="{00000000-0005-0000-0000-00001D540000}"/>
    <cellStyle name="Separador de milhares 4 14" xfId="19109" xr:uid="{00000000-0005-0000-0000-00001E540000}"/>
    <cellStyle name="Separador de milhares 4 15" xfId="19110" xr:uid="{00000000-0005-0000-0000-00001F540000}"/>
    <cellStyle name="Separador de milhares 4 16" xfId="19111" xr:uid="{00000000-0005-0000-0000-000020540000}"/>
    <cellStyle name="Separador de milhares 4 17" xfId="19112" xr:uid="{00000000-0005-0000-0000-000021540000}"/>
    <cellStyle name="Separador de milhares 4 18" xfId="19113" xr:uid="{00000000-0005-0000-0000-000022540000}"/>
    <cellStyle name="Separador de milhares 4 19" xfId="19114" xr:uid="{00000000-0005-0000-0000-000023540000}"/>
    <cellStyle name="Separador de milhares 4 2" xfId="773" xr:uid="{00000000-0005-0000-0000-000024540000}"/>
    <cellStyle name="Separador de milhares 4 2 10" xfId="27700" xr:uid="{00000000-0005-0000-0000-000025540000}"/>
    <cellStyle name="Separador de milhares 4 2 10 2" xfId="33511" xr:uid="{26784276-2149-4FAD-A15B-7AE3085DCA5F}"/>
    <cellStyle name="Separador de milhares 4 2 11" xfId="28008" xr:uid="{204FC878-D28F-4EA1-A44B-EE60E120CF41}"/>
    <cellStyle name="Separador de milhares 4 2 2" xfId="774" xr:uid="{00000000-0005-0000-0000-000026540000}"/>
    <cellStyle name="Separador de milhares 4 2 2 10" xfId="28009" xr:uid="{F43AF435-BCE6-4E55-AE98-4DC192ED5047}"/>
    <cellStyle name="Separador de milhares 4 2 2 2" xfId="775" xr:uid="{00000000-0005-0000-0000-000027540000}"/>
    <cellStyle name="Separador de milhares 4 2 2 2 2" xfId="776" xr:uid="{00000000-0005-0000-0000-000028540000}"/>
    <cellStyle name="Separador de milhares 4 2 2 2 2 2" xfId="28011" xr:uid="{375F1745-66BE-4856-A868-C851DD444850}"/>
    <cellStyle name="Separador de milhares 4 2 2 2 3" xfId="28010" xr:uid="{D21E4EEF-8239-445F-A8E1-C99899A7EE13}"/>
    <cellStyle name="Separador de milhares 4 2 2 3" xfId="777" xr:uid="{00000000-0005-0000-0000-000029540000}"/>
    <cellStyle name="Separador de milhares 4 2 2 3 2" xfId="28012" xr:uid="{8FF3A922-90A5-403F-AF86-F28DF03ACF5E}"/>
    <cellStyle name="Separador de milhares 4 2 2 4" xfId="19116" xr:uid="{00000000-0005-0000-0000-00002A540000}"/>
    <cellStyle name="Separador de milhares 4 2 2 4 2" xfId="28682" xr:uid="{77E4A61B-6C7A-44DD-A9E8-4AB08CF58047}"/>
    <cellStyle name="Separador de milhares 4 2 2 5" xfId="26001" xr:uid="{00000000-0005-0000-0000-00002B540000}"/>
    <cellStyle name="Separador de milhares 4 2 2 5 2" xfId="32926" xr:uid="{601E77C0-0449-4E56-B7C9-FEF5C0636972}"/>
    <cellStyle name="Separador de milhares 4 2 2 6" xfId="27192" xr:uid="{00000000-0005-0000-0000-00002C540000}"/>
    <cellStyle name="Separador de milhares 4 2 2 6 2" xfId="33034" xr:uid="{2CC2B73B-A539-42C0-8FC2-03127B87181B}"/>
    <cellStyle name="Separador de milhares 4 2 2 7" xfId="27372" xr:uid="{00000000-0005-0000-0000-00002D540000}"/>
    <cellStyle name="Separador de milhares 4 2 2 7 2" xfId="33209" xr:uid="{A8AD2CE4-F16B-4906-8F61-E876DA425E2B}"/>
    <cellStyle name="Separador de milhares 4 2 2 8" xfId="27550" xr:uid="{00000000-0005-0000-0000-00002E540000}"/>
    <cellStyle name="Separador de milhares 4 2 2 8 2" xfId="33362" xr:uid="{E5705040-60E9-41B1-AE65-06B2C5A6FC5E}"/>
    <cellStyle name="Separador de milhares 4 2 2 9" xfId="27701" xr:uid="{00000000-0005-0000-0000-00002F540000}"/>
    <cellStyle name="Separador de milhares 4 2 2 9 2" xfId="33512" xr:uid="{9406AAFF-3739-491F-BFFE-F21DE31296D6}"/>
    <cellStyle name="Separador de milhares 4 2 3" xfId="778" xr:uid="{00000000-0005-0000-0000-000030540000}"/>
    <cellStyle name="Separador de milhares 4 2 3 2" xfId="779" xr:uid="{00000000-0005-0000-0000-000031540000}"/>
    <cellStyle name="Separador de milhares 4 2 3 2 2" xfId="28014" xr:uid="{EC4CB406-5A35-4531-89FD-DC44CD23832A}"/>
    <cellStyle name="Separador de milhares 4 2 3 3" xfId="19117" xr:uid="{00000000-0005-0000-0000-000032540000}"/>
    <cellStyle name="Separador de milhares 4 2 3 4" xfId="28013" xr:uid="{00179CB5-1A60-4538-94D8-100A961A44DD}"/>
    <cellStyle name="Separador de milhares 4 2 4" xfId="780" xr:uid="{00000000-0005-0000-0000-000033540000}"/>
    <cellStyle name="Separador de milhares 4 2 4 2" xfId="19118" xr:uid="{00000000-0005-0000-0000-000034540000}"/>
    <cellStyle name="Separador de milhares 4 2 4 3" xfId="28015" xr:uid="{50CE1B36-8E62-4458-B91E-FC346C433B13}"/>
    <cellStyle name="Separador de milhares 4 2 5" xfId="19115" xr:uid="{00000000-0005-0000-0000-000035540000}"/>
    <cellStyle name="Separador de milhares 4 2 5 2" xfId="28681" xr:uid="{5750659C-EB83-4EF4-AF72-D0856D8FE10D}"/>
    <cellStyle name="Separador de milhares 4 2 6" xfId="26000" xr:uid="{00000000-0005-0000-0000-000036540000}"/>
    <cellStyle name="Separador de milhares 4 2 6 2" xfId="32925" xr:uid="{2AB180D3-7B6F-4057-9E0E-C995864D8872}"/>
    <cellStyle name="Separador de milhares 4 2 7" xfId="27191" xr:uid="{00000000-0005-0000-0000-000037540000}"/>
    <cellStyle name="Separador de milhares 4 2 7 2" xfId="33033" xr:uid="{E60952CE-0576-4B05-9F31-8D6AA8F9C38A}"/>
    <cellStyle name="Separador de milhares 4 2 8" xfId="27371" xr:uid="{00000000-0005-0000-0000-000038540000}"/>
    <cellStyle name="Separador de milhares 4 2 8 2" xfId="33208" xr:uid="{89CA1331-F256-4C38-A53A-B75809B315CF}"/>
    <cellStyle name="Separador de milhares 4 2 9" xfId="27549" xr:uid="{00000000-0005-0000-0000-000039540000}"/>
    <cellStyle name="Separador de milhares 4 2 9 2" xfId="33361" xr:uid="{0754A559-7922-4967-ACD3-537A0A504B43}"/>
    <cellStyle name="Separador de milhares 4 20" xfId="19119" xr:uid="{00000000-0005-0000-0000-00003A540000}"/>
    <cellStyle name="Separador de milhares 4 21" xfId="19120" xr:uid="{00000000-0005-0000-0000-00003B540000}"/>
    <cellStyle name="Separador de milhares 4 22" xfId="19121" xr:uid="{00000000-0005-0000-0000-00003C540000}"/>
    <cellStyle name="Separador de milhares 4 23" xfId="19122" xr:uid="{00000000-0005-0000-0000-00003D540000}"/>
    <cellStyle name="Separador de milhares 4 24" xfId="19123" xr:uid="{00000000-0005-0000-0000-00003E540000}"/>
    <cellStyle name="Separador de milhares 4 25" xfId="19124" xr:uid="{00000000-0005-0000-0000-00003F540000}"/>
    <cellStyle name="Separador de milhares 4 26" xfId="19125" xr:uid="{00000000-0005-0000-0000-000040540000}"/>
    <cellStyle name="Separador de milhares 4 27" xfId="19126" xr:uid="{00000000-0005-0000-0000-000041540000}"/>
    <cellStyle name="Separador de milhares 4 28" xfId="19127" xr:uid="{00000000-0005-0000-0000-000042540000}"/>
    <cellStyle name="Separador de milhares 4 29" xfId="19128" xr:uid="{00000000-0005-0000-0000-000043540000}"/>
    <cellStyle name="Separador de milhares 4 3" xfId="781" xr:uid="{00000000-0005-0000-0000-000044540000}"/>
    <cellStyle name="Separador de milhares 4 3 10" xfId="27702" xr:uid="{00000000-0005-0000-0000-000045540000}"/>
    <cellStyle name="Separador de milhares 4 3 10 2" xfId="33513" xr:uid="{C9BB6E95-1405-4908-9E57-D5E3032C6A93}"/>
    <cellStyle name="Separador de milhares 4 3 11" xfId="28016"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19" xr:uid="{4BC1F0E7-9A8F-4F32-AA09-DE80C74216C8}"/>
    <cellStyle name="Separador de milhares 4 3 2 2 3" xfId="28018" xr:uid="{20249500-AE79-4069-BAA2-964C7FE785F5}"/>
    <cellStyle name="Separador de milhares 4 3 2 3" xfId="785" xr:uid="{00000000-0005-0000-0000-000049540000}"/>
    <cellStyle name="Separador de milhares 4 3 2 3 2" xfId="28020" xr:uid="{54DDA534-52DB-4A87-8F82-D889F8795647}"/>
    <cellStyle name="Separador de milhares 4 3 2 4" xfId="19130" xr:uid="{00000000-0005-0000-0000-00004A540000}"/>
    <cellStyle name="Separador de milhares 4 3 2 5" xfId="28017" xr:uid="{7CB7573E-88A0-4A33-A580-E0E7957FB407}"/>
    <cellStyle name="Separador de milhares 4 3 3" xfId="786" xr:uid="{00000000-0005-0000-0000-00004B540000}"/>
    <cellStyle name="Separador de milhares 4 3 3 2" xfId="787" xr:uid="{00000000-0005-0000-0000-00004C540000}"/>
    <cellStyle name="Separador de milhares 4 3 3 2 2" xfId="28022" xr:uid="{999A7AA9-9A06-4C3F-88A4-146E8A0E6D31}"/>
    <cellStyle name="Separador de milhares 4 3 3 3" xfId="19131" xr:uid="{00000000-0005-0000-0000-00004D540000}"/>
    <cellStyle name="Separador de milhares 4 3 3 4" xfId="28021" xr:uid="{A555578A-964E-4F85-9FC3-B5035DB6BAE3}"/>
    <cellStyle name="Separador de milhares 4 3 4" xfId="788" xr:uid="{00000000-0005-0000-0000-00004E540000}"/>
    <cellStyle name="Separador de milhares 4 3 4 2" xfId="19132" xr:uid="{00000000-0005-0000-0000-00004F540000}"/>
    <cellStyle name="Separador de milhares 4 3 4 3" xfId="28023" xr:uid="{E2D3F63C-93B1-46A5-884C-249B76D46A59}"/>
    <cellStyle name="Separador de milhares 4 3 5" xfId="19129" xr:uid="{00000000-0005-0000-0000-000050540000}"/>
    <cellStyle name="Separador de milhares 4 3 5 2" xfId="28683" xr:uid="{6BE1957C-F8AD-44A8-A7EB-7FF8FD2AD3C6}"/>
    <cellStyle name="Separador de milhares 4 3 6" xfId="26002" xr:uid="{00000000-0005-0000-0000-000051540000}"/>
    <cellStyle name="Separador de milhares 4 3 6 2" xfId="32927" xr:uid="{D25147FE-0313-488C-AA87-DA4A2A1A335F}"/>
    <cellStyle name="Separador de milhares 4 3 7" xfId="27193" xr:uid="{00000000-0005-0000-0000-000052540000}"/>
    <cellStyle name="Separador de milhares 4 3 7 2" xfId="33035" xr:uid="{27439627-0A29-4555-958D-981D100F756C}"/>
    <cellStyle name="Separador de milhares 4 3 8" xfId="27373" xr:uid="{00000000-0005-0000-0000-000053540000}"/>
    <cellStyle name="Separador de milhares 4 3 8 2" xfId="33210" xr:uid="{2A8178DC-3BD1-466E-BEB8-6D802F3212B8}"/>
    <cellStyle name="Separador de milhares 4 3 9" xfId="27551" xr:uid="{00000000-0005-0000-0000-000054540000}"/>
    <cellStyle name="Separador de milhares 4 3 9 2" xfId="33363" xr:uid="{0D2D928E-ADAE-4D96-9E75-B9AA265FFB64}"/>
    <cellStyle name="Separador de milhares 4 30" xfId="19133" xr:uid="{00000000-0005-0000-0000-000055540000}"/>
    <cellStyle name="Separador de milhares 4 31" xfId="19134" xr:uid="{00000000-0005-0000-0000-000056540000}"/>
    <cellStyle name="Separador de milhares 4 32" xfId="19135" xr:uid="{00000000-0005-0000-0000-000057540000}"/>
    <cellStyle name="Separador de milhares 4 33" xfId="19136" xr:uid="{00000000-0005-0000-0000-000058540000}"/>
    <cellStyle name="Separador de milhares 4 34" xfId="19137" xr:uid="{00000000-0005-0000-0000-000059540000}"/>
    <cellStyle name="Separador de milhares 4 35" xfId="19138" xr:uid="{00000000-0005-0000-0000-00005A540000}"/>
    <cellStyle name="Separador de milhares 4 36" xfId="19139" xr:uid="{00000000-0005-0000-0000-00005B540000}"/>
    <cellStyle name="Separador de milhares 4 37" xfId="19140" xr:uid="{00000000-0005-0000-0000-00005C540000}"/>
    <cellStyle name="Separador de milhares 4 37 2" xfId="19141" xr:uid="{00000000-0005-0000-0000-00005D540000}"/>
    <cellStyle name="Separador de milhares 4 38" xfId="19142" xr:uid="{00000000-0005-0000-0000-00005E540000}"/>
    <cellStyle name="Separador de milhares 4 39" xfId="19143" xr:uid="{00000000-0005-0000-0000-00005F540000}"/>
    <cellStyle name="Separador de milhares 4 4" xfId="789" xr:uid="{00000000-0005-0000-0000-000060540000}"/>
    <cellStyle name="Separador de milhares 4 4 2" xfId="19145" xr:uid="{00000000-0005-0000-0000-000061540000}"/>
    <cellStyle name="Separador de milhares 4 4 3" xfId="19146" xr:uid="{00000000-0005-0000-0000-000062540000}"/>
    <cellStyle name="Separador de milhares 4 4 4" xfId="19144" xr:uid="{00000000-0005-0000-0000-000063540000}"/>
    <cellStyle name="Separador de milhares 4 4 4 2" xfId="28684" xr:uid="{4F3E69C3-9214-40FA-BD27-E82A339AD1FC}"/>
    <cellStyle name="Separador de milhares 4 4 5" xfId="26003" xr:uid="{00000000-0005-0000-0000-000064540000}"/>
    <cellStyle name="Separador de milhares 4 4 5 2" xfId="32928" xr:uid="{8E94A154-4E4B-4C3F-8F1D-F6D6902EFB39}"/>
    <cellStyle name="Separador de milhares 4 4 6" xfId="27194" xr:uid="{00000000-0005-0000-0000-000065540000}"/>
    <cellStyle name="Separador de milhares 4 4 6 2" xfId="33036" xr:uid="{BE20A5DA-5484-416D-8174-38FA984D65F7}"/>
    <cellStyle name="Separador de milhares 4 4 7" xfId="27374" xr:uid="{00000000-0005-0000-0000-000066540000}"/>
    <cellStyle name="Separador de milhares 4 4 7 2" xfId="33211" xr:uid="{0E9F05CE-C15F-4878-A787-C6841EDE6F20}"/>
    <cellStyle name="Separador de milhares 4 4 8" xfId="27552" xr:uid="{00000000-0005-0000-0000-000067540000}"/>
    <cellStyle name="Separador de milhares 4 4 8 2" xfId="33364" xr:uid="{A714FDCA-29E2-4D29-A000-0E5FCC118EA1}"/>
    <cellStyle name="Separador de milhares 4 4 9" xfId="27703" xr:uid="{00000000-0005-0000-0000-000068540000}"/>
    <cellStyle name="Separador de milhares 4 4 9 2" xfId="33514" xr:uid="{B358139C-7D9C-4BB6-A764-1A9D03A59381}"/>
    <cellStyle name="Separador de milhares 4 40" xfId="19147" xr:uid="{00000000-0005-0000-0000-000069540000}"/>
    <cellStyle name="Separador de milhares 4 41" xfId="19148" xr:uid="{00000000-0005-0000-0000-00006A540000}"/>
    <cellStyle name="Separador de milhares 4 42" xfId="19149" xr:uid="{00000000-0005-0000-0000-00006B540000}"/>
    <cellStyle name="Separador de milhares 4 42 2" xfId="28685" xr:uid="{1A8E9B1A-2602-430A-9DA4-C1E62B262AC0}"/>
    <cellStyle name="Separador de milhares 4 43" xfId="19150" xr:uid="{00000000-0005-0000-0000-00006C540000}"/>
    <cellStyle name="Separador de milhares 4 43 2" xfId="28686" xr:uid="{58750692-3A7E-4862-BAA7-BAAAA2F6982F}"/>
    <cellStyle name="Separador de milhares 4 44" xfId="19151" xr:uid="{00000000-0005-0000-0000-00006D540000}"/>
    <cellStyle name="Separador de milhares 4 44 2" xfId="28687" xr:uid="{8DD9B084-39DE-41AB-AF25-0C2470C62819}"/>
    <cellStyle name="Separador de milhares 4 45" xfId="19152" xr:uid="{00000000-0005-0000-0000-00006E540000}"/>
    <cellStyle name="Separador de milhares 4 45 2" xfId="28688" xr:uid="{204DB535-C0C5-463A-946C-23116488BE1E}"/>
    <cellStyle name="Separador de milhares 4 46" xfId="19153" xr:uid="{00000000-0005-0000-0000-00006F540000}"/>
    <cellStyle name="Separador de milhares 4 46 2" xfId="28689" xr:uid="{5CEAB445-FEA1-47B7-B307-B05BB4751BF1}"/>
    <cellStyle name="Separador de milhares 4 47" xfId="19154" xr:uid="{00000000-0005-0000-0000-000070540000}"/>
    <cellStyle name="Separador de milhares 4 47 2" xfId="28690" xr:uid="{2AC5D6E9-418F-4A89-A98A-5E2F59B8AE45}"/>
    <cellStyle name="Separador de milhares 4 48" xfId="19155" xr:uid="{00000000-0005-0000-0000-000071540000}"/>
    <cellStyle name="Separador de milhares 4 48 2" xfId="28691" xr:uid="{C9095D0A-8016-4FB9-B64B-9191B7830936}"/>
    <cellStyle name="Separador de milhares 4 49" xfId="19156" xr:uid="{00000000-0005-0000-0000-000072540000}"/>
    <cellStyle name="Separador de milhares 4 49 2" xfId="28692"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6" xr:uid="{D9B48F0E-1A0E-4AFC-B1E3-03BAEA7D6994}"/>
    <cellStyle name="Separador de milhares 4 5 2 3" xfId="19158" xr:uid="{00000000-0005-0000-0000-000076540000}"/>
    <cellStyle name="Separador de milhares 4 5 2 4" xfId="28025" xr:uid="{9B421D7D-7320-4A89-BF25-E6202477455F}"/>
    <cellStyle name="Separador de milhares 4 5 3" xfId="793" xr:uid="{00000000-0005-0000-0000-000077540000}"/>
    <cellStyle name="Separador de milhares 4 5 3 2" xfId="19159" xr:uid="{00000000-0005-0000-0000-000078540000}"/>
    <cellStyle name="Separador de milhares 4 5 3 3" xfId="28027" xr:uid="{EB8FD8A3-3A01-4204-ADFF-8355DB6A54B1}"/>
    <cellStyle name="Separador de milhares 4 5 4" xfId="19157" xr:uid="{00000000-0005-0000-0000-000079540000}"/>
    <cellStyle name="Separador de milhares 4 5 4 2" xfId="28693" xr:uid="{B77DDEB6-897E-4983-854E-D036E7E1CE90}"/>
    <cellStyle name="Separador de milhares 4 5 5" xfId="28024" xr:uid="{4EABFF9E-A335-4A67-A6C9-9610FFA89498}"/>
    <cellStyle name="Separador de milhares 4 50" xfId="19160" xr:uid="{00000000-0005-0000-0000-00007A540000}"/>
    <cellStyle name="Separador de milhares 4 50 2" xfId="28694" xr:uid="{887A44DA-C0E8-410F-88AA-D8BB244D19E0}"/>
    <cellStyle name="Separador de milhares 4 51" xfId="19161" xr:uid="{00000000-0005-0000-0000-00007B540000}"/>
    <cellStyle name="Separador de milhares 4 51 2" xfId="28695" xr:uid="{2E3A95BE-C4AC-4A63-9AD9-61CFBA64F2E8}"/>
    <cellStyle name="Separador de milhares 4 52" xfId="19162" xr:uid="{00000000-0005-0000-0000-00007C540000}"/>
    <cellStyle name="Separador de milhares 4 52 2" xfId="28696" xr:uid="{93AB89D2-BF8C-4528-A90D-EC08E7CAAB4D}"/>
    <cellStyle name="Separador de milhares 4 53" xfId="19163" xr:uid="{00000000-0005-0000-0000-00007D540000}"/>
    <cellStyle name="Separador de milhares 4 53 2" xfId="28697" xr:uid="{0F8C218A-D040-4BBF-A119-EA8152C46D8A}"/>
    <cellStyle name="Separador de milhares 4 54" xfId="19164" xr:uid="{00000000-0005-0000-0000-00007E540000}"/>
    <cellStyle name="Separador de milhares 4 54 2" xfId="28698" xr:uid="{942BC3DB-55CC-49FF-8A39-D5D49E336B60}"/>
    <cellStyle name="Separador de milhares 4 55" xfId="27190" xr:uid="{00000000-0005-0000-0000-00007F540000}"/>
    <cellStyle name="Separador de milhares 4 55 2" xfId="33032" xr:uid="{1B9688F3-3DCA-4576-B279-258790296D53}"/>
    <cellStyle name="Separador de milhares 4 56" xfId="27370" xr:uid="{00000000-0005-0000-0000-000080540000}"/>
    <cellStyle name="Separador de milhares 4 56 2" xfId="33207" xr:uid="{D97E01CA-A787-4BD3-9328-9CB7A5F9CB3A}"/>
    <cellStyle name="Separador de milhares 4 57" xfId="27548" xr:uid="{00000000-0005-0000-0000-000081540000}"/>
    <cellStyle name="Separador de milhares 4 57 2" xfId="33360" xr:uid="{A8553A64-AE0C-4FA9-BFC6-02F9745F3C3B}"/>
    <cellStyle name="Separador de milhares 4 58" xfId="27699" xr:uid="{00000000-0005-0000-0000-000082540000}"/>
    <cellStyle name="Separador de milhares 4 58 2" xfId="33510" xr:uid="{695C373F-1234-49A6-A8BB-B860BB0F16EF}"/>
    <cellStyle name="Separador de milhares 4 59" xfId="28007" xr:uid="{0AFA42F3-BD98-4CBF-AE57-7E3B9AA060FD}"/>
    <cellStyle name="Separador de milhares 4 6" xfId="794" xr:uid="{00000000-0005-0000-0000-000083540000}"/>
    <cellStyle name="Separador de milhares 4 6 2" xfId="795" xr:uid="{00000000-0005-0000-0000-000084540000}"/>
    <cellStyle name="Separador de milhares 4 6 2 2" xfId="19166" xr:uid="{00000000-0005-0000-0000-000085540000}"/>
    <cellStyle name="Separador de milhares 4 6 2 3" xfId="28029" xr:uid="{41B257B8-4EA1-4394-B3F4-DB450CD864B4}"/>
    <cellStyle name="Separador de milhares 4 6 3" xfId="19167" xr:uid="{00000000-0005-0000-0000-000086540000}"/>
    <cellStyle name="Separador de milhares 4 6 4" xfId="19165" xr:uid="{00000000-0005-0000-0000-000087540000}"/>
    <cellStyle name="Separador de milhares 4 6 4 2" xfId="28699" xr:uid="{91C1CD58-885D-48DA-AC83-83C35DF2DD42}"/>
    <cellStyle name="Separador de milhares 4 6 5" xfId="28028" xr:uid="{EA5A9DCF-6C9E-41A1-997F-751C6F6D6213}"/>
    <cellStyle name="Separador de milhares 4 7" xfId="796" xr:uid="{00000000-0005-0000-0000-000088540000}"/>
    <cellStyle name="Separador de milhares 4 7 2" xfId="19169" xr:uid="{00000000-0005-0000-0000-000089540000}"/>
    <cellStyle name="Separador de milhares 4 7 3" xfId="19170" xr:uid="{00000000-0005-0000-0000-00008A540000}"/>
    <cellStyle name="Separador de milhares 4 7 4" xfId="19168" xr:uid="{00000000-0005-0000-0000-00008B540000}"/>
    <cellStyle name="Separador de milhares 4 7 4 2" xfId="28700" xr:uid="{D3F29729-417A-4D27-A776-8EE8DD327EFC}"/>
    <cellStyle name="Separador de milhares 4 7 5" xfId="28030" xr:uid="{3FE30E20-6D72-4863-9CC5-76A4394E8CA4}"/>
    <cellStyle name="Separador de milhares 4 8" xfId="797" xr:uid="{00000000-0005-0000-0000-00008C540000}"/>
    <cellStyle name="Separador de milhares 4 8 2" xfId="19172" xr:uid="{00000000-0005-0000-0000-00008D540000}"/>
    <cellStyle name="Separador de milhares 4 8 3" xfId="19173" xr:uid="{00000000-0005-0000-0000-00008E540000}"/>
    <cellStyle name="Separador de milhares 4 8 4" xfId="19171" xr:uid="{00000000-0005-0000-0000-00008F540000}"/>
    <cellStyle name="Separador de milhares 4 8 4 2" xfId="28701" xr:uid="{06861DCD-6A93-4D78-85A6-66604D353479}"/>
    <cellStyle name="Separador de milhares 4 8 5" xfId="28031" xr:uid="{97DFECB5-A440-4DA3-BCB6-0B441B23B690}"/>
    <cellStyle name="Separador de milhares 4 9" xfId="798" xr:uid="{00000000-0005-0000-0000-000090540000}"/>
    <cellStyle name="Separador de milhares 4 9 2" xfId="19175" xr:uid="{00000000-0005-0000-0000-000091540000}"/>
    <cellStyle name="Separador de milhares 4 9 3" xfId="19176" xr:uid="{00000000-0005-0000-0000-000092540000}"/>
    <cellStyle name="Separador de milhares 4 9 4" xfId="19174" xr:uid="{00000000-0005-0000-0000-000093540000}"/>
    <cellStyle name="Separador de milhares 4 9 5" xfId="28032" xr:uid="{8094FB21-C19F-4CD3-B231-CE39CE8489C2}"/>
    <cellStyle name="Separador de milhares 40" xfId="19177" xr:uid="{00000000-0005-0000-0000-000094540000}"/>
    <cellStyle name="Separador de milhares 40 2" xfId="19178" xr:uid="{00000000-0005-0000-0000-000095540000}"/>
    <cellStyle name="Separador de milhares 40 2 2" xfId="28703" xr:uid="{A8407347-2C5D-4EC4-B2EC-4CFE3D1D52E8}"/>
    <cellStyle name="Separador de milhares 40 3" xfId="28702" xr:uid="{A239750E-1A77-495C-8F57-86CCE0554E7A}"/>
    <cellStyle name="Separador de milhares 41" xfId="19179" xr:uid="{00000000-0005-0000-0000-000096540000}"/>
    <cellStyle name="Separador de milhares 41 2" xfId="19180" xr:uid="{00000000-0005-0000-0000-000097540000}"/>
    <cellStyle name="Separador de milhares 41 2 2" xfId="28705" xr:uid="{CADE08AE-E8A3-4418-B2DF-51169E9B173B}"/>
    <cellStyle name="Separador de milhares 41 3" xfId="28704" xr:uid="{1469721B-09EB-492F-9BB2-65C8A3C5EC82}"/>
    <cellStyle name="Separador de milhares 42" xfId="19181" xr:uid="{00000000-0005-0000-0000-000098540000}"/>
    <cellStyle name="Separador de milhares 42 2" xfId="19182" xr:uid="{00000000-0005-0000-0000-000099540000}"/>
    <cellStyle name="Separador de milhares 42 2 2" xfId="28707" xr:uid="{A785D7A9-94A5-4F5C-B223-7C74DC851754}"/>
    <cellStyle name="Separador de milhares 42 3" xfId="28706" xr:uid="{BE8C44EF-16CB-413D-85E6-3DEAEF61D3F5}"/>
    <cellStyle name="Separador de milhares 43" xfId="19183" xr:uid="{00000000-0005-0000-0000-00009A540000}"/>
    <cellStyle name="Separador de milhares 43 2" xfId="19184" xr:uid="{00000000-0005-0000-0000-00009B540000}"/>
    <cellStyle name="Separador de milhares 43 2 2" xfId="28709" xr:uid="{33F9B029-8171-4681-8EC9-BF363A382949}"/>
    <cellStyle name="Separador de milhares 43 3" xfId="28708" xr:uid="{82B37787-AC05-4B4D-ACD3-E658E2324C84}"/>
    <cellStyle name="Separador de milhares 44" xfId="19185" xr:uid="{00000000-0005-0000-0000-00009C540000}"/>
    <cellStyle name="Separador de milhares 44 2" xfId="19186" xr:uid="{00000000-0005-0000-0000-00009D540000}"/>
    <cellStyle name="Separador de milhares 44 2 2" xfId="28711" xr:uid="{1C71BA7C-78AD-490E-89A2-3B335A7DDB63}"/>
    <cellStyle name="Separador de milhares 44 3" xfId="28710" xr:uid="{4B4D91F0-E1DC-451F-AE33-F467EABEB18B}"/>
    <cellStyle name="Separador de milhares 45" xfId="19187" xr:uid="{00000000-0005-0000-0000-00009E540000}"/>
    <cellStyle name="Separador de milhares 45 2" xfId="19188" xr:uid="{00000000-0005-0000-0000-00009F540000}"/>
    <cellStyle name="Separador de milhares 45 2 2" xfId="28713" xr:uid="{688BD84B-C803-4ECB-BA7F-2E04570E3EFE}"/>
    <cellStyle name="Separador de milhares 45 3" xfId="28712" xr:uid="{6C494FBB-9FE2-45DD-8E0F-5A4C70D49A21}"/>
    <cellStyle name="Separador de milhares 46" xfId="19189" xr:uid="{00000000-0005-0000-0000-0000A0540000}"/>
    <cellStyle name="Separador de milhares 46 2" xfId="19190" xr:uid="{00000000-0005-0000-0000-0000A1540000}"/>
    <cellStyle name="Separador de milhares 46 2 2" xfId="28715" xr:uid="{4953AEBF-F6C0-4181-894A-974A84E9FB68}"/>
    <cellStyle name="Separador de milhares 46 3" xfId="28714" xr:uid="{66478EFE-8DBD-4AE3-B8D8-CA43E6ECB18D}"/>
    <cellStyle name="Separador de milhares 47" xfId="19191" xr:uid="{00000000-0005-0000-0000-0000A2540000}"/>
    <cellStyle name="Separador de milhares 47 2" xfId="19192" xr:uid="{00000000-0005-0000-0000-0000A3540000}"/>
    <cellStyle name="Separador de milhares 47 2 2" xfId="28717" xr:uid="{E59F16A6-FA36-4A71-866B-B3FB0F188B69}"/>
    <cellStyle name="Separador de milhares 47 3" xfId="28716" xr:uid="{BCE5B19C-CC8D-499D-BBBA-C47BD3797AD2}"/>
    <cellStyle name="Separador de milhares 48" xfId="19193" xr:uid="{00000000-0005-0000-0000-0000A4540000}"/>
    <cellStyle name="Separador de milhares 48 2" xfId="19194" xr:uid="{00000000-0005-0000-0000-0000A5540000}"/>
    <cellStyle name="Separador de milhares 48 2 2" xfId="28719" xr:uid="{DA1972B3-296F-44F0-AC0A-688BC612097B}"/>
    <cellStyle name="Separador de milhares 48 3" xfId="28718" xr:uid="{282E245A-0FFE-4A84-BEB2-B41D1198AFEB}"/>
    <cellStyle name="Separador de milhares 49" xfId="19195" xr:uid="{00000000-0005-0000-0000-0000A6540000}"/>
    <cellStyle name="Separador de milhares 49 2" xfId="19196" xr:uid="{00000000-0005-0000-0000-0000A7540000}"/>
    <cellStyle name="Separador de milhares 49 2 2" xfId="28721" xr:uid="{761E3865-F5D7-4221-8D8B-D56BAE8A34A7}"/>
    <cellStyle name="Separador de milhares 49 3" xfId="28720" xr:uid="{90B81DD5-3251-4D06-86C6-9CF6DB3B2990}"/>
    <cellStyle name="Separador de milhares 5" xfId="799" xr:uid="{00000000-0005-0000-0000-0000A8540000}"/>
    <cellStyle name="Separador de milhares 5 10" xfId="19197" xr:uid="{00000000-0005-0000-0000-0000A9540000}"/>
    <cellStyle name="Separador de milhares 5 11" xfId="19198" xr:uid="{00000000-0005-0000-0000-0000AA540000}"/>
    <cellStyle name="Separador de milhares 5 11 2" xfId="19199" xr:uid="{00000000-0005-0000-0000-0000AB540000}"/>
    <cellStyle name="Separador de milhares 5 11 3" xfId="19200" xr:uid="{00000000-0005-0000-0000-0000AC540000}"/>
    <cellStyle name="Separador de milhares 5 12" xfId="19201" xr:uid="{00000000-0005-0000-0000-0000AD540000}"/>
    <cellStyle name="Separador de milhares 5 12 2" xfId="19202" xr:uid="{00000000-0005-0000-0000-0000AE540000}"/>
    <cellStyle name="Separador de milhares 5 12 3" xfId="19203" xr:uid="{00000000-0005-0000-0000-0000AF540000}"/>
    <cellStyle name="Separador de milhares 5 13" xfId="19204" xr:uid="{00000000-0005-0000-0000-0000B0540000}"/>
    <cellStyle name="Separador de milhares 5 13 2" xfId="19205" xr:uid="{00000000-0005-0000-0000-0000B1540000}"/>
    <cellStyle name="Separador de milhares 5 13 3" xfId="19206" xr:uid="{00000000-0005-0000-0000-0000B2540000}"/>
    <cellStyle name="Separador de milhares 5 14" xfId="19207" xr:uid="{00000000-0005-0000-0000-0000B3540000}"/>
    <cellStyle name="Separador de milhares 5 14 2" xfId="19208" xr:uid="{00000000-0005-0000-0000-0000B4540000}"/>
    <cellStyle name="Separador de milhares 5 14 3" xfId="19209" xr:uid="{00000000-0005-0000-0000-0000B5540000}"/>
    <cellStyle name="Separador de milhares 5 14 4" xfId="19210" xr:uid="{00000000-0005-0000-0000-0000B6540000}"/>
    <cellStyle name="Separador de milhares 5 15" xfId="19211" xr:uid="{00000000-0005-0000-0000-0000B7540000}"/>
    <cellStyle name="Separador de milhares 5 15 10" xfId="19212" xr:uid="{00000000-0005-0000-0000-0000B8540000}"/>
    <cellStyle name="Separador de milhares 5 15 11" xfId="19213" xr:uid="{00000000-0005-0000-0000-0000B9540000}"/>
    <cellStyle name="Separador de milhares 5 15 12" xfId="19214" xr:uid="{00000000-0005-0000-0000-0000BA540000}"/>
    <cellStyle name="Separador de milhares 5 15 13" xfId="19215" xr:uid="{00000000-0005-0000-0000-0000BB540000}"/>
    <cellStyle name="Separador de milhares 5 15 14" xfId="19216" xr:uid="{00000000-0005-0000-0000-0000BC540000}"/>
    <cellStyle name="Separador de milhares 5 15 15" xfId="19217" xr:uid="{00000000-0005-0000-0000-0000BD540000}"/>
    <cellStyle name="Separador de milhares 5 15 16" xfId="19218" xr:uid="{00000000-0005-0000-0000-0000BE540000}"/>
    <cellStyle name="Separador de milhares 5 15 17" xfId="19219" xr:uid="{00000000-0005-0000-0000-0000BF540000}"/>
    <cellStyle name="Separador de milhares 5 15 18" xfId="19220" xr:uid="{00000000-0005-0000-0000-0000C0540000}"/>
    <cellStyle name="Separador de milhares 5 15 19" xfId="19221" xr:uid="{00000000-0005-0000-0000-0000C1540000}"/>
    <cellStyle name="Separador de milhares 5 15 2" xfId="19222" xr:uid="{00000000-0005-0000-0000-0000C2540000}"/>
    <cellStyle name="Separador de milhares 5 15 2 10" xfId="19223" xr:uid="{00000000-0005-0000-0000-0000C3540000}"/>
    <cellStyle name="Separador de milhares 5 15 2 11" xfId="19224" xr:uid="{00000000-0005-0000-0000-0000C4540000}"/>
    <cellStyle name="Separador de milhares 5 15 2 12" xfId="19225" xr:uid="{00000000-0005-0000-0000-0000C5540000}"/>
    <cellStyle name="Separador de milhares 5 15 2 13" xfId="19226" xr:uid="{00000000-0005-0000-0000-0000C6540000}"/>
    <cellStyle name="Separador de milhares 5 15 2 14" xfId="19227" xr:uid="{00000000-0005-0000-0000-0000C7540000}"/>
    <cellStyle name="Separador de milhares 5 15 2 15" xfId="19228" xr:uid="{00000000-0005-0000-0000-0000C8540000}"/>
    <cellStyle name="Separador de milhares 5 15 2 16" xfId="19229" xr:uid="{00000000-0005-0000-0000-0000C9540000}"/>
    <cellStyle name="Separador de milhares 5 15 2 17" xfId="19230" xr:uid="{00000000-0005-0000-0000-0000CA540000}"/>
    <cellStyle name="Separador de milhares 5 15 2 18" xfId="19231" xr:uid="{00000000-0005-0000-0000-0000CB540000}"/>
    <cellStyle name="Separador de milhares 5 15 2 19" xfId="19232" xr:uid="{00000000-0005-0000-0000-0000CC540000}"/>
    <cellStyle name="Separador de milhares 5 15 2 2" xfId="19233" xr:uid="{00000000-0005-0000-0000-0000CD540000}"/>
    <cellStyle name="Separador de milhares 5 15 2 2 10" xfId="19234" xr:uid="{00000000-0005-0000-0000-0000CE540000}"/>
    <cellStyle name="Separador de milhares 5 15 2 2 11" xfId="19235" xr:uid="{00000000-0005-0000-0000-0000CF540000}"/>
    <cellStyle name="Separador de milhares 5 15 2 2 12" xfId="19236" xr:uid="{00000000-0005-0000-0000-0000D0540000}"/>
    <cellStyle name="Separador de milhares 5 15 2 2 13" xfId="19237" xr:uid="{00000000-0005-0000-0000-0000D1540000}"/>
    <cellStyle name="Separador de milhares 5 15 2 2 14" xfId="19238" xr:uid="{00000000-0005-0000-0000-0000D2540000}"/>
    <cellStyle name="Separador de milhares 5 15 2 2 15" xfId="19239" xr:uid="{00000000-0005-0000-0000-0000D3540000}"/>
    <cellStyle name="Separador de milhares 5 15 2 2 16" xfId="19240" xr:uid="{00000000-0005-0000-0000-0000D4540000}"/>
    <cellStyle name="Separador de milhares 5 15 2 2 17" xfId="19241" xr:uid="{00000000-0005-0000-0000-0000D5540000}"/>
    <cellStyle name="Separador de milhares 5 15 2 2 18" xfId="19242" xr:uid="{00000000-0005-0000-0000-0000D6540000}"/>
    <cellStyle name="Separador de milhares 5 15 2 2 19" xfId="19243" xr:uid="{00000000-0005-0000-0000-0000D7540000}"/>
    <cellStyle name="Separador de milhares 5 15 2 2 2" xfId="19244" xr:uid="{00000000-0005-0000-0000-0000D8540000}"/>
    <cellStyle name="Separador de milhares 5 15 2 2 20" xfId="19245" xr:uid="{00000000-0005-0000-0000-0000D9540000}"/>
    <cellStyle name="Separador de milhares 5 15 2 2 21" xfId="19246" xr:uid="{00000000-0005-0000-0000-0000DA540000}"/>
    <cellStyle name="Separador de milhares 5 15 2 2 3" xfId="19247" xr:uid="{00000000-0005-0000-0000-0000DB540000}"/>
    <cellStyle name="Separador de milhares 5 15 2 2 4" xfId="19248" xr:uid="{00000000-0005-0000-0000-0000DC540000}"/>
    <cellStyle name="Separador de milhares 5 15 2 2 5" xfId="19249" xr:uid="{00000000-0005-0000-0000-0000DD540000}"/>
    <cellStyle name="Separador de milhares 5 15 2 2 6" xfId="19250" xr:uid="{00000000-0005-0000-0000-0000DE540000}"/>
    <cellStyle name="Separador de milhares 5 15 2 2 7" xfId="19251" xr:uid="{00000000-0005-0000-0000-0000DF540000}"/>
    <cellStyle name="Separador de milhares 5 15 2 2 8" xfId="19252" xr:uid="{00000000-0005-0000-0000-0000E0540000}"/>
    <cellStyle name="Separador de milhares 5 15 2 2 9" xfId="19253" xr:uid="{00000000-0005-0000-0000-0000E1540000}"/>
    <cellStyle name="Separador de milhares 5 15 2 20" xfId="19254" xr:uid="{00000000-0005-0000-0000-0000E2540000}"/>
    <cellStyle name="Separador de milhares 5 15 2 21" xfId="19255" xr:uid="{00000000-0005-0000-0000-0000E3540000}"/>
    <cellStyle name="Separador de milhares 5 15 2 22" xfId="19256" xr:uid="{00000000-0005-0000-0000-0000E4540000}"/>
    <cellStyle name="Separador de milhares 5 15 2 23" xfId="19257" xr:uid="{00000000-0005-0000-0000-0000E5540000}"/>
    <cellStyle name="Separador de milhares 5 15 2 24" xfId="19258" xr:uid="{00000000-0005-0000-0000-0000E6540000}"/>
    <cellStyle name="Separador de milhares 5 15 2 25" xfId="19259" xr:uid="{00000000-0005-0000-0000-0000E7540000}"/>
    <cellStyle name="Separador de milhares 5 15 2 26" xfId="19260" xr:uid="{00000000-0005-0000-0000-0000E8540000}"/>
    <cellStyle name="Separador de milhares 5 15 2 27" xfId="19261" xr:uid="{00000000-0005-0000-0000-0000E9540000}"/>
    <cellStyle name="Separador de milhares 5 15 2 28" xfId="19262" xr:uid="{00000000-0005-0000-0000-0000EA540000}"/>
    <cellStyle name="Separador de milhares 5 15 2 29" xfId="19263" xr:uid="{00000000-0005-0000-0000-0000EB540000}"/>
    <cellStyle name="Separador de milhares 5 15 2 3" xfId="19264" xr:uid="{00000000-0005-0000-0000-0000EC540000}"/>
    <cellStyle name="Separador de milhares 5 15 2 30" xfId="19265" xr:uid="{00000000-0005-0000-0000-0000ED540000}"/>
    <cellStyle name="Separador de milhares 5 15 2 31" xfId="19266" xr:uid="{00000000-0005-0000-0000-0000EE540000}"/>
    <cellStyle name="Separador de milhares 5 15 2 32" xfId="19267" xr:uid="{00000000-0005-0000-0000-0000EF540000}"/>
    <cellStyle name="Separador de milhares 5 15 2 4" xfId="19268" xr:uid="{00000000-0005-0000-0000-0000F0540000}"/>
    <cellStyle name="Separador de milhares 5 15 2 4 2" xfId="19269" xr:uid="{00000000-0005-0000-0000-0000F1540000}"/>
    <cellStyle name="Separador de milhares 5 15 2 4 3" xfId="19270" xr:uid="{00000000-0005-0000-0000-0000F2540000}"/>
    <cellStyle name="Separador de milhares 5 15 2 4 4" xfId="19271" xr:uid="{00000000-0005-0000-0000-0000F3540000}"/>
    <cellStyle name="Separador de milhares 5 15 2 5" xfId="19272" xr:uid="{00000000-0005-0000-0000-0000F4540000}"/>
    <cellStyle name="Separador de milhares 5 15 2 6" xfId="19273" xr:uid="{00000000-0005-0000-0000-0000F5540000}"/>
    <cellStyle name="Separador de milhares 5 15 2 7" xfId="19274" xr:uid="{00000000-0005-0000-0000-0000F6540000}"/>
    <cellStyle name="Separador de milhares 5 15 2 8" xfId="19275" xr:uid="{00000000-0005-0000-0000-0000F7540000}"/>
    <cellStyle name="Separador de milhares 5 15 2 9" xfId="19276" xr:uid="{00000000-0005-0000-0000-0000F8540000}"/>
    <cellStyle name="Separador de milhares 5 15 20" xfId="19277" xr:uid="{00000000-0005-0000-0000-0000F9540000}"/>
    <cellStyle name="Separador de milhares 5 15 21" xfId="19278" xr:uid="{00000000-0005-0000-0000-0000FA540000}"/>
    <cellStyle name="Separador de milhares 5 15 22" xfId="19279" xr:uid="{00000000-0005-0000-0000-0000FB540000}"/>
    <cellStyle name="Separador de milhares 5 15 23" xfId="19280" xr:uid="{00000000-0005-0000-0000-0000FC540000}"/>
    <cellStyle name="Separador de milhares 5 15 24" xfId="19281" xr:uid="{00000000-0005-0000-0000-0000FD540000}"/>
    <cellStyle name="Separador de milhares 5 15 25" xfId="19282" xr:uid="{00000000-0005-0000-0000-0000FE540000}"/>
    <cellStyle name="Separador de milhares 5 15 26" xfId="19283" xr:uid="{00000000-0005-0000-0000-0000FF540000}"/>
    <cellStyle name="Separador de milhares 5 15 27" xfId="19284" xr:uid="{00000000-0005-0000-0000-000000550000}"/>
    <cellStyle name="Separador de milhares 5 15 28" xfId="19285" xr:uid="{00000000-0005-0000-0000-000001550000}"/>
    <cellStyle name="Separador de milhares 5 15 29" xfId="19286" xr:uid="{00000000-0005-0000-0000-000002550000}"/>
    <cellStyle name="Separador de milhares 5 15 3" xfId="19287" xr:uid="{00000000-0005-0000-0000-000003550000}"/>
    <cellStyle name="Separador de milhares 5 15 3 10" xfId="19288" xr:uid="{00000000-0005-0000-0000-000004550000}"/>
    <cellStyle name="Separador de milhares 5 15 3 11" xfId="19289" xr:uid="{00000000-0005-0000-0000-000005550000}"/>
    <cellStyle name="Separador de milhares 5 15 3 12" xfId="19290" xr:uid="{00000000-0005-0000-0000-000006550000}"/>
    <cellStyle name="Separador de milhares 5 15 3 13" xfId="19291" xr:uid="{00000000-0005-0000-0000-000007550000}"/>
    <cellStyle name="Separador de milhares 5 15 3 14" xfId="19292" xr:uid="{00000000-0005-0000-0000-000008550000}"/>
    <cellStyle name="Separador de milhares 5 15 3 15" xfId="19293" xr:uid="{00000000-0005-0000-0000-000009550000}"/>
    <cellStyle name="Separador de milhares 5 15 3 16" xfId="19294" xr:uid="{00000000-0005-0000-0000-00000A550000}"/>
    <cellStyle name="Separador de milhares 5 15 3 17" xfId="19295" xr:uid="{00000000-0005-0000-0000-00000B550000}"/>
    <cellStyle name="Separador de milhares 5 15 3 18" xfId="19296" xr:uid="{00000000-0005-0000-0000-00000C550000}"/>
    <cellStyle name="Separador de milhares 5 15 3 19" xfId="19297" xr:uid="{00000000-0005-0000-0000-00000D550000}"/>
    <cellStyle name="Separador de milhares 5 15 3 2" xfId="19298" xr:uid="{00000000-0005-0000-0000-00000E550000}"/>
    <cellStyle name="Separador de milhares 5 15 3 20" xfId="19299" xr:uid="{00000000-0005-0000-0000-00000F550000}"/>
    <cellStyle name="Separador de milhares 5 15 3 21" xfId="19300" xr:uid="{00000000-0005-0000-0000-000010550000}"/>
    <cellStyle name="Separador de milhares 5 15 3 22" xfId="19301" xr:uid="{00000000-0005-0000-0000-000011550000}"/>
    <cellStyle name="Separador de milhares 5 15 3 23" xfId="19302" xr:uid="{00000000-0005-0000-0000-000012550000}"/>
    <cellStyle name="Separador de milhares 5 15 3 24" xfId="19303" xr:uid="{00000000-0005-0000-0000-000013550000}"/>
    <cellStyle name="Separador de milhares 5 15 3 25" xfId="19304" xr:uid="{00000000-0005-0000-0000-000014550000}"/>
    <cellStyle name="Separador de milhares 5 15 3 26" xfId="19305" xr:uid="{00000000-0005-0000-0000-000015550000}"/>
    <cellStyle name="Separador de milhares 5 15 3 27" xfId="19306" xr:uid="{00000000-0005-0000-0000-000016550000}"/>
    <cellStyle name="Separador de milhares 5 15 3 28" xfId="19307" xr:uid="{00000000-0005-0000-0000-000017550000}"/>
    <cellStyle name="Separador de milhares 5 15 3 29" xfId="19308" xr:uid="{00000000-0005-0000-0000-000018550000}"/>
    <cellStyle name="Separador de milhares 5 15 3 3" xfId="19309" xr:uid="{00000000-0005-0000-0000-000019550000}"/>
    <cellStyle name="Separador de milhares 5 15 3 30" xfId="19310" xr:uid="{00000000-0005-0000-0000-00001A550000}"/>
    <cellStyle name="Separador de milhares 5 15 3 31" xfId="19311" xr:uid="{00000000-0005-0000-0000-00001B550000}"/>
    <cellStyle name="Separador de milhares 5 15 3 4" xfId="19312" xr:uid="{00000000-0005-0000-0000-00001C550000}"/>
    <cellStyle name="Separador de milhares 5 15 3 5" xfId="19313" xr:uid="{00000000-0005-0000-0000-00001D550000}"/>
    <cellStyle name="Separador de milhares 5 15 3 6" xfId="19314" xr:uid="{00000000-0005-0000-0000-00001E550000}"/>
    <cellStyle name="Separador de milhares 5 15 3 7" xfId="19315" xr:uid="{00000000-0005-0000-0000-00001F550000}"/>
    <cellStyle name="Separador de milhares 5 15 3 8" xfId="19316" xr:uid="{00000000-0005-0000-0000-000020550000}"/>
    <cellStyle name="Separador de milhares 5 15 3 9" xfId="19317" xr:uid="{00000000-0005-0000-0000-000021550000}"/>
    <cellStyle name="Separador de milhares 5 15 30" xfId="19318" xr:uid="{00000000-0005-0000-0000-000022550000}"/>
    <cellStyle name="Separador de milhares 5 15 31" xfId="19319" xr:uid="{00000000-0005-0000-0000-000023550000}"/>
    <cellStyle name="Separador de milhares 5 15 32" xfId="19320" xr:uid="{00000000-0005-0000-0000-000024550000}"/>
    <cellStyle name="Separador de milhares 5 15 33" xfId="19321" xr:uid="{00000000-0005-0000-0000-000025550000}"/>
    <cellStyle name="Separador de milhares 5 15 34" xfId="19322" xr:uid="{00000000-0005-0000-0000-000026550000}"/>
    <cellStyle name="Separador de milhares 5 15 35" xfId="19323" xr:uid="{00000000-0005-0000-0000-000027550000}"/>
    <cellStyle name="Separador de milhares 5 15 36" xfId="19324" xr:uid="{00000000-0005-0000-0000-000028550000}"/>
    <cellStyle name="Separador de milhares 5 15 4" xfId="19325" xr:uid="{00000000-0005-0000-0000-000029550000}"/>
    <cellStyle name="Separador de milhares 5 15 5" xfId="19326" xr:uid="{00000000-0005-0000-0000-00002A550000}"/>
    <cellStyle name="Separador de milhares 5 15 6" xfId="19327" xr:uid="{00000000-0005-0000-0000-00002B550000}"/>
    <cellStyle name="Separador de milhares 5 15 6 2" xfId="19328" xr:uid="{00000000-0005-0000-0000-00002C550000}"/>
    <cellStyle name="Separador de milhares 5 15 6 3" xfId="19329" xr:uid="{00000000-0005-0000-0000-00002D550000}"/>
    <cellStyle name="Separador de milhares 5 15 6 4" xfId="19330" xr:uid="{00000000-0005-0000-0000-00002E550000}"/>
    <cellStyle name="Separador de milhares 5 15 7" xfId="19331" xr:uid="{00000000-0005-0000-0000-00002F550000}"/>
    <cellStyle name="Separador de milhares 5 15 8" xfId="19332" xr:uid="{00000000-0005-0000-0000-000030550000}"/>
    <cellStyle name="Separador de milhares 5 15 9" xfId="19333" xr:uid="{00000000-0005-0000-0000-000031550000}"/>
    <cellStyle name="Separador de milhares 5 16" xfId="19334" xr:uid="{00000000-0005-0000-0000-000032550000}"/>
    <cellStyle name="Separador de milhares 5 16 2" xfId="19335" xr:uid="{00000000-0005-0000-0000-000033550000}"/>
    <cellStyle name="Separador de milhares 5 16 3" xfId="19336" xr:uid="{00000000-0005-0000-0000-000034550000}"/>
    <cellStyle name="Separador de milhares 5 17" xfId="19337" xr:uid="{00000000-0005-0000-0000-000035550000}"/>
    <cellStyle name="Separador de milhares 5 17 2" xfId="19338" xr:uid="{00000000-0005-0000-0000-000036550000}"/>
    <cellStyle name="Separador de milhares 5 17 3" xfId="19339" xr:uid="{00000000-0005-0000-0000-000037550000}"/>
    <cellStyle name="Separador de milhares 5 18" xfId="19340" xr:uid="{00000000-0005-0000-0000-000038550000}"/>
    <cellStyle name="Separador de milhares 5 18 2" xfId="19341" xr:uid="{00000000-0005-0000-0000-000039550000}"/>
    <cellStyle name="Separador de milhares 5 18 3" xfId="19342" xr:uid="{00000000-0005-0000-0000-00003A550000}"/>
    <cellStyle name="Separador de milhares 5 19" xfId="19343" xr:uid="{00000000-0005-0000-0000-00003B550000}"/>
    <cellStyle name="Separador de milhares 5 2" xfId="800" xr:uid="{00000000-0005-0000-0000-00003C550000}"/>
    <cellStyle name="Separador de milhares 5 2 10" xfId="19345" xr:uid="{00000000-0005-0000-0000-00003D550000}"/>
    <cellStyle name="Separador de milhares 5 2 11" xfId="19346" xr:uid="{00000000-0005-0000-0000-00003E550000}"/>
    <cellStyle name="Separador de milhares 5 2 12" xfId="19347" xr:uid="{00000000-0005-0000-0000-00003F550000}"/>
    <cellStyle name="Separador de milhares 5 2 13" xfId="19348" xr:uid="{00000000-0005-0000-0000-000040550000}"/>
    <cellStyle name="Separador de milhares 5 2 14" xfId="19349" xr:uid="{00000000-0005-0000-0000-000041550000}"/>
    <cellStyle name="Separador de milhares 5 2 15" xfId="19344" xr:uid="{00000000-0005-0000-0000-000042550000}"/>
    <cellStyle name="Separador de milhares 5 2 15 2" xfId="28722" xr:uid="{59F6D547-15EB-4B4B-B06E-FED64666FC5F}"/>
    <cellStyle name="Separador de milhares 5 2 16" xfId="26004" xr:uid="{00000000-0005-0000-0000-000043550000}"/>
    <cellStyle name="Separador de milhares 5 2 16 2" xfId="32929" xr:uid="{41212DC8-CBE9-4A4B-801E-C1900CD30AF9}"/>
    <cellStyle name="Separador de milhares 5 2 17" xfId="27196" xr:uid="{00000000-0005-0000-0000-000044550000}"/>
    <cellStyle name="Separador de milhares 5 2 17 2" xfId="33038" xr:uid="{4757AFB2-E878-43C1-9D43-BA64879C693A}"/>
    <cellStyle name="Separador de milhares 5 2 18" xfId="27376" xr:uid="{00000000-0005-0000-0000-000045550000}"/>
    <cellStyle name="Separador de milhares 5 2 18 2" xfId="33213" xr:uid="{80FDA580-55C2-41C4-992C-872151CA8AF0}"/>
    <cellStyle name="Separador de milhares 5 2 19" xfId="27554" xr:uid="{00000000-0005-0000-0000-000046550000}"/>
    <cellStyle name="Separador de milhares 5 2 19 2" xfId="33366" xr:uid="{035DDD51-D38D-45A5-BC30-46686B3F61F9}"/>
    <cellStyle name="Separador de milhares 5 2 2" xfId="801" xr:uid="{00000000-0005-0000-0000-000047550000}"/>
    <cellStyle name="Separador de milhares 5 2 2 10" xfId="28035" xr:uid="{161CA678-B7DB-4528-A866-7127E46BE8B0}"/>
    <cellStyle name="Separador de milhares 5 2 2 2" xfId="19351" xr:uid="{00000000-0005-0000-0000-000048550000}"/>
    <cellStyle name="Separador de milhares 5 2 2 3" xfId="19352" xr:uid="{00000000-0005-0000-0000-000049550000}"/>
    <cellStyle name="Separador de milhares 5 2 2 4" xfId="19350" xr:uid="{00000000-0005-0000-0000-00004A550000}"/>
    <cellStyle name="Separador de milhares 5 2 2 4 2" xfId="28723" xr:uid="{908FA138-85F1-4846-96AF-DC6864BFF4E7}"/>
    <cellStyle name="Separador de milhares 5 2 2 5" xfId="27128" xr:uid="{00000000-0005-0000-0000-00004B550000}"/>
    <cellStyle name="Separador de milhares 5 2 2 5 2" xfId="32987" xr:uid="{2DFF4042-3E84-49FC-AC5D-5E6A58791AD1}"/>
    <cellStyle name="Separador de milhares 5 2 2 6" xfId="27316" xr:uid="{00000000-0005-0000-0000-00004C550000}"/>
    <cellStyle name="Separador de milhares 5 2 2 6 2" xfId="33153" xr:uid="{6BDBBFBC-93E7-41E5-A9A5-DACD74C15B28}"/>
    <cellStyle name="Separador de milhares 5 2 2 7" xfId="27487" xr:uid="{00000000-0005-0000-0000-00004D550000}"/>
    <cellStyle name="Separador de milhares 5 2 2 7 2" xfId="33324" xr:uid="{79A42AD3-7FC2-4997-BFD4-4D336811FAB7}"/>
    <cellStyle name="Separador de milhares 5 2 2 8" xfId="27656" xr:uid="{00000000-0005-0000-0000-00004E550000}"/>
    <cellStyle name="Separador de milhares 5 2 2 8 2" xfId="33467" xr:uid="{600551B8-B414-4FBF-9839-9EE97FBDC449}"/>
    <cellStyle name="Separador de milhares 5 2 2 9" xfId="27813" xr:uid="{00000000-0005-0000-0000-00004F550000}"/>
    <cellStyle name="Separador de milhares 5 2 2 9 2" xfId="33624" xr:uid="{49B2BE31-90B0-4CB0-9067-EEB88E62A963}"/>
    <cellStyle name="Separador de milhares 5 2 20" xfId="27705" xr:uid="{00000000-0005-0000-0000-000050550000}"/>
    <cellStyle name="Separador de milhares 5 2 20 2" xfId="33516" xr:uid="{91D56E8E-2494-43DE-94CD-DD29407776FD}"/>
    <cellStyle name="Separador de milhares 5 2 21" xfId="28034" xr:uid="{0F8C3482-2A31-492E-9A7E-675A5D50DF24}"/>
    <cellStyle name="Separador de milhares 5 2 3" xfId="19353" xr:uid="{00000000-0005-0000-0000-000051550000}"/>
    <cellStyle name="Separador de milhares 5 2 4" xfId="19354" xr:uid="{00000000-0005-0000-0000-000052550000}"/>
    <cellStyle name="Separador de milhares 5 2 5" xfId="19355" xr:uid="{00000000-0005-0000-0000-000053550000}"/>
    <cellStyle name="Separador de milhares 5 2 6" xfId="19356" xr:uid="{00000000-0005-0000-0000-000054550000}"/>
    <cellStyle name="Separador de milhares 5 2 7" xfId="19357" xr:uid="{00000000-0005-0000-0000-000055550000}"/>
    <cellStyle name="Separador de milhares 5 2 8" xfId="19358" xr:uid="{00000000-0005-0000-0000-000056550000}"/>
    <cellStyle name="Separador de milhares 5 2 9" xfId="19359" xr:uid="{00000000-0005-0000-0000-000057550000}"/>
    <cellStyle name="Separador de milhares 5 20" xfId="19360" xr:uid="{00000000-0005-0000-0000-000058550000}"/>
    <cellStyle name="Separador de milhares 5 21" xfId="19361" xr:uid="{00000000-0005-0000-0000-000059550000}"/>
    <cellStyle name="Separador de milhares 5 22" xfId="19362" xr:uid="{00000000-0005-0000-0000-00005A550000}"/>
    <cellStyle name="Separador de milhares 5 23" xfId="19363" xr:uid="{00000000-0005-0000-0000-00005B550000}"/>
    <cellStyle name="Separador de milhares 5 24" xfId="19364" xr:uid="{00000000-0005-0000-0000-00005C550000}"/>
    <cellStyle name="Separador de milhares 5 25" xfId="19365" xr:uid="{00000000-0005-0000-0000-00005D550000}"/>
    <cellStyle name="Separador de milhares 5 26" xfId="27195" xr:uid="{00000000-0005-0000-0000-00005E550000}"/>
    <cellStyle name="Separador de milhares 5 26 2" xfId="33037" xr:uid="{BADF7F4D-2A5B-43CE-9A94-42A17E97AECB}"/>
    <cellStyle name="Separador de milhares 5 27" xfId="27375" xr:uid="{00000000-0005-0000-0000-00005F550000}"/>
    <cellStyle name="Separador de milhares 5 27 2" xfId="33212" xr:uid="{AFE7FEEF-4E38-464B-B61A-7153142AF633}"/>
    <cellStyle name="Separador de milhares 5 28" xfId="27553" xr:uid="{00000000-0005-0000-0000-000060550000}"/>
    <cellStyle name="Separador de milhares 5 28 2" xfId="33365" xr:uid="{8CA425FB-A436-4E64-80C5-9BD916B3778D}"/>
    <cellStyle name="Separador de milhares 5 29" xfId="27704" xr:uid="{00000000-0005-0000-0000-000061550000}"/>
    <cellStyle name="Separador de milhares 5 29 2" xfId="33515" xr:uid="{58AEABD2-E66A-4246-ADFE-C58254D3F822}"/>
    <cellStyle name="Separador de milhares 5 3" xfId="802" xr:uid="{00000000-0005-0000-0000-000062550000}"/>
    <cellStyle name="Separador de milhares 5 3 10" xfId="19367" xr:uid="{00000000-0005-0000-0000-000063550000}"/>
    <cellStyle name="Separador de milhares 5 3 11" xfId="19368" xr:uid="{00000000-0005-0000-0000-000064550000}"/>
    <cellStyle name="Separador de milhares 5 3 12" xfId="19369" xr:uid="{00000000-0005-0000-0000-000065550000}"/>
    <cellStyle name="Separador de milhares 5 3 13" xfId="19370" xr:uid="{00000000-0005-0000-0000-000066550000}"/>
    <cellStyle name="Separador de milhares 5 3 14" xfId="19371" xr:uid="{00000000-0005-0000-0000-000067550000}"/>
    <cellStyle name="Separador de milhares 5 3 15" xfId="19372" xr:uid="{00000000-0005-0000-0000-000068550000}"/>
    <cellStyle name="Separador de milhares 5 3 16" xfId="19366" xr:uid="{00000000-0005-0000-0000-000069550000}"/>
    <cellStyle name="Separador de milhares 5 3 16 2" xfId="28724" xr:uid="{D2DF0576-931E-4534-9D1B-7330D7E4CB75}"/>
    <cellStyle name="Separador de milhares 5 3 17" xfId="26005" xr:uid="{00000000-0005-0000-0000-00006A550000}"/>
    <cellStyle name="Separador de milhares 5 3 17 2" xfId="32930" xr:uid="{5A77CEA5-1656-40F9-A247-BA3C0AC0039C}"/>
    <cellStyle name="Separador de milhares 5 3 18" xfId="27197" xr:uid="{00000000-0005-0000-0000-00006B550000}"/>
    <cellStyle name="Separador de milhares 5 3 18 2" xfId="33039" xr:uid="{0A2BA5FC-1BD2-4A34-9013-ECF2FFC61D47}"/>
    <cellStyle name="Separador de milhares 5 3 19" xfId="27377" xr:uid="{00000000-0005-0000-0000-00006C550000}"/>
    <cellStyle name="Separador de milhares 5 3 19 2" xfId="33214" xr:uid="{FAC5ADC1-4FAA-4446-8CF9-2519D9CF43D7}"/>
    <cellStyle name="Separador de milhares 5 3 2" xfId="19373" xr:uid="{00000000-0005-0000-0000-00006D550000}"/>
    <cellStyle name="Separador de milhares 5 3 2 10" xfId="19374" xr:uid="{00000000-0005-0000-0000-00006E550000}"/>
    <cellStyle name="Separador de milhares 5 3 2 11" xfId="19375" xr:uid="{00000000-0005-0000-0000-00006F550000}"/>
    <cellStyle name="Separador de milhares 5 3 2 12" xfId="19376" xr:uid="{00000000-0005-0000-0000-000070550000}"/>
    <cellStyle name="Separador de milhares 5 3 2 13" xfId="19377" xr:uid="{00000000-0005-0000-0000-000071550000}"/>
    <cellStyle name="Separador de milhares 5 3 2 14" xfId="19378" xr:uid="{00000000-0005-0000-0000-000072550000}"/>
    <cellStyle name="Separador de milhares 5 3 2 15" xfId="27129" xr:uid="{00000000-0005-0000-0000-000073550000}"/>
    <cellStyle name="Separador de milhares 5 3 2 15 2" xfId="32988" xr:uid="{4689B64C-519C-4A40-9D86-3DAC10AEC154}"/>
    <cellStyle name="Separador de milhares 5 3 2 16" xfId="27317" xr:uid="{00000000-0005-0000-0000-000074550000}"/>
    <cellStyle name="Separador de milhares 5 3 2 16 2" xfId="33154" xr:uid="{BB486F85-34FD-4AFB-8F2B-9356FC8A2E1F}"/>
    <cellStyle name="Separador de milhares 5 3 2 17" xfId="27488" xr:uid="{00000000-0005-0000-0000-000075550000}"/>
    <cellStyle name="Separador de milhares 5 3 2 17 2" xfId="33325" xr:uid="{2227B034-D8E3-4C79-A583-F580E550ECE5}"/>
    <cellStyle name="Separador de milhares 5 3 2 18" xfId="27657" xr:uid="{00000000-0005-0000-0000-000076550000}"/>
    <cellStyle name="Separador de milhares 5 3 2 18 2" xfId="33468" xr:uid="{69775688-D8AB-48D0-8501-32B9EB323E07}"/>
    <cellStyle name="Separador de milhares 5 3 2 19" xfId="27814" xr:uid="{00000000-0005-0000-0000-000077550000}"/>
    <cellStyle name="Separador de milhares 5 3 2 19 2" xfId="33625" xr:uid="{C4F4C41F-A769-4A03-B211-57D9A50D86E6}"/>
    <cellStyle name="Separador de milhares 5 3 2 2" xfId="19379" xr:uid="{00000000-0005-0000-0000-000078550000}"/>
    <cellStyle name="Separador de milhares 5 3 2 2 10" xfId="19380" xr:uid="{00000000-0005-0000-0000-000079550000}"/>
    <cellStyle name="Separador de milhares 5 3 2 2 2" xfId="19381" xr:uid="{00000000-0005-0000-0000-00007A550000}"/>
    <cellStyle name="Separador de milhares 5 3 2 2 3" xfId="19382" xr:uid="{00000000-0005-0000-0000-00007B550000}"/>
    <cellStyle name="Separador de milhares 5 3 2 2 4" xfId="19383" xr:uid="{00000000-0005-0000-0000-00007C550000}"/>
    <cellStyle name="Separador de milhares 5 3 2 2 5" xfId="19384" xr:uid="{00000000-0005-0000-0000-00007D550000}"/>
    <cellStyle name="Separador de milhares 5 3 2 2 6" xfId="19385" xr:uid="{00000000-0005-0000-0000-00007E550000}"/>
    <cellStyle name="Separador de milhares 5 3 2 2 7" xfId="19386" xr:uid="{00000000-0005-0000-0000-00007F550000}"/>
    <cellStyle name="Separador de milhares 5 3 2 2 8" xfId="19387" xr:uid="{00000000-0005-0000-0000-000080550000}"/>
    <cellStyle name="Separador de milhares 5 3 2 2 9" xfId="19388" xr:uid="{00000000-0005-0000-0000-000081550000}"/>
    <cellStyle name="Separador de milhares 5 3 2 3" xfId="19389" xr:uid="{00000000-0005-0000-0000-000082550000}"/>
    <cellStyle name="Separador de milhares 5 3 2 3 10" xfId="19390" xr:uid="{00000000-0005-0000-0000-000083550000}"/>
    <cellStyle name="Separador de milhares 5 3 2 3 2" xfId="19391" xr:uid="{00000000-0005-0000-0000-000084550000}"/>
    <cellStyle name="Separador de milhares 5 3 2 3 3" xfId="19392" xr:uid="{00000000-0005-0000-0000-000085550000}"/>
    <cellStyle name="Separador de milhares 5 3 2 3 4" xfId="19393" xr:uid="{00000000-0005-0000-0000-000086550000}"/>
    <cellStyle name="Separador de milhares 5 3 2 3 5" xfId="19394" xr:uid="{00000000-0005-0000-0000-000087550000}"/>
    <cellStyle name="Separador de milhares 5 3 2 3 6" xfId="19395" xr:uid="{00000000-0005-0000-0000-000088550000}"/>
    <cellStyle name="Separador de milhares 5 3 2 3 7" xfId="19396" xr:uid="{00000000-0005-0000-0000-000089550000}"/>
    <cellStyle name="Separador de milhares 5 3 2 3 8" xfId="19397" xr:uid="{00000000-0005-0000-0000-00008A550000}"/>
    <cellStyle name="Separador de milhares 5 3 2 3 9" xfId="19398" xr:uid="{00000000-0005-0000-0000-00008B550000}"/>
    <cellStyle name="Separador de milhares 5 3 2 4" xfId="19399" xr:uid="{00000000-0005-0000-0000-00008C550000}"/>
    <cellStyle name="Separador de milhares 5 3 2 5" xfId="19400" xr:uid="{00000000-0005-0000-0000-00008D550000}"/>
    <cellStyle name="Separador de milhares 5 3 2 6" xfId="19401" xr:uid="{00000000-0005-0000-0000-00008E550000}"/>
    <cellStyle name="Separador de milhares 5 3 2 7" xfId="19402" xr:uid="{00000000-0005-0000-0000-00008F550000}"/>
    <cellStyle name="Separador de milhares 5 3 2 8" xfId="19403" xr:uid="{00000000-0005-0000-0000-000090550000}"/>
    <cellStyle name="Separador de milhares 5 3 2 9" xfId="19404" xr:uid="{00000000-0005-0000-0000-000091550000}"/>
    <cellStyle name="Separador de milhares 5 3 20" xfId="27555" xr:uid="{00000000-0005-0000-0000-000092550000}"/>
    <cellStyle name="Separador de milhares 5 3 20 2" xfId="33367" xr:uid="{ED8680C3-B5BE-4D5B-944B-856DE5B10A8A}"/>
    <cellStyle name="Separador de milhares 5 3 21" xfId="27706" xr:uid="{00000000-0005-0000-0000-000093550000}"/>
    <cellStyle name="Separador de milhares 5 3 21 2" xfId="33517" xr:uid="{2CCCCC86-A358-4081-BA0B-338ADE0FA9BE}"/>
    <cellStyle name="Separador de milhares 5 3 22" xfId="28036" xr:uid="{5DC8CF6A-7DF3-4E75-9042-A484847015C8}"/>
    <cellStyle name="Separador de milhares 5 3 3" xfId="19405" xr:uid="{00000000-0005-0000-0000-000094550000}"/>
    <cellStyle name="Separador de milhares 5 3 3 10" xfId="19406" xr:uid="{00000000-0005-0000-0000-000095550000}"/>
    <cellStyle name="Separador de milhares 5 3 3 2" xfId="19407" xr:uid="{00000000-0005-0000-0000-000096550000}"/>
    <cellStyle name="Separador de milhares 5 3 3 3" xfId="19408" xr:uid="{00000000-0005-0000-0000-000097550000}"/>
    <cellStyle name="Separador de milhares 5 3 3 4" xfId="19409" xr:uid="{00000000-0005-0000-0000-000098550000}"/>
    <cellStyle name="Separador de milhares 5 3 3 5" xfId="19410" xr:uid="{00000000-0005-0000-0000-000099550000}"/>
    <cellStyle name="Separador de milhares 5 3 3 6" xfId="19411" xr:uid="{00000000-0005-0000-0000-00009A550000}"/>
    <cellStyle name="Separador de milhares 5 3 3 7" xfId="19412" xr:uid="{00000000-0005-0000-0000-00009B550000}"/>
    <cellStyle name="Separador de milhares 5 3 3 8" xfId="19413" xr:uid="{00000000-0005-0000-0000-00009C550000}"/>
    <cellStyle name="Separador de milhares 5 3 3 9" xfId="19414" xr:uid="{00000000-0005-0000-0000-00009D550000}"/>
    <cellStyle name="Separador de milhares 5 3 4" xfId="19415" xr:uid="{00000000-0005-0000-0000-00009E550000}"/>
    <cellStyle name="Separador de milhares 5 3 4 10" xfId="19416" xr:uid="{00000000-0005-0000-0000-00009F550000}"/>
    <cellStyle name="Separador de milhares 5 3 4 2" xfId="19417" xr:uid="{00000000-0005-0000-0000-0000A0550000}"/>
    <cellStyle name="Separador de milhares 5 3 4 3" xfId="19418" xr:uid="{00000000-0005-0000-0000-0000A1550000}"/>
    <cellStyle name="Separador de milhares 5 3 4 4" xfId="19419" xr:uid="{00000000-0005-0000-0000-0000A2550000}"/>
    <cellStyle name="Separador de milhares 5 3 4 5" xfId="19420" xr:uid="{00000000-0005-0000-0000-0000A3550000}"/>
    <cellStyle name="Separador de milhares 5 3 4 6" xfId="19421" xr:uid="{00000000-0005-0000-0000-0000A4550000}"/>
    <cellStyle name="Separador de milhares 5 3 4 7" xfId="19422" xr:uid="{00000000-0005-0000-0000-0000A5550000}"/>
    <cellStyle name="Separador de milhares 5 3 4 8" xfId="19423" xr:uid="{00000000-0005-0000-0000-0000A6550000}"/>
    <cellStyle name="Separador de milhares 5 3 4 9" xfId="19424" xr:uid="{00000000-0005-0000-0000-0000A7550000}"/>
    <cellStyle name="Separador de milhares 5 3 5" xfId="19425" xr:uid="{00000000-0005-0000-0000-0000A8550000}"/>
    <cellStyle name="Separador de milhares 5 3 6" xfId="19426" xr:uid="{00000000-0005-0000-0000-0000A9550000}"/>
    <cellStyle name="Separador de milhares 5 3 7" xfId="19427" xr:uid="{00000000-0005-0000-0000-0000AA550000}"/>
    <cellStyle name="Separador de milhares 5 3 8" xfId="19428" xr:uid="{00000000-0005-0000-0000-0000AB550000}"/>
    <cellStyle name="Separador de milhares 5 3 9" xfId="19429" xr:uid="{00000000-0005-0000-0000-0000AC550000}"/>
    <cellStyle name="Separador de milhares 5 30" xfId="28033" xr:uid="{526F3F6D-41B1-4F09-8F73-5C6A3CAAC96D}"/>
    <cellStyle name="Separador de milhares 5 4" xfId="803" xr:uid="{00000000-0005-0000-0000-0000AD550000}"/>
    <cellStyle name="Separador de milhares 5 4 10" xfId="19431" xr:uid="{00000000-0005-0000-0000-0000AE550000}"/>
    <cellStyle name="Separador de milhares 5 4 11" xfId="19432" xr:uid="{00000000-0005-0000-0000-0000AF550000}"/>
    <cellStyle name="Separador de milhares 5 4 12" xfId="19433" xr:uid="{00000000-0005-0000-0000-0000B0550000}"/>
    <cellStyle name="Separador de milhares 5 4 13" xfId="19434" xr:uid="{00000000-0005-0000-0000-0000B1550000}"/>
    <cellStyle name="Separador de milhares 5 4 14" xfId="19435" xr:uid="{00000000-0005-0000-0000-0000B2550000}"/>
    <cellStyle name="Separador de milhares 5 4 15" xfId="19436" xr:uid="{00000000-0005-0000-0000-0000B3550000}"/>
    <cellStyle name="Separador de milhares 5 4 16" xfId="19430" xr:uid="{00000000-0005-0000-0000-0000B4550000}"/>
    <cellStyle name="Separador de milhares 5 4 16 2" xfId="28725" xr:uid="{4704B599-FABD-4BE0-9377-C42952BCE7DB}"/>
    <cellStyle name="Separador de milhares 5 4 17" xfId="26006" xr:uid="{00000000-0005-0000-0000-0000B5550000}"/>
    <cellStyle name="Separador de milhares 5 4 17 2" xfId="32931" xr:uid="{5DC5228E-9BF2-4678-9F8C-5BD53842BCED}"/>
    <cellStyle name="Separador de milhares 5 4 18" xfId="27198" xr:uid="{00000000-0005-0000-0000-0000B6550000}"/>
    <cellStyle name="Separador de milhares 5 4 18 2" xfId="33040" xr:uid="{80F7405D-DE80-49BB-BE5E-B1CEC69D306D}"/>
    <cellStyle name="Separador de milhares 5 4 19" xfId="27378" xr:uid="{00000000-0005-0000-0000-0000B7550000}"/>
    <cellStyle name="Separador de milhares 5 4 19 2" xfId="33215" xr:uid="{8BE43938-A742-4D8E-8123-D058D59085F0}"/>
    <cellStyle name="Separador de milhares 5 4 2" xfId="19437" xr:uid="{00000000-0005-0000-0000-0000B8550000}"/>
    <cellStyle name="Separador de milhares 5 4 2 10" xfId="19438" xr:uid="{00000000-0005-0000-0000-0000B9550000}"/>
    <cellStyle name="Separador de milhares 5 4 2 11" xfId="19439" xr:uid="{00000000-0005-0000-0000-0000BA550000}"/>
    <cellStyle name="Separador de milhares 5 4 2 12" xfId="19440" xr:uid="{00000000-0005-0000-0000-0000BB550000}"/>
    <cellStyle name="Separador de milhares 5 4 2 13" xfId="19441" xr:uid="{00000000-0005-0000-0000-0000BC550000}"/>
    <cellStyle name="Separador de milhares 5 4 2 14" xfId="19442" xr:uid="{00000000-0005-0000-0000-0000BD550000}"/>
    <cellStyle name="Separador de milhares 5 4 2 15" xfId="27130" xr:uid="{00000000-0005-0000-0000-0000BE550000}"/>
    <cellStyle name="Separador de milhares 5 4 2 15 2" xfId="32989" xr:uid="{133B80BF-2339-4F52-99B2-54CA139A912A}"/>
    <cellStyle name="Separador de milhares 5 4 2 16" xfId="27318" xr:uid="{00000000-0005-0000-0000-0000BF550000}"/>
    <cellStyle name="Separador de milhares 5 4 2 16 2" xfId="33155" xr:uid="{BEB9B116-11EA-4E5D-84E2-9ADA540039D9}"/>
    <cellStyle name="Separador de milhares 5 4 2 17" xfId="27489" xr:uid="{00000000-0005-0000-0000-0000C0550000}"/>
    <cellStyle name="Separador de milhares 5 4 2 17 2" xfId="33326" xr:uid="{54A9AC0B-DBCB-4FF4-B29A-D79E1FA5CE45}"/>
    <cellStyle name="Separador de milhares 5 4 2 18" xfId="27658" xr:uid="{00000000-0005-0000-0000-0000C1550000}"/>
    <cellStyle name="Separador de milhares 5 4 2 18 2" xfId="33469" xr:uid="{14F40218-EB44-46A6-A315-F5B312FD7B2D}"/>
    <cellStyle name="Separador de milhares 5 4 2 19" xfId="27815" xr:uid="{00000000-0005-0000-0000-0000C2550000}"/>
    <cellStyle name="Separador de milhares 5 4 2 19 2" xfId="33626" xr:uid="{49E49D7E-BD82-4FD1-AECC-940D1567E9B7}"/>
    <cellStyle name="Separador de milhares 5 4 2 2" xfId="19443" xr:uid="{00000000-0005-0000-0000-0000C3550000}"/>
    <cellStyle name="Separador de milhares 5 4 2 2 10" xfId="19444" xr:uid="{00000000-0005-0000-0000-0000C4550000}"/>
    <cellStyle name="Separador de milhares 5 4 2 2 11" xfId="19445" xr:uid="{00000000-0005-0000-0000-0000C5550000}"/>
    <cellStyle name="Separador de milhares 5 4 2 2 12" xfId="19446" xr:uid="{00000000-0005-0000-0000-0000C6550000}"/>
    <cellStyle name="Separador de milhares 5 4 2 2 2" xfId="19447" xr:uid="{00000000-0005-0000-0000-0000C7550000}"/>
    <cellStyle name="Separador de milhares 5 4 2 2 3" xfId="19448" xr:uid="{00000000-0005-0000-0000-0000C8550000}"/>
    <cellStyle name="Separador de milhares 5 4 2 2 4" xfId="19449" xr:uid="{00000000-0005-0000-0000-0000C9550000}"/>
    <cellStyle name="Separador de milhares 5 4 2 2 5" xfId="19450" xr:uid="{00000000-0005-0000-0000-0000CA550000}"/>
    <cellStyle name="Separador de milhares 5 4 2 2 6" xfId="19451" xr:uid="{00000000-0005-0000-0000-0000CB550000}"/>
    <cellStyle name="Separador de milhares 5 4 2 2 7" xfId="19452" xr:uid="{00000000-0005-0000-0000-0000CC550000}"/>
    <cellStyle name="Separador de milhares 5 4 2 2 8" xfId="19453" xr:uid="{00000000-0005-0000-0000-0000CD550000}"/>
    <cellStyle name="Separador de milhares 5 4 2 2 9" xfId="19454" xr:uid="{00000000-0005-0000-0000-0000CE550000}"/>
    <cellStyle name="Separador de milhares 5 4 2 3" xfId="19455" xr:uid="{00000000-0005-0000-0000-0000CF550000}"/>
    <cellStyle name="Separador de milhares 5 4 2 3 10" xfId="19456" xr:uid="{00000000-0005-0000-0000-0000D0550000}"/>
    <cellStyle name="Separador de milhares 5 4 2 3 2" xfId="19457" xr:uid="{00000000-0005-0000-0000-0000D1550000}"/>
    <cellStyle name="Separador de milhares 5 4 2 3 3" xfId="19458" xr:uid="{00000000-0005-0000-0000-0000D2550000}"/>
    <cellStyle name="Separador de milhares 5 4 2 3 4" xfId="19459" xr:uid="{00000000-0005-0000-0000-0000D3550000}"/>
    <cellStyle name="Separador de milhares 5 4 2 3 5" xfId="19460" xr:uid="{00000000-0005-0000-0000-0000D4550000}"/>
    <cellStyle name="Separador de milhares 5 4 2 3 6" xfId="19461" xr:uid="{00000000-0005-0000-0000-0000D5550000}"/>
    <cellStyle name="Separador de milhares 5 4 2 3 7" xfId="19462" xr:uid="{00000000-0005-0000-0000-0000D6550000}"/>
    <cellStyle name="Separador de milhares 5 4 2 3 8" xfId="19463" xr:uid="{00000000-0005-0000-0000-0000D7550000}"/>
    <cellStyle name="Separador de milhares 5 4 2 3 9" xfId="19464" xr:uid="{00000000-0005-0000-0000-0000D8550000}"/>
    <cellStyle name="Separador de milhares 5 4 2 4" xfId="19465" xr:uid="{00000000-0005-0000-0000-0000D9550000}"/>
    <cellStyle name="Separador de milhares 5 4 2 5" xfId="19466" xr:uid="{00000000-0005-0000-0000-0000DA550000}"/>
    <cellStyle name="Separador de milhares 5 4 2 6" xfId="19467" xr:uid="{00000000-0005-0000-0000-0000DB550000}"/>
    <cellStyle name="Separador de milhares 5 4 2 7" xfId="19468" xr:uid="{00000000-0005-0000-0000-0000DC550000}"/>
    <cellStyle name="Separador de milhares 5 4 2 8" xfId="19469" xr:uid="{00000000-0005-0000-0000-0000DD550000}"/>
    <cellStyle name="Separador de milhares 5 4 2 9" xfId="19470" xr:uid="{00000000-0005-0000-0000-0000DE550000}"/>
    <cellStyle name="Separador de milhares 5 4 20" xfId="27556" xr:uid="{00000000-0005-0000-0000-0000DF550000}"/>
    <cellStyle name="Separador de milhares 5 4 20 2" xfId="33368" xr:uid="{9FAB3E06-6C1A-44AF-9D86-22E44DC5CCA6}"/>
    <cellStyle name="Separador de milhares 5 4 21" xfId="27707" xr:uid="{00000000-0005-0000-0000-0000E0550000}"/>
    <cellStyle name="Separador de milhares 5 4 21 2" xfId="33518" xr:uid="{A8AAD3EA-2B18-460B-9ECD-876B3A5E8D69}"/>
    <cellStyle name="Separador de milhares 5 4 22" xfId="28037" xr:uid="{4DC6F6D9-0866-4B19-84BA-5652A309BA68}"/>
    <cellStyle name="Separador de milhares 5 4 3" xfId="19471" xr:uid="{00000000-0005-0000-0000-0000E1550000}"/>
    <cellStyle name="Separador de milhares 5 4 3 10" xfId="19472" xr:uid="{00000000-0005-0000-0000-0000E2550000}"/>
    <cellStyle name="Separador de milhares 5 4 3 2" xfId="19473" xr:uid="{00000000-0005-0000-0000-0000E3550000}"/>
    <cellStyle name="Separador de milhares 5 4 3 3" xfId="19474" xr:uid="{00000000-0005-0000-0000-0000E4550000}"/>
    <cellStyle name="Separador de milhares 5 4 3 4" xfId="19475" xr:uid="{00000000-0005-0000-0000-0000E5550000}"/>
    <cellStyle name="Separador de milhares 5 4 3 5" xfId="19476" xr:uid="{00000000-0005-0000-0000-0000E6550000}"/>
    <cellStyle name="Separador de milhares 5 4 3 6" xfId="19477" xr:uid="{00000000-0005-0000-0000-0000E7550000}"/>
    <cellStyle name="Separador de milhares 5 4 3 7" xfId="19478" xr:uid="{00000000-0005-0000-0000-0000E8550000}"/>
    <cellStyle name="Separador de milhares 5 4 3 8" xfId="19479" xr:uid="{00000000-0005-0000-0000-0000E9550000}"/>
    <cellStyle name="Separador de milhares 5 4 3 9" xfId="19480" xr:uid="{00000000-0005-0000-0000-0000EA550000}"/>
    <cellStyle name="Separador de milhares 5 4 4" xfId="19481" xr:uid="{00000000-0005-0000-0000-0000EB550000}"/>
    <cellStyle name="Separador de milhares 5 4 4 10" xfId="19482" xr:uid="{00000000-0005-0000-0000-0000EC550000}"/>
    <cellStyle name="Separador de milhares 5 4 4 2" xfId="19483" xr:uid="{00000000-0005-0000-0000-0000ED550000}"/>
    <cellStyle name="Separador de milhares 5 4 4 3" xfId="19484" xr:uid="{00000000-0005-0000-0000-0000EE550000}"/>
    <cellStyle name="Separador de milhares 5 4 4 4" xfId="19485" xr:uid="{00000000-0005-0000-0000-0000EF550000}"/>
    <cellStyle name="Separador de milhares 5 4 4 5" xfId="19486" xr:uid="{00000000-0005-0000-0000-0000F0550000}"/>
    <cellStyle name="Separador de milhares 5 4 4 6" xfId="19487" xr:uid="{00000000-0005-0000-0000-0000F1550000}"/>
    <cellStyle name="Separador de milhares 5 4 4 7" xfId="19488" xr:uid="{00000000-0005-0000-0000-0000F2550000}"/>
    <cellStyle name="Separador de milhares 5 4 4 8" xfId="19489" xr:uid="{00000000-0005-0000-0000-0000F3550000}"/>
    <cellStyle name="Separador de milhares 5 4 4 9" xfId="19490" xr:uid="{00000000-0005-0000-0000-0000F4550000}"/>
    <cellStyle name="Separador de milhares 5 4 5" xfId="19491" xr:uid="{00000000-0005-0000-0000-0000F5550000}"/>
    <cellStyle name="Separador de milhares 5 4 6" xfId="19492" xr:uid="{00000000-0005-0000-0000-0000F6550000}"/>
    <cellStyle name="Separador de milhares 5 4 7" xfId="19493" xr:uid="{00000000-0005-0000-0000-0000F7550000}"/>
    <cellStyle name="Separador de milhares 5 4 8" xfId="19494" xr:uid="{00000000-0005-0000-0000-0000F8550000}"/>
    <cellStyle name="Separador de milhares 5 4 9" xfId="19495" xr:uid="{00000000-0005-0000-0000-0000F9550000}"/>
    <cellStyle name="Separador de milhares 5 5" xfId="804" xr:uid="{00000000-0005-0000-0000-0000FA550000}"/>
    <cellStyle name="Separador de milhares 5 5 10" xfId="19497" xr:uid="{00000000-0005-0000-0000-0000FB550000}"/>
    <cellStyle name="Separador de milhares 5 5 11" xfId="19498" xr:uid="{00000000-0005-0000-0000-0000FC550000}"/>
    <cellStyle name="Separador de milhares 5 5 12" xfId="19499" xr:uid="{00000000-0005-0000-0000-0000FD550000}"/>
    <cellStyle name="Separador de milhares 5 5 13" xfId="19500" xr:uid="{00000000-0005-0000-0000-0000FE550000}"/>
    <cellStyle name="Separador de milhares 5 5 14" xfId="19501" xr:uid="{00000000-0005-0000-0000-0000FF550000}"/>
    <cellStyle name="Separador de milhares 5 5 15" xfId="19502" xr:uid="{00000000-0005-0000-0000-000000560000}"/>
    <cellStyle name="Separador de milhares 5 5 16" xfId="19496" xr:uid="{00000000-0005-0000-0000-000001560000}"/>
    <cellStyle name="Separador de milhares 5 5 16 2" xfId="28726" xr:uid="{8E87AB67-DBDB-4F48-A121-051A0F55488C}"/>
    <cellStyle name="Separador de milhares 5 5 17" xfId="27127" xr:uid="{00000000-0005-0000-0000-000002560000}"/>
    <cellStyle name="Separador de milhares 5 5 17 2" xfId="32986" xr:uid="{2185B461-CE79-4BC3-9701-241F0BCA1018}"/>
    <cellStyle name="Separador de milhares 5 5 18" xfId="27315" xr:uid="{00000000-0005-0000-0000-000003560000}"/>
    <cellStyle name="Separador de milhares 5 5 18 2" xfId="33152" xr:uid="{1893FE9B-D087-4D42-83FA-B9D299D944E3}"/>
    <cellStyle name="Separador de milhares 5 5 19" xfId="27486" xr:uid="{00000000-0005-0000-0000-000004560000}"/>
    <cellStyle name="Separador de milhares 5 5 19 2" xfId="33323" xr:uid="{2CDEAE08-1588-4875-8D60-2B6F90734044}"/>
    <cellStyle name="Separador de milhares 5 5 2" xfId="19503" xr:uid="{00000000-0005-0000-0000-000005560000}"/>
    <cellStyle name="Separador de milhares 5 5 2 10" xfId="19504" xr:uid="{00000000-0005-0000-0000-000006560000}"/>
    <cellStyle name="Separador de milhares 5 5 2 11" xfId="19505" xr:uid="{00000000-0005-0000-0000-000007560000}"/>
    <cellStyle name="Separador de milhares 5 5 2 12" xfId="19506" xr:uid="{00000000-0005-0000-0000-000008560000}"/>
    <cellStyle name="Separador de milhares 5 5 2 13" xfId="19507" xr:uid="{00000000-0005-0000-0000-000009560000}"/>
    <cellStyle name="Separador de milhares 5 5 2 14" xfId="19508" xr:uid="{00000000-0005-0000-0000-00000A560000}"/>
    <cellStyle name="Separador de milhares 5 5 2 2" xfId="19509" xr:uid="{00000000-0005-0000-0000-00000B560000}"/>
    <cellStyle name="Separador de milhares 5 5 2 2 10" xfId="19510" xr:uid="{00000000-0005-0000-0000-00000C560000}"/>
    <cellStyle name="Separador de milhares 5 5 2 2 2" xfId="19511" xr:uid="{00000000-0005-0000-0000-00000D560000}"/>
    <cellStyle name="Separador de milhares 5 5 2 2 3" xfId="19512" xr:uid="{00000000-0005-0000-0000-00000E560000}"/>
    <cellStyle name="Separador de milhares 5 5 2 2 4" xfId="19513" xr:uid="{00000000-0005-0000-0000-00000F560000}"/>
    <cellStyle name="Separador de milhares 5 5 2 2 5" xfId="19514" xr:uid="{00000000-0005-0000-0000-000010560000}"/>
    <cellStyle name="Separador de milhares 5 5 2 2 6" xfId="19515" xr:uid="{00000000-0005-0000-0000-000011560000}"/>
    <cellStyle name="Separador de milhares 5 5 2 2 7" xfId="19516" xr:uid="{00000000-0005-0000-0000-000012560000}"/>
    <cellStyle name="Separador de milhares 5 5 2 2 8" xfId="19517" xr:uid="{00000000-0005-0000-0000-000013560000}"/>
    <cellStyle name="Separador de milhares 5 5 2 2 9" xfId="19518" xr:uid="{00000000-0005-0000-0000-000014560000}"/>
    <cellStyle name="Separador de milhares 5 5 2 3" xfId="19519" xr:uid="{00000000-0005-0000-0000-000015560000}"/>
    <cellStyle name="Separador de milhares 5 5 2 3 10" xfId="19520" xr:uid="{00000000-0005-0000-0000-000016560000}"/>
    <cellStyle name="Separador de milhares 5 5 2 3 2" xfId="19521" xr:uid="{00000000-0005-0000-0000-000017560000}"/>
    <cellStyle name="Separador de milhares 5 5 2 3 3" xfId="19522" xr:uid="{00000000-0005-0000-0000-000018560000}"/>
    <cellStyle name="Separador de milhares 5 5 2 3 4" xfId="19523" xr:uid="{00000000-0005-0000-0000-000019560000}"/>
    <cellStyle name="Separador de milhares 5 5 2 3 5" xfId="19524" xr:uid="{00000000-0005-0000-0000-00001A560000}"/>
    <cellStyle name="Separador de milhares 5 5 2 3 6" xfId="19525" xr:uid="{00000000-0005-0000-0000-00001B560000}"/>
    <cellStyle name="Separador de milhares 5 5 2 3 7" xfId="19526" xr:uid="{00000000-0005-0000-0000-00001C560000}"/>
    <cellStyle name="Separador de milhares 5 5 2 3 8" xfId="19527" xr:uid="{00000000-0005-0000-0000-00001D560000}"/>
    <cellStyle name="Separador de milhares 5 5 2 3 9" xfId="19528" xr:uid="{00000000-0005-0000-0000-00001E560000}"/>
    <cellStyle name="Separador de milhares 5 5 2 4" xfId="19529" xr:uid="{00000000-0005-0000-0000-00001F560000}"/>
    <cellStyle name="Separador de milhares 5 5 2 5" xfId="19530" xr:uid="{00000000-0005-0000-0000-000020560000}"/>
    <cellStyle name="Separador de milhares 5 5 2 6" xfId="19531" xr:uid="{00000000-0005-0000-0000-000021560000}"/>
    <cellStyle name="Separador de milhares 5 5 2 7" xfId="19532" xr:uid="{00000000-0005-0000-0000-000022560000}"/>
    <cellStyle name="Separador de milhares 5 5 2 8" xfId="19533" xr:uid="{00000000-0005-0000-0000-000023560000}"/>
    <cellStyle name="Separador de milhares 5 5 2 9" xfId="19534" xr:uid="{00000000-0005-0000-0000-000024560000}"/>
    <cellStyle name="Separador de milhares 5 5 20" xfId="27655" xr:uid="{00000000-0005-0000-0000-000025560000}"/>
    <cellStyle name="Separador de milhares 5 5 20 2" xfId="33466" xr:uid="{A3A093A5-E263-4CA3-A24A-CF0DA6644CA7}"/>
    <cellStyle name="Separador de milhares 5 5 21" xfId="27812" xr:uid="{00000000-0005-0000-0000-000026560000}"/>
    <cellStyle name="Separador de milhares 5 5 21 2" xfId="33623" xr:uid="{AF8BF15B-8793-46AD-BF2E-84039C54936D}"/>
    <cellStyle name="Separador de milhares 5 5 3" xfId="19535" xr:uid="{00000000-0005-0000-0000-000027560000}"/>
    <cellStyle name="Separador de milhares 5 5 3 10" xfId="19536" xr:uid="{00000000-0005-0000-0000-000028560000}"/>
    <cellStyle name="Separador de milhares 5 5 3 11" xfId="19537" xr:uid="{00000000-0005-0000-0000-000029560000}"/>
    <cellStyle name="Separador de milhares 5 5 3 2" xfId="19538" xr:uid="{00000000-0005-0000-0000-00002A560000}"/>
    <cellStyle name="Separador de milhares 5 5 3 3" xfId="19539" xr:uid="{00000000-0005-0000-0000-00002B560000}"/>
    <cellStyle name="Separador de milhares 5 5 3 4" xfId="19540" xr:uid="{00000000-0005-0000-0000-00002C560000}"/>
    <cellStyle name="Separador de milhares 5 5 3 5" xfId="19541" xr:uid="{00000000-0005-0000-0000-00002D560000}"/>
    <cellStyle name="Separador de milhares 5 5 3 6" xfId="19542" xr:uid="{00000000-0005-0000-0000-00002E560000}"/>
    <cellStyle name="Separador de milhares 5 5 3 7" xfId="19543" xr:uid="{00000000-0005-0000-0000-00002F560000}"/>
    <cellStyle name="Separador de milhares 5 5 3 8" xfId="19544" xr:uid="{00000000-0005-0000-0000-000030560000}"/>
    <cellStyle name="Separador de milhares 5 5 3 9" xfId="19545" xr:uid="{00000000-0005-0000-0000-000031560000}"/>
    <cellStyle name="Separador de milhares 5 5 4" xfId="19546" xr:uid="{00000000-0005-0000-0000-000032560000}"/>
    <cellStyle name="Separador de milhares 5 5 4 10" xfId="19547" xr:uid="{00000000-0005-0000-0000-000033560000}"/>
    <cellStyle name="Separador de milhares 5 5 4 2" xfId="19548" xr:uid="{00000000-0005-0000-0000-000034560000}"/>
    <cellStyle name="Separador de milhares 5 5 4 3" xfId="19549" xr:uid="{00000000-0005-0000-0000-000035560000}"/>
    <cellStyle name="Separador de milhares 5 5 4 4" xfId="19550" xr:uid="{00000000-0005-0000-0000-000036560000}"/>
    <cellStyle name="Separador de milhares 5 5 4 5" xfId="19551" xr:uid="{00000000-0005-0000-0000-000037560000}"/>
    <cellStyle name="Separador de milhares 5 5 4 6" xfId="19552" xr:uid="{00000000-0005-0000-0000-000038560000}"/>
    <cellStyle name="Separador de milhares 5 5 4 7" xfId="19553" xr:uid="{00000000-0005-0000-0000-000039560000}"/>
    <cellStyle name="Separador de milhares 5 5 4 8" xfId="19554" xr:uid="{00000000-0005-0000-0000-00003A560000}"/>
    <cellStyle name="Separador de milhares 5 5 4 9" xfId="19555" xr:uid="{00000000-0005-0000-0000-00003B560000}"/>
    <cellStyle name="Separador de milhares 5 5 5" xfId="19556" xr:uid="{00000000-0005-0000-0000-00003C560000}"/>
    <cellStyle name="Separador de milhares 5 5 6" xfId="19557" xr:uid="{00000000-0005-0000-0000-00003D560000}"/>
    <cellStyle name="Separador de milhares 5 5 7" xfId="19558" xr:uid="{00000000-0005-0000-0000-00003E560000}"/>
    <cellStyle name="Separador de milhares 5 5 8" xfId="19559" xr:uid="{00000000-0005-0000-0000-00003F560000}"/>
    <cellStyle name="Separador de milhares 5 5 9" xfId="19560" xr:uid="{00000000-0005-0000-0000-000040560000}"/>
    <cellStyle name="Separador de milhares 5 6" xfId="805" xr:uid="{00000000-0005-0000-0000-000041560000}"/>
    <cellStyle name="Separador de milhares 5 6 10" xfId="19562" xr:uid="{00000000-0005-0000-0000-000042560000}"/>
    <cellStyle name="Separador de milhares 5 6 11" xfId="19563" xr:uid="{00000000-0005-0000-0000-000043560000}"/>
    <cellStyle name="Separador de milhares 5 6 12" xfId="19564" xr:uid="{00000000-0005-0000-0000-000044560000}"/>
    <cellStyle name="Separador de milhares 5 6 13" xfId="19565" xr:uid="{00000000-0005-0000-0000-000045560000}"/>
    <cellStyle name="Separador de milhares 5 6 14" xfId="19566" xr:uid="{00000000-0005-0000-0000-000046560000}"/>
    <cellStyle name="Separador de milhares 5 6 15" xfId="19561" xr:uid="{00000000-0005-0000-0000-000047560000}"/>
    <cellStyle name="Separador de milhares 5 6 15 2" xfId="28727" xr:uid="{0663D2A3-2C7E-4E0C-BF8D-50ECDD3923F3}"/>
    <cellStyle name="Separador de milhares 5 6 16" xfId="28038" xr:uid="{29312CA6-A3D3-4698-856C-2EEB41D1EF8D}"/>
    <cellStyle name="Separador de milhares 5 6 2" xfId="19567" xr:uid="{00000000-0005-0000-0000-000048560000}"/>
    <cellStyle name="Separador de milhares 5 6 2 10" xfId="19568" xr:uid="{00000000-0005-0000-0000-000049560000}"/>
    <cellStyle name="Separador de milhares 5 6 2 2" xfId="19569" xr:uid="{00000000-0005-0000-0000-00004A560000}"/>
    <cellStyle name="Separador de milhares 5 6 2 3" xfId="19570" xr:uid="{00000000-0005-0000-0000-00004B560000}"/>
    <cellStyle name="Separador de milhares 5 6 2 4" xfId="19571" xr:uid="{00000000-0005-0000-0000-00004C560000}"/>
    <cellStyle name="Separador de milhares 5 6 2 5" xfId="19572" xr:uid="{00000000-0005-0000-0000-00004D560000}"/>
    <cellStyle name="Separador de milhares 5 6 2 6" xfId="19573" xr:uid="{00000000-0005-0000-0000-00004E560000}"/>
    <cellStyle name="Separador de milhares 5 6 2 7" xfId="19574" xr:uid="{00000000-0005-0000-0000-00004F560000}"/>
    <cellStyle name="Separador de milhares 5 6 2 8" xfId="19575" xr:uid="{00000000-0005-0000-0000-000050560000}"/>
    <cellStyle name="Separador de milhares 5 6 2 9" xfId="19576" xr:uid="{00000000-0005-0000-0000-000051560000}"/>
    <cellStyle name="Separador de milhares 5 6 3" xfId="19577" xr:uid="{00000000-0005-0000-0000-000052560000}"/>
    <cellStyle name="Separador de milhares 5 6 3 10" xfId="19578" xr:uid="{00000000-0005-0000-0000-000053560000}"/>
    <cellStyle name="Separador de milhares 5 6 3 2" xfId="19579" xr:uid="{00000000-0005-0000-0000-000054560000}"/>
    <cellStyle name="Separador de milhares 5 6 3 3" xfId="19580" xr:uid="{00000000-0005-0000-0000-000055560000}"/>
    <cellStyle name="Separador de milhares 5 6 3 4" xfId="19581" xr:uid="{00000000-0005-0000-0000-000056560000}"/>
    <cellStyle name="Separador de milhares 5 6 3 5" xfId="19582" xr:uid="{00000000-0005-0000-0000-000057560000}"/>
    <cellStyle name="Separador de milhares 5 6 3 6" xfId="19583" xr:uid="{00000000-0005-0000-0000-000058560000}"/>
    <cellStyle name="Separador de milhares 5 6 3 7" xfId="19584" xr:uid="{00000000-0005-0000-0000-000059560000}"/>
    <cellStyle name="Separador de milhares 5 6 3 8" xfId="19585" xr:uid="{00000000-0005-0000-0000-00005A560000}"/>
    <cellStyle name="Separador de milhares 5 6 3 9" xfId="19586" xr:uid="{00000000-0005-0000-0000-00005B560000}"/>
    <cellStyle name="Separador de milhares 5 6 4" xfId="19587" xr:uid="{00000000-0005-0000-0000-00005C560000}"/>
    <cellStyle name="Separador de milhares 5 6 5" xfId="19588" xr:uid="{00000000-0005-0000-0000-00005D560000}"/>
    <cellStyle name="Separador de milhares 5 6 6" xfId="19589" xr:uid="{00000000-0005-0000-0000-00005E560000}"/>
    <cellStyle name="Separador de milhares 5 6 7" xfId="19590" xr:uid="{00000000-0005-0000-0000-00005F560000}"/>
    <cellStyle name="Separador de milhares 5 6 8" xfId="19591" xr:uid="{00000000-0005-0000-0000-000060560000}"/>
    <cellStyle name="Separador de milhares 5 6 9" xfId="19592" xr:uid="{00000000-0005-0000-0000-000061560000}"/>
    <cellStyle name="Separador de milhares 5 7" xfId="19593" xr:uid="{00000000-0005-0000-0000-000062560000}"/>
    <cellStyle name="Separador de milhares 5 7 10" xfId="19594" xr:uid="{00000000-0005-0000-0000-000063560000}"/>
    <cellStyle name="Separador de milhares 5 7 11" xfId="19595" xr:uid="{00000000-0005-0000-0000-000064560000}"/>
    <cellStyle name="Separador de milhares 5 7 2" xfId="19596" xr:uid="{00000000-0005-0000-0000-000065560000}"/>
    <cellStyle name="Separador de milhares 5 7 3" xfId="19597" xr:uid="{00000000-0005-0000-0000-000066560000}"/>
    <cellStyle name="Separador de milhares 5 7 4" xfId="19598" xr:uid="{00000000-0005-0000-0000-000067560000}"/>
    <cellStyle name="Separador de milhares 5 7 5" xfId="19599" xr:uid="{00000000-0005-0000-0000-000068560000}"/>
    <cellStyle name="Separador de milhares 5 7 6" xfId="19600" xr:uid="{00000000-0005-0000-0000-000069560000}"/>
    <cellStyle name="Separador de milhares 5 7 7" xfId="19601" xr:uid="{00000000-0005-0000-0000-00006A560000}"/>
    <cellStyle name="Separador de milhares 5 7 8" xfId="19602" xr:uid="{00000000-0005-0000-0000-00006B560000}"/>
    <cellStyle name="Separador de milhares 5 7 9" xfId="19603" xr:uid="{00000000-0005-0000-0000-00006C560000}"/>
    <cellStyle name="Separador de milhares 5 8" xfId="19604" xr:uid="{00000000-0005-0000-0000-00006D560000}"/>
    <cellStyle name="Separador de milhares 5 8 10" xfId="19605" xr:uid="{00000000-0005-0000-0000-00006E560000}"/>
    <cellStyle name="Separador de milhares 5 8 2" xfId="19606" xr:uid="{00000000-0005-0000-0000-00006F560000}"/>
    <cellStyle name="Separador de milhares 5 8 3" xfId="19607" xr:uid="{00000000-0005-0000-0000-000070560000}"/>
    <cellStyle name="Separador de milhares 5 8 4" xfId="19608" xr:uid="{00000000-0005-0000-0000-000071560000}"/>
    <cellStyle name="Separador de milhares 5 8 5" xfId="19609" xr:uid="{00000000-0005-0000-0000-000072560000}"/>
    <cellStyle name="Separador de milhares 5 8 6" xfId="19610" xr:uid="{00000000-0005-0000-0000-000073560000}"/>
    <cellStyle name="Separador de milhares 5 8 7" xfId="19611" xr:uid="{00000000-0005-0000-0000-000074560000}"/>
    <cellStyle name="Separador de milhares 5 8 8" xfId="19612" xr:uid="{00000000-0005-0000-0000-000075560000}"/>
    <cellStyle name="Separador de milhares 5 8 9" xfId="19613" xr:uid="{00000000-0005-0000-0000-000076560000}"/>
    <cellStyle name="Separador de milhares 5 9" xfId="19614" xr:uid="{00000000-0005-0000-0000-000077560000}"/>
    <cellStyle name="Separador de milhares 50" xfId="19615" xr:uid="{00000000-0005-0000-0000-000078560000}"/>
    <cellStyle name="Separador de milhares 50 2" xfId="19616" xr:uid="{00000000-0005-0000-0000-000079560000}"/>
    <cellStyle name="Separador de milhares 50 2 2" xfId="28729" xr:uid="{86D87152-68C4-465E-B9AE-71BE7CDC8FAA}"/>
    <cellStyle name="Separador de milhares 50 3" xfId="28728" xr:uid="{D9CC3858-F909-416C-A868-8EBF6F223B5C}"/>
    <cellStyle name="Separador de milhares 51" xfId="19617" xr:uid="{00000000-0005-0000-0000-00007A560000}"/>
    <cellStyle name="Separador de milhares 51 2" xfId="19618" xr:uid="{00000000-0005-0000-0000-00007B560000}"/>
    <cellStyle name="Separador de milhares 51 2 2" xfId="28731" xr:uid="{4EF2109B-1EC9-4741-AB53-6434FC16188E}"/>
    <cellStyle name="Separador de milhares 51 3" xfId="28730" xr:uid="{1B0E24DD-8FD7-4674-8F6B-D3B0A5A36C4F}"/>
    <cellStyle name="Separador de milhares 52" xfId="19619" xr:uid="{00000000-0005-0000-0000-00007C560000}"/>
    <cellStyle name="Separador de milhares 52 2" xfId="19620" xr:uid="{00000000-0005-0000-0000-00007D560000}"/>
    <cellStyle name="Separador de milhares 52 2 2" xfId="28733" xr:uid="{04B2FA47-55A7-4E09-8403-6F5CA2DAF99C}"/>
    <cellStyle name="Separador de milhares 52 3" xfId="28732" xr:uid="{A7B35737-8EDC-491A-8A93-0B7277142EB8}"/>
    <cellStyle name="Separador de milhares 53" xfId="19621" xr:uid="{00000000-0005-0000-0000-00007E560000}"/>
    <cellStyle name="Separador de milhares 53 2" xfId="19622" xr:uid="{00000000-0005-0000-0000-00007F560000}"/>
    <cellStyle name="Separador de milhares 53 2 2" xfId="28735" xr:uid="{B0BE4F83-D4E4-49E3-9A8E-C0E642ECDCAE}"/>
    <cellStyle name="Separador de milhares 53 3" xfId="28734" xr:uid="{BF314036-655B-4F78-922E-CE2184660BE0}"/>
    <cellStyle name="Separador de milhares 54" xfId="19623" xr:uid="{00000000-0005-0000-0000-000080560000}"/>
    <cellStyle name="Separador de milhares 54 2" xfId="19624" xr:uid="{00000000-0005-0000-0000-000081560000}"/>
    <cellStyle name="Separador de milhares 54 2 2" xfId="28737" xr:uid="{549A958F-5EEC-45DE-9CC3-257135A2704F}"/>
    <cellStyle name="Separador de milhares 54 3" xfId="28736" xr:uid="{A336E683-6BEB-4D56-992A-833A1676C587}"/>
    <cellStyle name="Separador de milhares 55" xfId="19625" xr:uid="{00000000-0005-0000-0000-000082560000}"/>
    <cellStyle name="Separador de milhares 55 2" xfId="19626" xr:uid="{00000000-0005-0000-0000-000083560000}"/>
    <cellStyle name="Separador de milhares 55 2 2" xfId="28739" xr:uid="{AFE6318A-984A-4C2D-B42C-F8DE9F4F4D85}"/>
    <cellStyle name="Separador de milhares 55 3" xfId="28738" xr:uid="{67C94401-8EB1-4B29-977A-84854B7511D1}"/>
    <cellStyle name="Separador de milhares 56" xfId="19627" xr:uid="{00000000-0005-0000-0000-000084560000}"/>
    <cellStyle name="Separador de milhares 56 2" xfId="19628" xr:uid="{00000000-0005-0000-0000-000085560000}"/>
    <cellStyle name="Separador de milhares 56 2 2" xfId="28741" xr:uid="{2404B7BA-A645-4BE7-926F-CA16EF63EC0F}"/>
    <cellStyle name="Separador de milhares 56 3" xfId="28740" xr:uid="{8C92ED68-66C9-452B-AD89-B285026F54E5}"/>
    <cellStyle name="Separador de milhares 57" xfId="19629" xr:uid="{00000000-0005-0000-0000-000086560000}"/>
    <cellStyle name="Separador de milhares 57 2" xfId="19630" xr:uid="{00000000-0005-0000-0000-000087560000}"/>
    <cellStyle name="Separador de milhares 57 2 2" xfId="28743" xr:uid="{0F8CD20B-E4A0-4E53-BCC2-F06B225DCD5C}"/>
    <cellStyle name="Separador de milhares 57 3" xfId="28742" xr:uid="{CC49B1D5-4A92-47E7-B248-F0C85C62D6D6}"/>
    <cellStyle name="Separador de milhares 58" xfId="19631" xr:uid="{00000000-0005-0000-0000-000088560000}"/>
    <cellStyle name="Separador de milhares 58 2" xfId="19632" xr:uid="{00000000-0005-0000-0000-000089560000}"/>
    <cellStyle name="Separador de milhares 58 2 2" xfId="28745" xr:uid="{119FAE24-8282-4D4A-858B-F420A6D9A97B}"/>
    <cellStyle name="Separador de milhares 58 3" xfId="28744" xr:uid="{3740A042-A0C1-4669-91C2-F0565D18ED68}"/>
    <cellStyle name="Separador de milhares 59" xfId="19633" xr:uid="{00000000-0005-0000-0000-00008A560000}"/>
    <cellStyle name="Separador de milhares 59 2" xfId="19634" xr:uid="{00000000-0005-0000-0000-00008B560000}"/>
    <cellStyle name="Separador de milhares 59 2 2" xfId="28747" xr:uid="{3E3ED41C-C2F9-41F0-BB30-1BDD109C4955}"/>
    <cellStyle name="Separador de milhares 59 3" xfId="28746" xr:uid="{5B041204-368E-4807-B077-5FFE944FD1A5}"/>
    <cellStyle name="Separador de milhares 6" xfId="806" xr:uid="{00000000-0005-0000-0000-00008C560000}"/>
    <cellStyle name="Separador de milhares 6 10" xfId="19635" xr:uid="{00000000-0005-0000-0000-00008D560000}"/>
    <cellStyle name="Separador de milhares 6 10 10" xfId="19636" xr:uid="{00000000-0005-0000-0000-00008E560000}"/>
    <cellStyle name="Separador de milhares 6 10 11" xfId="19637" xr:uid="{00000000-0005-0000-0000-00008F560000}"/>
    <cellStyle name="Separador de milhares 6 10 12" xfId="19638" xr:uid="{00000000-0005-0000-0000-000090560000}"/>
    <cellStyle name="Separador de milhares 6 10 13" xfId="19639" xr:uid="{00000000-0005-0000-0000-000091560000}"/>
    <cellStyle name="Separador de milhares 6 10 14" xfId="19640" xr:uid="{00000000-0005-0000-0000-000092560000}"/>
    <cellStyle name="Separador de milhares 6 10 15" xfId="19641" xr:uid="{00000000-0005-0000-0000-000093560000}"/>
    <cellStyle name="Separador de milhares 6 10 16" xfId="19642" xr:uid="{00000000-0005-0000-0000-000094560000}"/>
    <cellStyle name="Separador de milhares 6 10 17" xfId="19643" xr:uid="{00000000-0005-0000-0000-000095560000}"/>
    <cellStyle name="Separador de milhares 6 10 18" xfId="19644" xr:uid="{00000000-0005-0000-0000-000096560000}"/>
    <cellStyle name="Separador de milhares 6 10 19" xfId="19645" xr:uid="{00000000-0005-0000-0000-000097560000}"/>
    <cellStyle name="Separador de milhares 6 10 2" xfId="19646" xr:uid="{00000000-0005-0000-0000-000098560000}"/>
    <cellStyle name="Separador de milhares 6 10 2 10" xfId="19647" xr:uid="{00000000-0005-0000-0000-000099560000}"/>
    <cellStyle name="Separador de milhares 6 10 2 11" xfId="19648" xr:uid="{00000000-0005-0000-0000-00009A560000}"/>
    <cellStyle name="Separador de milhares 6 10 2 12" xfId="19649" xr:uid="{00000000-0005-0000-0000-00009B560000}"/>
    <cellStyle name="Separador de milhares 6 10 2 13" xfId="19650" xr:uid="{00000000-0005-0000-0000-00009C560000}"/>
    <cellStyle name="Separador de milhares 6 10 2 14" xfId="19651" xr:uid="{00000000-0005-0000-0000-00009D560000}"/>
    <cellStyle name="Separador de milhares 6 10 2 15" xfId="19652" xr:uid="{00000000-0005-0000-0000-00009E560000}"/>
    <cellStyle name="Separador de milhares 6 10 2 16" xfId="19653" xr:uid="{00000000-0005-0000-0000-00009F560000}"/>
    <cellStyle name="Separador de milhares 6 10 2 17" xfId="19654" xr:uid="{00000000-0005-0000-0000-0000A0560000}"/>
    <cellStyle name="Separador de milhares 6 10 2 18" xfId="19655" xr:uid="{00000000-0005-0000-0000-0000A1560000}"/>
    <cellStyle name="Separador de milhares 6 10 2 19" xfId="19656" xr:uid="{00000000-0005-0000-0000-0000A2560000}"/>
    <cellStyle name="Separador de milhares 6 10 2 2" xfId="19657" xr:uid="{00000000-0005-0000-0000-0000A3560000}"/>
    <cellStyle name="Separador de milhares 6 10 2 20" xfId="19658" xr:uid="{00000000-0005-0000-0000-0000A4560000}"/>
    <cellStyle name="Separador de milhares 6 10 2 21" xfId="19659" xr:uid="{00000000-0005-0000-0000-0000A5560000}"/>
    <cellStyle name="Separador de milhares 6 10 2 3" xfId="19660" xr:uid="{00000000-0005-0000-0000-0000A6560000}"/>
    <cellStyle name="Separador de milhares 6 10 2 4" xfId="19661" xr:uid="{00000000-0005-0000-0000-0000A7560000}"/>
    <cellStyle name="Separador de milhares 6 10 2 5" xfId="19662" xr:uid="{00000000-0005-0000-0000-0000A8560000}"/>
    <cellStyle name="Separador de milhares 6 10 2 6" xfId="19663" xr:uid="{00000000-0005-0000-0000-0000A9560000}"/>
    <cellStyle name="Separador de milhares 6 10 2 7" xfId="19664" xr:uid="{00000000-0005-0000-0000-0000AA560000}"/>
    <cellStyle name="Separador de milhares 6 10 2 8" xfId="19665" xr:uid="{00000000-0005-0000-0000-0000AB560000}"/>
    <cellStyle name="Separador de milhares 6 10 2 9" xfId="19666" xr:uid="{00000000-0005-0000-0000-0000AC560000}"/>
    <cellStyle name="Separador de milhares 6 10 20" xfId="19667" xr:uid="{00000000-0005-0000-0000-0000AD560000}"/>
    <cellStyle name="Separador de milhares 6 10 21" xfId="19668" xr:uid="{00000000-0005-0000-0000-0000AE560000}"/>
    <cellStyle name="Separador de milhares 6 10 22" xfId="19669" xr:uid="{00000000-0005-0000-0000-0000AF560000}"/>
    <cellStyle name="Separador de milhares 6 10 23" xfId="19670" xr:uid="{00000000-0005-0000-0000-0000B0560000}"/>
    <cellStyle name="Separador de milhares 6 10 24" xfId="19671" xr:uid="{00000000-0005-0000-0000-0000B1560000}"/>
    <cellStyle name="Separador de milhares 6 10 25" xfId="19672" xr:uid="{00000000-0005-0000-0000-0000B2560000}"/>
    <cellStyle name="Separador de milhares 6 10 26" xfId="19673" xr:uid="{00000000-0005-0000-0000-0000B3560000}"/>
    <cellStyle name="Separador de milhares 6 10 27" xfId="19674" xr:uid="{00000000-0005-0000-0000-0000B4560000}"/>
    <cellStyle name="Separador de milhares 6 10 28" xfId="19675" xr:uid="{00000000-0005-0000-0000-0000B5560000}"/>
    <cellStyle name="Separador de milhares 6 10 29" xfId="19676" xr:uid="{00000000-0005-0000-0000-0000B6560000}"/>
    <cellStyle name="Separador de milhares 6 10 3" xfId="19677" xr:uid="{00000000-0005-0000-0000-0000B7560000}"/>
    <cellStyle name="Separador de milhares 6 10 30" xfId="19678" xr:uid="{00000000-0005-0000-0000-0000B8560000}"/>
    <cellStyle name="Separador de milhares 6 10 31" xfId="19679" xr:uid="{00000000-0005-0000-0000-0000B9560000}"/>
    <cellStyle name="Separador de milhares 6 10 32" xfId="19680" xr:uid="{00000000-0005-0000-0000-0000BA560000}"/>
    <cellStyle name="Separador de milhares 6 10 33" xfId="19681" xr:uid="{00000000-0005-0000-0000-0000BB560000}"/>
    <cellStyle name="Separador de milhares 6 10 34" xfId="19682" xr:uid="{00000000-0005-0000-0000-0000BC560000}"/>
    <cellStyle name="Separador de milhares 6 10 4" xfId="19683" xr:uid="{00000000-0005-0000-0000-0000BD560000}"/>
    <cellStyle name="Separador de milhares 6 10 4 2" xfId="19684" xr:uid="{00000000-0005-0000-0000-0000BE560000}"/>
    <cellStyle name="Separador de milhares 6 10 4 3" xfId="19685" xr:uid="{00000000-0005-0000-0000-0000BF560000}"/>
    <cellStyle name="Separador de milhares 6 10 4 4" xfId="19686" xr:uid="{00000000-0005-0000-0000-0000C0560000}"/>
    <cellStyle name="Separador de milhares 6 10 5" xfId="19687" xr:uid="{00000000-0005-0000-0000-0000C1560000}"/>
    <cellStyle name="Separador de milhares 6 10 6" xfId="19688" xr:uid="{00000000-0005-0000-0000-0000C2560000}"/>
    <cellStyle name="Separador de milhares 6 10 7" xfId="19689" xr:uid="{00000000-0005-0000-0000-0000C3560000}"/>
    <cellStyle name="Separador de milhares 6 10 8" xfId="19690" xr:uid="{00000000-0005-0000-0000-0000C4560000}"/>
    <cellStyle name="Separador de milhares 6 10 9" xfId="19691" xr:uid="{00000000-0005-0000-0000-0000C5560000}"/>
    <cellStyle name="Separador de milhares 6 11" xfId="19692" xr:uid="{00000000-0005-0000-0000-0000C6560000}"/>
    <cellStyle name="Separador de milhares 6 11 2" xfId="19693" xr:uid="{00000000-0005-0000-0000-0000C7560000}"/>
    <cellStyle name="Separador de milhares 6 11 2 2" xfId="28748" xr:uid="{A4EF0097-3DC9-4639-84DE-F7D9EC69E8BD}"/>
    <cellStyle name="Separador de milhares 6 12" xfId="19694" xr:uid="{00000000-0005-0000-0000-0000C8560000}"/>
    <cellStyle name="Separador de milhares 6 12 2" xfId="19695" xr:uid="{00000000-0005-0000-0000-0000C9560000}"/>
    <cellStyle name="Separador de milhares 6 12 2 2" xfId="28749" xr:uid="{795CC327-3A98-4C03-B71E-49F3E64FCFC5}"/>
    <cellStyle name="Separador de milhares 6 13" xfId="19696" xr:uid="{00000000-0005-0000-0000-0000CA560000}"/>
    <cellStyle name="Separador de milhares 6 13 2" xfId="19697" xr:uid="{00000000-0005-0000-0000-0000CB560000}"/>
    <cellStyle name="Separador de milhares 6 13 2 2" xfId="28750" xr:uid="{9917A818-04A6-4DEF-B598-8517C5F230F0}"/>
    <cellStyle name="Separador de milhares 6 14" xfId="19698" xr:uid="{00000000-0005-0000-0000-0000CC560000}"/>
    <cellStyle name="Separador de milhares 6 14 2" xfId="19699" xr:uid="{00000000-0005-0000-0000-0000CD560000}"/>
    <cellStyle name="Separador de milhares 6 14 2 2" xfId="28751" xr:uid="{C4D4F897-4E4F-40EF-BFF1-CC68DF8F0B5E}"/>
    <cellStyle name="Separador de milhares 6 15" xfId="19700" xr:uid="{00000000-0005-0000-0000-0000CE560000}"/>
    <cellStyle name="Separador de milhares 6 15 2" xfId="19701" xr:uid="{00000000-0005-0000-0000-0000CF560000}"/>
    <cellStyle name="Separador de milhares 6 15 2 2" xfId="28752" xr:uid="{BD3C8E1B-EA73-44A3-9BD2-873A47EDF3F0}"/>
    <cellStyle name="Separador de milhares 6 16" xfId="19702" xr:uid="{00000000-0005-0000-0000-0000D0560000}"/>
    <cellStyle name="Separador de milhares 6 16 2" xfId="19703" xr:uid="{00000000-0005-0000-0000-0000D1560000}"/>
    <cellStyle name="Separador de milhares 6 16 2 2" xfId="28753" xr:uid="{A5FC8F85-182D-45CC-9DBA-2595AB4685E2}"/>
    <cellStyle name="Separador de milhares 6 17" xfId="19704" xr:uid="{00000000-0005-0000-0000-0000D2560000}"/>
    <cellStyle name="Separador de milhares 6 17 2" xfId="19705" xr:uid="{00000000-0005-0000-0000-0000D3560000}"/>
    <cellStyle name="Separador de milhares 6 17 2 2" xfId="28754" xr:uid="{79D5F3E5-5454-498F-9B33-9A13E62FEB50}"/>
    <cellStyle name="Separador de milhares 6 18" xfId="19706" xr:uid="{00000000-0005-0000-0000-0000D4560000}"/>
    <cellStyle name="Separador de milhares 6 18 2" xfId="19707" xr:uid="{00000000-0005-0000-0000-0000D5560000}"/>
    <cellStyle name="Separador de milhares 6 18 2 2" xfId="28755" xr:uid="{3DEDE66E-71E5-44CC-9427-ACB51464E212}"/>
    <cellStyle name="Separador de milhares 6 19" xfId="19708" xr:uid="{00000000-0005-0000-0000-0000D6560000}"/>
    <cellStyle name="Separador de milhares 6 19 2" xfId="19709" xr:uid="{00000000-0005-0000-0000-0000D7560000}"/>
    <cellStyle name="Separador de milhares 6 19 2 2" xfId="28756" xr:uid="{CB0D94DA-6D45-485B-9E13-6784B7D47B46}"/>
    <cellStyle name="Separador de milhares 6 2" xfId="807" xr:uid="{00000000-0005-0000-0000-0000D8560000}"/>
    <cellStyle name="Separador de milhares 6 2 10" xfId="19711" xr:uid="{00000000-0005-0000-0000-0000D9560000}"/>
    <cellStyle name="Separador de milhares 6 2 10 2" xfId="19712" xr:uid="{00000000-0005-0000-0000-0000DA560000}"/>
    <cellStyle name="Separador de milhares 6 2 10 2 2" xfId="28758" xr:uid="{E582EF87-BA4D-4785-9D32-86245D885EFF}"/>
    <cellStyle name="Separador de milhares 6 2 11" xfId="19713" xr:uid="{00000000-0005-0000-0000-0000DB560000}"/>
    <cellStyle name="Separador de milhares 6 2 11 2" xfId="19714" xr:uid="{00000000-0005-0000-0000-0000DC560000}"/>
    <cellStyle name="Separador de milhares 6 2 11 2 2" xfId="28759" xr:uid="{543E7F49-45E7-42F0-A5B6-8AD144E09E70}"/>
    <cellStyle name="Separador de milhares 6 2 12" xfId="19715" xr:uid="{00000000-0005-0000-0000-0000DD560000}"/>
    <cellStyle name="Separador de milhares 6 2 12 2" xfId="19716" xr:uid="{00000000-0005-0000-0000-0000DE560000}"/>
    <cellStyle name="Separador de milhares 6 2 12 2 2" xfId="28760" xr:uid="{EEE38C7B-8B56-4DF8-9EDA-12022F6421FE}"/>
    <cellStyle name="Separador de milhares 6 2 13" xfId="19717" xr:uid="{00000000-0005-0000-0000-0000DF560000}"/>
    <cellStyle name="Separador de milhares 6 2 13 2" xfId="19718" xr:uid="{00000000-0005-0000-0000-0000E0560000}"/>
    <cellStyle name="Separador de milhares 6 2 13 2 2" xfId="28761" xr:uid="{001AD7CC-EBE3-43E9-8A69-559F2FAC185A}"/>
    <cellStyle name="Separador de milhares 6 2 14" xfId="19719" xr:uid="{00000000-0005-0000-0000-0000E1560000}"/>
    <cellStyle name="Separador de milhares 6 2 14 2" xfId="19720" xr:uid="{00000000-0005-0000-0000-0000E2560000}"/>
    <cellStyle name="Separador de milhares 6 2 14 2 2" xfId="28762" xr:uid="{8C848781-5E51-467B-85D5-9299BEAEA869}"/>
    <cellStyle name="Separador de milhares 6 2 15" xfId="19721" xr:uid="{00000000-0005-0000-0000-0000E3560000}"/>
    <cellStyle name="Separador de milhares 6 2 15 2" xfId="19722" xr:uid="{00000000-0005-0000-0000-0000E4560000}"/>
    <cellStyle name="Separador de milhares 6 2 15 2 2" xfId="28763" xr:uid="{AB508A22-23A4-464A-9D40-EA168000F571}"/>
    <cellStyle name="Separador de milhares 6 2 16" xfId="19723" xr:uid="{00000000-0005-0000-0000-0000E5560000}"/>
    <cellStyle name="Separador de milhares 6 2 16 2" xfId="19724" xr:uid="{00000000-0005-0000-0000-0000E6560000}"/>
    <cellStyle name="Separador de milhares 6 2 16 2 2" xfId="28764" xr:uid="{6B4B558E-71C2-4F91-9EBD-CF9D0D2CDDA3}"/>
    <cellStyle name="Separador de milhares 6 2 17" xfId="19725" xr:uid="{00000000-0005-0000-0000-0000E7560000}"/>
    <cellStyle name="Separador de milhares 6 2 17 2" xfId="19726" xr:uid="{00000000-0005-0000-0000-0000E8560000}"/>
    <cellStyle name="Separador de milhares 6 2 17 2 2" xfId="28766" xr:uid="{74F96CF5-2A6F-4B8F-B950-8F459783E550}"/>
    <cellStyle name="Separador de milhares 6 2 17 3" xfId="28765" xr:uid="{2D3E8269-5629-4285-9FC3-7A02BE57BCF6}"/>
    <cellStyle name="Separador de milhares 6 2 18" xfId="19727" xr:uid="{00000000-0005-0000-0000-0000E9560000}"/>
    <cellStyle name="Separador de milhares 6 2 18 2" xfId="19728" xr:uid="{00000000-0005-0000-0000-0000EA560000}"/>
    <cellStyle name="Separador de milhares 6 2 18 2 2" xfId="28768" xr:uid="{8BD030E8-F7A7-4CDB-95F5-313C973E5C8B}"/>
    <cellStyle name="Separador de milhares 6 2 18 3" xfId="28767" xr:uid="{186E8C96-5A6C-418D-B706-470B0E63796B}"/>
    <cellStyle name="Separador de milhares 6 2 19" xfId="19729" xr:uid="{00000000-0005-0000-0000-0000EB560000}"/>
    <cellStyle name="Separador de milhares 6 2 19 2" xfId="19730" xr:uid="{00000000-0005-0000-0000-0000EC560000}"/>
    <cellStyle name="Separador de milhares 6 2 19 2 2" xfId="28770" xr:uid="{0CE272F9-A492-4ACD-847A-29C098D15E8F}"/>
    <cellStyle name="Separador de milhares 6 2 19 3" xfId="28769" xr:uid="{236B2CC7-12FE-4D39-8592-3DDC7134A95F}"/>
    <cellStyle name="Separador de milhares 6 2 2" xfId="808" xr:uid="{00000000-0005-0000-0000-0000ED560000}"/>
    <cellStyle name="Separador de milhares 6 2 2 10" xfId="19732" xr:uid="{00000000-0005-0000-0000-0000EE560000}"/>
    <cellStyle name="Separador de milhares 6 2 2 10 2" xfId="19733" xr:uid="{00000000-0005-0000-0000-0000EF560000}"/>
    <cellStyle name="Separador de milhares 6 2 2 10 2 2" xfId="28771" xr:uid="{68A0DA90-C7B3-46A6-8DE1-3E631DFBE82A}"/>
    <cellStyle name="Separador de milhares 6 2 2 11" xfId="19734" xr:uid="{00000000-0005-0000-0000-0000F0560000}"/>
    <cellStyle name="Separador de milhares 6 2 2 11 2" xfId="19735" xr:uid="{00000000-0005-0000-0000-0000F1560000}"/>
    <cellStyle name="Separador de milhares 6 2 2 11 2 2" xfId="28773" xr:uid="{3469D7FB-8828-4483-9CC2-AB76BD8573F1}"/>
    <cellStyle name="Separador de milhares 6 2 2 11 3" xfId="28772" xr:uid="{9F17B065-A32D-462D-BE67-5BF1C13CCD24}"/>
    <cellStyle name="Separador de milhares 6 2 2 12" xfId="19736" xr:uid="{00000000-0005-0000-0000-0000F2560000}"/>
    <cellStyle name="Separador de milhares 6 2 2 12 2" xfId="19737" xr:uid="{00000000-0005-0000-0000-0000F3560000}"/>
    <cellStyle name="Separador de milhares 6 2 2 12 2 2" xfId="28775" xr:uid="{FF71FEC5-9666-4F5C-98F5-84FA8F93BEE5}"/>
    <cellStyle name="Separador de milhares 6 2 2 12 3" xfId="28774" xr:uid="{32ACF943-0E66-4379-83B3-78AC10FA0CE4}"/>
    <cellStyle name="Separador de milhares 6 2 2 13" xfId="19738" xr:uid="{00000000-0005-0000-0000-0000F4560000}"/>
    <cellStyle name="Separador de milhares 6 2 2 13 2" xfId="19739" xr:uid="{00000000-0005-0000-0000-0000F5560000}"/>
    <cellStyle name="Separador de milhares 6 2 2 13 2 2" xfId="28777" xr:uid="{B7523D7D-F29C-41CA-BA0E-5FAEF1A057BF}"/>
    <cellStyle name="Separador de milhares 6 2 2 13 3" xfId="28776" xr:uid="{907C1FE9-25B0-450A-83E7-3D46DE2E3592}"/>
    <cellStyle name="Separador de milhares 6 2 2 14" xfId="19740" xr:uid="{00000000-0005-0000-0000-0000F6560000}"/>
    <cellStyle name="Separador de milhares 6 2 2 14 2" xfId="19741" xr:uid="{00000000-0005-0000-0000-0000F7560000}"/>
    <cellStyle name="Separador de milhares 6 2 2 14 2 2" xfId="28779" xr:uid="{A49F95B8-B8FA-4778-9309-C3C607C7D7F9}"/>
    <cellStyle name="Separador de milhares 6 2 2 14 3" xfId="28778" xr:uid="{A2259D11-A467-4134-AA9D-6DD7B03829CB}"/>
    <cellStyle name="Separador de milhares 6 2 2 15" xfId="19742" xr:uid="{00000000-0005-0000-0000-0000F8560000}"/>
    <cellStyle name="Separador de milhares 6 2 2 15 2" xfId="19743" xr:uid="{00000000-0005-0000-0000-0000F9560000}"/>
    <cellStyle name="Separador de milhares 6 2 2 15 2 2" xfId="28781" xr:uid="{1BCC8D02-F8BA-4E7F-89F8-DC5EA1343167}"/>
    <cellStyle name="Separador de milhares 6 2 2 15 3" xfId="28780" xr:uid="{61D70E60-9A5D-4868-8E60-592BBB2EBD0D}"/>
    <cellStyle name="Separador de milhares 6 2 2 16" xfId="19744" xr:uid="{00000000-0005-0000-0000-0000FA560000}"/>
    <cellStyle name="Separador de milhares 6 2 2 16 2" xfId="19745" xr:uid="{00000000-0005-0000-0000-0000FB560000}"/>
    <cellStyle name="Separador de milhares 6 2 2 16 2 2" xfId="28783" xr:uid="{21215CAC-6BB8-45E8-94DE-80DC2E626FB5}"/>
    <cellStyle name="Separador de milhares 6 2 2 16 3" xfId="28782" xr:uid="{3FD2E304-081E-4B82-9731-2423466C08E1}"/>
    <cellStyle name="Separador de milhares 6 2 2 17" xfId="19746" xr:uid="{00000000-0005-0000-0000-0000FC560000}"/>
    <cellStyle name="Separador de milhares 6 2 2 17 2" xfId="19747" xr:uid="{00000000-0005-0000-0000-0000FD560000}"/>
    <cellStyle name="Separador de milhares 6 2 2 17 2 2" xfId="28785" xr:uid="{1CB355B2-74FC-460C-96EA-A6821284CC1F}"/>
    <cellStyle name="Separador de milhares 6 2 2 17 3" xfId="28784" xr:uid="{327BF919-4C99-4721-89D9-DE2BD54A855F}"/>
    <cellStyle name="Separador de milhares 6 2 2 18" xfId="19748" xr:uid="{00000000-0005-0000-0000-0000FE560000}"/>
    <cellStyle name="Separador de milhares 6 2 2 18 2" xfId="19749" xr:uid="{00000000-0005-0000-0000-0000FF560000}"/>
    <cellStyle name="Separador de milhares 6 2 2 18 2 2" xfId="28787" xr:uid="{B9B86BC8-24A0-401C-A990-A195D9EF8B12}"/>
    <cellStyle name="Separador de milhares 6 2 2 18 3" xfId="28786" xr:uid="{17DD5577-3C96-461C-8339-FAB4901C05A7}"/>
    <cellStyle name="Separador de milhares 6 2 2 19" xfId="19750" xr:uid="{00000000-0005-0000-0000-000000570000}"/>
    <cellStyle name="Separador de milhares 6 2 2 19 2" xfId="19751" xr:uid="{00000000-0005-0000-0000-000001570000}"/>
    <cellStyle name="Separador de milhares 6 2 2 19 2 2" xfId="28789" xr:uid="{257BA255-5BC8-481B-9758-D11B4DAFE65F}"/>
    <cellStyle name="Separador de milhares 6 2 2 19 3" xfId="28788" xr:uid="{80E28A02-F549-42A0-A8CD-ED9752FD9350}"/>
    <cellStyle name="Separador de milhares 6 2 2 2" xfId="809" xr:uid="{00000000-0005-0000-0000-000002570000}"/>
    <cellStyle name="Separador de milhares 6 2 2 2 2" xfId="810" xr:uid="{00000000-0005-0000-0000-000003570000}"/>
    <cellStyle name="Separador de milhares 6 2 2 2 2 2" xfId="19753" xr:uid="{00000000-0005-0000-0000-000004570000}"/>
    <cellStyle name="Separador de milhares 6 2 2 2 2 2 2" xfId="28790" xr:uid="{A9746CBE-AA18-46CE-B0F7-24A54D856C6C}"/>
    <cellStyle name="Separador de milhares 6 2 2 2 2 3" xfId="27203" xr:uid="{00000000-0005-0000-0000-000005570000}"/>
    <cellStyle name="Separador de milhares 6 2 2 2 2 3 2" xfId="33045" xr:uid="{6B2D6DCD-AB4E-4508-A3D0-642D182F2E4D}"/>
    <cellStyle name="Separador de milhares 6 2 2 2 2 4" xfId="27383" xr:uid="{00000000-0005-0000-0000-000006570000}"/>
    <cellStyle name="Separador de milhares 6 2 2 2 2 4 2" xfId="33220" xr:uid="{E4E90087-470C-4ABC-A872-B11717503514}"/>
    <cellStyle name="Separador de milhares 6 2 2 2 2 5" xfId="27561" xr:uid="{00000000-0005-0000-0000-000007570000}"/>
    <cellStyle name="Separador de milhares 6 2 2 2 2 5 2" xfId="33373" xr:uid="{721E85C4-0C0A-4316-85ED-DD3F35495755}"/>
    <cellStyle name="Separador de milhares 6 2 2 2 2 6" xfId="27712" xr:uid="{00000000-0005-0000-0000-000008570000}"/>
    <cellStyle name="Separador de milhares 6 2 2 2 2 6 2" xfId="33523" xr:uid="{35AFD166-4143-453B-B491-BF1CAEF5B14A}"/>
    <cellStyle name="Separador de milhares 6 2 2 2 2 7" xfId="28043" xr:uid="{F81A66F1-0B27-455F-9EC4-C2BB25FE3E44}"/>
    <cellStyle name="Separador de milhares 6 2 2 2 3" xfId="19752" xr:uid="{00000000-0005-0000-0000-000009570000}"/>
    <cellStyle name="Separador de milhares 6 2 2 2 4" xfId="27202" xr:uid="{00000000-0005-0000-0000-00000A570000}"/>
    <cellStyle name="Separador de milhares 6 2 2 2 4 2" xfId="33044" xr:uid="{274455BD-068D-4C0F-A940-AA8F9E8BB89C}"/>
    <cellStyle name="Separador de milhares 6 2 2 2 5" xfId="27382" xr:uid="{00000000-0005-0000-0000-00000B570000}"/>
    <cellStyle name="Separador de milhares 6 2 2 2 5 2" xfId="33219" xr:uid="{691E6F2C-6245-408F-ACC1-0AE0A0A2323E}"/>
    <cellStyle name="Separador de milhares 6 2 2 2 6" xfId="27560" xr:uid="{00000000-0005-0000-0000-00000C570000}"/>
    <cellStyle name="Separador de milhares 6 2 2 2 6 2" xfId="33372" xr:uid="{D3A6988A-83E5-47B1-A9FC-6B611EF1D5B3}"/>
    <cellStyle name="Separador de milhares 6 2 2 2 7" xfId="27711" xr:uid="{00000000-0005-0000-0000-00000D570000}"/>
    <cellStyle name="Separador de milhares 6 2 2 2 7 2" xfId="33522" xr:uid="{17A99D9B-9880-4088-93F9-6E0D2FFF19F7}"/>
    <cellStyle name="Separador de milhares 6 2 2 2 8" xfId="28042" xr:uid="{DB6C6599-7E9C-40C2-84AF-FEA602909259}"/>
    <cellStyle name="Separador de milhares 6 2 2 20" xfId="19754" xr:uid="{00000000-0005-0000-0000-00000E570000}"/>
    <cellStyle name="Separador de milhares 6 2 2 20 2" xfId="19755" xr:uid="{00000000-0005-0000-0000-00000F570000}"/>
    <cellStyle name="Separador de milhares 6 2 2 20 2 2" xfId="28792" xr:uid="{A9D9CE82-9A6A-4D8E-9D15-FC3FABCBD7AD}"/>
    <cellStyle name="Separador de milhares 6 2 2 20 3" xfId="28791" xr:uid="{C6666459-4512-4BA6-A4E7-75C93909FDC5}"/>
    <cellStyle name="Separador de milhares 6 2 2 21" xfId="19756" xr:uid="{00000000-0005-0000-0000-000010570000}"/>
    <cellStyle name="Separador de milhares 6 2 2 21 2" xfId="19757" xr:uid="{00000000-0005-0000-0000-000011570000}"/>
    <cellStyle name="Separador de milhares 6 2 2 21 2 2" xfId="28794" xr:uid="{804724D3-DCF1-46AC-9AE6-FDDA7BA9FF5B}"/>
    <cellStyle name="Separador de milhares 6 2 2 21 3" xfId="28793" xr:uid="{A749221D-4A22-4567-8396-9914D1F547AD}"/>
    <cellStyle name="Separador de milhares 6 2 2 22" xfId="19758" xr:uid="{00000000-0005-0000-0000-000012570000}"/>
    <cellStyle name="Separador de milhares 6 2 2 22 2" xfId="19759" xr:uid="{00000000-0005-0000-0000-000013570000}"/>
    <cellStyle name="Separador de milhares 6 2 2 22 2 2" xfId="28796" xr:uid="{C8938251-2DCC-4796-8B10-348DC3ED0AD0}"/>
    <cellStyle name="Separador de milhares 6 2 2 22 3" xfId="28795" xr:uid="{3F5A9777-AB0F-4A68-AE21-A2BABB3EEB16}"/>
    <cellStyle name="Separador de milhares 6 2 2 23" xfId="19760" xr:uid="{00000000-0005-0000-0000-000014570000}"/>
    <cellStyle name="Separador de milhares 6 2 2 23 2" xfId="19761" xr:uid="{00000000-0005-0000-0000-000015570000}"/>
    <cellStyle name="Separador de milhares 6 2 2 23 2 2" xfId="28798" xr:uid="{B1801ED6-4B64-40B6-A4E3-F6FD773D348F}"/>
    <cellStyle name="Separador de milhares 6 2 2 23 3" xfId="28797" xr:uid="{E8A6D387-A614-44F5-9B75-F8283C8A235E}"/>
    <cellStyle name="Separador de milhares 6 2 2 24" xfId="19762" xr:uid="{00000000-0005-0000-0000-000016570000}"/>
    <cellStyle name="Separador de milhares 6 2 2 24 2" xfId="19763" xr:uid="{00000000-0005-0000-0000-000017570000}"/>
    <cellStyle name="Separador de milhares 6 2 2 24 2 2" xfId="28800" xr:uid="{759C8F38-891B-4907-BED5-2D0B48289505}"/>
    <cellStyle name="Separador de milhares 6 2 2 24 3" xfId="28799" xr:uid="{801D2CE3-2155-4FF0-A330-E0914F30EF9D}"/>
    <cellStyle name="Separador de milhares 6 2 2 25" xfId="19764" xr:uid="{00000000-0005-0000-0000-000018570000}"/>
    <cellStyle name="Separador de milhares 6 2 2 25 2" xfId="19765" xr:uid="{00000000-0005-0000-0000-000019570000}"/>
    <cellStyle name="Separador de milhares 6 2 2 25 2 2" xfId="28802" xr:uid="{CFEB86E3-2BB5-4E4D-8551-49026469E66B}"/>
    <cellStyle name="Separador de milhares 6 2 2 25 3" xfId="28801" xr:uid="{382E33DF-0D8C-4609-A8B2-3EB6ECEA6991}"/>
    <cellStyle name="Separador de milhares 6 2 2 26" xfId="19766" xr:uid="{00000000-0005-0000-0000-00001A570000}"/>
    <cellStyle name="Separador de milhares 6 2 2 26 2" xfId="19767" xr:uid="{00000000-0005-0000-0000-00001B570000}"/>
    <cellStyle name="Separador de milhares 6 2 2 26 2 2" xfId="28804" xr:uid="{409FD9D9-61D1-4D43-81BC-3171B2923C4C}"/>
    <cellStyle name="Separador de milhares 6 2 2 26 3" xfId="28803" xr:uid="{2760A2DB-4294-44A2-901E-F78A8E9C6812}"/>
    <cellStyle name="Separador de milhares 6 2 2 27" xfId="19768" xr:uid="{00000000-0005-0000-0000-00001C570000}"/>
    <cellStyle name="Separador de milhares 6 2 2 27 2" xfId="19769" xr:uid="{00000000-0005-0000-0000-00001D570000}"/>
    <cellStyle name="Separador de milhares 6 2 2 27 2 2" xfId="28806" xr:uid="{D903511E-1C79-4D7E-8475-F7485EEC48AD}"/>
    <cellStyle name="Separador de milhares 6 2 2 27 3" xfId="28805" xr:uid="{6D84B48F-9134-43DB-9C15-85BA79C501B1}"/>
    <cellStyle name="Separador de milhares 6 2 2 28" xfId="19770" xr:uid="{00000000-0005-0000-0000-00001E570000}"/>
    <cellStyle name="Separador de milhares 6 2 2 28 2" xfId="19771" xr:uid="{00000000-0005-0000-0000-00001F570000}"/>
    <cellStyle name="Separador de milhares 6 2 2 28 2 2" xfId="28808" xr:uid="{AD76DC4B-775D-4F1F-AC20-E62040A7B6E5}"/>
    <cellStyle name="Separador de milhares 6 2 2 28 3" xfId="28807" xr:uid="{55C50BD5-0EC9-4C6E-BBE5-AFB4835379BD}"/>
    <cellStyle name="Separador de milhares 6 2 2 29" xfId="19772" xr:uid="{00000000-0005-0000-0000-000020570000}"/>
    <cellStyle name="Separador de milhares 6 2 2 29 2" xfId="19773" xr:uid="{00000000-0005-0000-0000-000021570000}"/>
    <cellStyle name="Separador de milhares 6 2 2 29 2 2" xfId="28810" xr:uid="{575DCBD0-277A-4A41-9C21-53920F3C0CE0}"/>
    <cellStyle name="Separador de milhares 6 2 2 29 3" xfId="28809" xr:uid="{69E838CC-D2EB-492A-9AB8-7DEFF1E40777}"/>
    <cellStyle name="Separador de milhares 6 2 2 3" xfId="811" xr:uid="{00000000-0005-0000-0000-000022570000}"/>
    <cellStyle name="Separador de milhares 6 2 2 3 2" xfId="19775" xr:uid="{00000000-0005-0000-0000-000023570000}"/>
    <cellStyle name="Separador de milhares 6 2 2 3 2 2" xfId="28811" xr:uid="{928A2078-67A9-4386-B99C-0FF27C9A68CF}"/>
    <cellStyle name="Separador de milhares 6 2 2 3 3" xfId="19774" xr:uid="{00000000-0005-0000-0000-000024570000}"/>
    <cellStyle name="Separador de milhares 6 2 2 3 4" xfId="27204" xr:uid="{00000000-0005-0000-0000-000025570000}"/>
    <cellStyle name="Separador de milhares 6 2 2 3 4 2" xfId="33046" xr:uid="{D17DADE0-6CEB-45F1-B7A4-70B40D7A5A8D}"/>
    <cellStyle name="Separador de milhares 6 2 2 3 5" xfId="27384" xr:uid="{00000000-0005-0000-0000-000026570000}"/>
    <cellStyle name="Separador de milhares 6 2 2 3 5 2" xfId="33221" xr:uid="{8B0748BB-1BEB-49A1-B3F3-62C0FF5A481F}"/>
    <cellStyle name="Separador de milhares 6 2 2 3 6" xfId="27562" xr:uid="{00000000-0005-0000-0000-000027570000}"/>
    <cellStyle name="Separador de milhares 6 2 2 3 6 2" xfId="33374" xr:uid="{8BC11025-9DB1-492C-89F4-3402E32930A0}"/>
    <cellStyle name="Separador de milhares 6 2 2 3 7" xfId="27713" xr:uid="{00000000-0005-0000-0000-000028570000}"/>
    <cellStyle name="Separador de milhares 6 2 2 3 7 2" xfId="33524" xr:uid="{F1BEF463-612B-4188-A62B-69D8CEB9E2E0}"/>
    <cellStyle name="Separador de milhares 6 2 2 3 8" xfId="28044" xr:uid="{900D8664-1236-4567-82AD-274499F1B33E}"/>
    <cellStyle name="Separador de milhares 6 2 2 30" xfId="19776" xr:uid="{00000000-0005-0000-0000-000029570000}"/>
    <cellStyle name="Separador de milhares 6 2 2 30 2" xfId="19777" xr:uid="{00000000-0005-0000-0000-00002A570000}"/>
    <cellStyle name="Separador de milhares 6 2 2 30 2 2" xfId="28813" xr:uid="{F7FEBAE1-330C-41F7-BF20-6F1D73FEFB97}"/>
    <cellStyle name="Separador de milhares 6 2 2 30 3" xfId="28812" xr:uid="{CABE1907-B1EF-4D2D-B2BC-083F8FF54A12}"/>
    <cellStyle name="Separador de milhares 6 2 2 31" xfId="19778" xr:uid="{00000000-0005-0000-0000-00002B570000}"/>
    <cellStyle name="Separador de milhares 6 2 2 31 2" xfId="19779" xr:uid="{00000000-0005-0000-0000-00002C570000}"/>
    <cellStyle name="Separador de milhares 6 2 2 31 2 2" xfId="28815" xr:uid="{2C2ADA88-7BC7-4045-B1D9-93D944D14592}"/>
    <cellStyle name="Separador de milhares 6 2 2 31 3" xfId="28814" xr:uid="{715A06DE-A8DD-4127-A18E-FE90F60A4CD0}"/>
    <cellStyle name="Separador de milhares 6 2 2 32" xfId="19780" xr:uid="{00000000-0005-0000-0000-00002D570000}"/>
    <cellStyle name="Separador de milhares 6 2 2 32 2" xfId="19781" xr:uid="{00000000-0005-0000-0000-00002E570000}"/>
    <cellStyle name="Separador de milhares 6 2 2 32 2 2" xfId="28817" xr:uid="{FFBD8188-E111-4DBC-BD3A-5E67AB755521}"/>
    <cellStyle name="Separador de milhares 6 2 2 32 3" xfId="28816" xr:uid="{58DAEDEE-11B0-4737-904B-D2EC8276DEF4}"/>
    <cellStyle name="Separador de milhares 6 2 2 33" xfId="19782" xr:uid="{00000000-0005-0000-0000-00002F570000}"/>
    <cellStyle name="Separador de milhares 6 2 2 33 2" xfId="19783" xr:uid="{00000000-0005-0000-0000-000030570000}"/>
    <cellStyle name="Separador de milhares 6 2 2 33 2 2" xfId="28819" xr:uid="{467CE4C0-7196-4E7B-888D-3BB219DC8564}"/>
    <cellStyle name="Separador de milhares 6 2 2 33 3" xfId="28818" xr:uid="{FE083422-A798-467A-B1E6-F289DCB011F8}"/>
    <cellStyle name="Separador de milhares 6 2 2 34" xfId="19784" xr:uid="{00000000-0005-0000-0000-000031570000}"/>
    <cellStyle name="Separador de milhares 6 2 2 34 2" xfId="19785" xr:uid="{00000000-0005-0000-0000-000032570000}"/>
    <cellStyle name="Separador de milhares 6 2 2 34 2 2" xfId="28821" xr:uid="{247A507D-6443-46B1-8068-5A297FEF489C}"/>
    <cellStyle name="Separador de milhares 6 2 2 34 3" xfId="28820" xr:uid="{1CF56549-C7C0-44F1-ABAE-68AF8B00C8E5}"/>
    <cellStyle name="Separador de milhares 6 2 2 35" xfId="19786" xr:uid="{00000000-0005-0000-0000-000033570000}"/>
    <cellStyle name="Separador de milhares 6 2 2 35 2" xfId="28822" xr:uid="{10F6B406-2445-4985-9E89-DEF78840450A}"/>
    <cellStyle name="Separador de milhares 6 2 2 36" xfId="19731" xr:uid="{00000000-0005-0000-0000-000034570000}"/>
    <cellStyle name="Separador de milhares 6 2 2 37" xfId="27201" xr:uid="{00000000-0005-0000-0000-000035570000}"/>
    <cellStyle name="Separador de milhares 6 2 2 37 2" xfId="33043" xr:uid="{4196CC0D-8F72-4A3C-83A9-87A99D10AC72}"/>
    <cellStyle name="Separador de milhares 6 2 2 38" xfId="27381" xr:uid="{00000000-0005-0000-0000-000036570000}"/>
    <cellStyle name="Separador de milhares 6 2 2 38 2" xfId="33218" xr:uid="{D076DFC5-9611-40A0-9B0F-B10E8ABD0D66}"/>
    <cellStyle name="Separador de milhares 6 2 2 39" xfId="27559" xr:uid="{00000000-0005-0000-0000-000037570000}"/>
    <cellStyle name="Separador de milhares 6 2 2 39 2" xfId="33371" xr:uid="{BF73E2B1-6AB2-4FFB-ABD1-37789140682E}"/>
    <cellStyle name="Separador de milhares 6 2 2 4" xfId="19787" xr:uid="{00000000-0005-0000-0000-000038570000}"/>
    <cellStyle name="Separador de milhares 6 2 2 4 2" xfId="19788" xr:uid="{00000000-0005-0000-0000-000039570000}"/>
    <cellStyle name="Separador de milhares 6 2 2 4 2 2" xfId="28823" xr:uid="{385D9D6C-DCE5-4847-9D68-68BB2CCBF671}"/>
    <cellStyle name="Separador de milhares 6 2 2 40" xfId="27710" xr:uid="{00000000-0005-0000-0000-00003A570000}"/>
    <cellStyle name="Separador de milhares 6 2 2 40 2" xfId="33521" xr:uid="{DB3BC7E1-2634-4B6D-8AAD-172C6DDD2DB1}"/>
    <cellStyle name="Separador de milhares 6 2 2 41" xfId="28041" xr:uid="{1ACC14F6-AABE-4F6F-A957-8984C234DA20}"/>
    <cellStyle name="Separador de milhares 6 2 2 5" xfId="19789" xr:uid="{00000000-0005-0000-0000-00003B570000}"/>
    <cellStyle name="Separador de milhares 6 2 2 5 2" xfId="19790" xr:uid="{00000000-0005-0000-0000-00003C570000}"/>
    <cellStyle name="Separador de milhares 6 2 2 5 2 2" xfId="28824" xr:uid="{FDFD2D09-528F-4FBB-861C-AF721E97EB32}"/>
    <cellStyle name="Separador de milhares 6 2 2 6" xfId="19791" xr:uid="{00000000-0005-0000-0000-00003D570000}"/>
    <cellStyle name="Separador de milhares 6 2 2 6 2" xfId="19792" xr:uid="{00000000-0005-0000-0000-00003E570000}"/>
    <cellStyle name="Separador de milhares 6 2 2 6 2 2" xfId="28825" xr:uid="{1413C425-2018-45AE-BA4D-45E3248CF33E}"/>
    <cellStyle name="Separador de milhares 6 2 2 7" xfId="19793" xr:uid="{00000000-0005-0000-0000-00003F570000}"/>
    <cellStyle name="Separador de milhares 6 2 2 7 2" xfId="19794" xr:uid="{00000000-0005-0000-0000-000040570000}"/>
    <cellStyle name="Separador de milhares 6 2 2 7 2 2" xfId="28826" xr:uid="{7A230632-6906-4E14-9FD1-71A3593428BB}"/>
    <cellStyle name="Separador de milhares 6 2 2 8" xfId="19795" xr:uid="{00000000-0005-0000-0000-000041570000}"/>
    <cellStyle name="Separador de milhares 6 2 2 8 2" xfId="19796" xr:uid="{00000000-0005-0000-0000-000042570000}"/>
    <cellStyle name="Separador de milhares 6 2 2 8 2 2" xfId="28827" xr:uid="{E4758F1E-88F0-4C83-BA34-9FD3514A7FCD}"/>
    <cellStyle name="Separador de milhares 6 2 2 9" xfId="19797" xr:uid="{00000000-0005-0000-0000-000043570000}"/>
    <cellStyle name="Separador de milhares 6 2 2 9 2" xfId="19798" xr:uid="{00000000-0005-0000-0000-000044570000}"/>
    <cellStyle name="Separador de milhares 6 2 2 9 2 2" xfId="28828" xr:uid="{8D8934D5-527C-4A61-89F7-1923E28272E7}"/>
    <cellStyle name="Separador de milhares 6 2 20" xfId="19799" xr:uid="{00000000-0005-0000-0000-000045570000}"/>
    <cellStyle name="Separador de milhares 6 2 20 2" xfId="19800" xr:uid="{00000000-0005-0000-0000-000046570000}"/>
    <cellStyle name="Separador de milhares 6 2 20 2 2" xfId="28830" xr:uid="{AD9DE39D-F197-4DEF-ACC9-85B46859B838}"/>
    <cellStyle name="Separador de milhares 6 2 20 3" xfId="28829" xr:uid="{52E429FD-C4D5-491B-81A8-626F5E8AA530}"/>
    <cellStyle name="Separador de milhares 6 2 21" xfId="19801" xr:uid="{00000000-0005-0000-0000-000047570000}"/>
    <cellStyle name="Separador de milhares 6 2 21 2" xfId="19802" xr:uid="{00000000-0005-0000-0000-000048570000}"/>
    <cellStyle name="Separador de milhares 6 2 21 2 2" xfId="28832" xr:uid="{8384845C-6EC1-4BE0-AA8C-D3488B131B64}"/>
    <cellStyle name="Separador de milhares 6 2 21 3" xfId="28831" xr:uid="{BAFEA23C-D1BF-4192-BC5E-B8BD54D0BECD}"/>
    <cellStyle name="Separador de milhares 6 2 22" xfId="19803" xr:uid="{00000000-0005-0000-0000-000049570000}"/>
    <cellStyle name="Separador de milhares 6 2 22 2" xfId="19804" xr:uid="{00000000-0005-0000-0000-00004A570000}"/>
    <cellStyle name="Separador de milhares 6 2 22 2 2" xfId="28834" xr:uid="{34C29D66-08F3-4B72-BE61-7090B941E833}"/>
    <cellStyle name="Separador de milhares 6 2 22 3" xfId="28833" xr:uid="{08D07491-05F5-452B-A392-8D264151F469}"/>
    <cellStyle name="Separador de milhares 6 2 23" xfId="19805" xr:uid="{00000000-0005-0000-0000-00004B570000}"/>
    <cellStyle name="Separador de milhares 6 2 23 2" xfId="19806" xr:uid="{00000000-0005-0000-0000-00004C570000}"/>
    <cellStyle name="Separador de milhares 6 2 23 2 2" xfId="28836" xr:uid="{0567E4AA-9788-412B-8F90-1F3952948810}"/>
    <cellStyle name="Separador de milhares 6 2 23 3" xfId="28835" xr:uid="{9A9D70C5-2859-4BFD-B2DB-BD4144935A70}"/>
    <cellStyle name="Separador de milhares 6 2 24" xfId="19807" xr:uid="{00000000-0005-0000-0000-00004D570000}"/>
    <cellStyle name="Separador de milhares 6 2 24 2" xfId="19808" xr:uid="{00000000-0005-0000-0000-00004E570000}"/>
    <cellStyle name="Separador de milhares 6 2 24 2 2" xfId="28838" xr:uid="{5E18CD45-BF18-4645-9B4E-AA244C09BD75}"/>
    <cellStyle name="Separador de milhares 6 2 24 3" xfId="28837" xr:uid="{3C9D6CF9-8EFD-404D-B63B-60DACE28B52E}"/>
    <cellStyle name="Separador de milhares 6 2 25" xfId="19809" xr:uid="{00000000-0005-0000-0000-00004F570000}"/>
    <cellStyle name="Separador de milhares 6 2 25 2" xfId="19810" xr:uid="{00000000-0005-0000-0000-000050570000}"/>
    <cellStyle name="Separador de milhares 6 2 25 2 2" xfId="28840" xr:uid="{4ADE0381-A61D-4449-9CF7-2F6943848E9A}"/>
    <cellStyle name="Separador de milhares 6 2 25 3" xfId="28839" xr:uid="{C76FAB4E-2E57-4F68-91AE-E4E3923C00C3}"/>
    <cellStyle name="Separador de milhares 6 2 26" xfId="19811" xr:uid="{00000000-0005-0000-0000-000051570000}"/>
    <cellStyle name="Separador de milhares 6 2 26 2" xfId="19812" xr:uid="{00000000-0005-0000-0000-000052570000}"/>
    <cellStyle name="Separador de milhares 6 2 26 2 2" xfId="28842" xr:uid="{15AC92A9-1BF9-40C5-AE91-D3432472A6EA}"/>
    <cellStyle name="Separador de milhares 6 2 26 3" xfId="28841" xr:uid="{B7F679DF-EDDF-4C6C-9700-87317FE197DD}"/>
    <cellStyle name="Separador de milhares 6 2 27" xfId="19813" xr:uid="{00000000-0005-0000-0000-000053570000}"/>
    <cellStyle name="Separador de milhares 6 2 27 2" xfId="19814" xr:uid="{00000000-0005-0000-0000-000054570000}"/>
    <cellStyle name="Separador de milhares 6 2 27 2 2" xfId="28844" xr:uid="{B7CF7B39-9681-4290-8A3B-BBE7ACD45D15}"/>
    <cellStyle name="Separador de milhares 6 2 27 3" xfId="28843" xr:uid="{6FA3BAEF-8442-4823-995A-BEB07E63B334}"/>
    <cellStyle name="Separador de milhares 6 2 28" xfId="19815" xr:uid="{00000000-0005-0000-0000-000055570000}"/>
    <cellStyle name="Separador de milhares 6 2 28 2" xfId="19816" xr:uid="{00000000-0005-0000-0000-000056570000}"/>
    <cellStyle name="Separador de milhares 6 2 28 2 2" xfId="28846" xr:uid="{8FA4926D-5E60-4D00-A6CC-57D5AE7C99A8}"/>
    <cellStyle name="Separador de milhares 6 2 28 3" xfId="28845" xr:uid="{8887A73C-C616-4BFC-AB62-BA7186D8F535}"/>
    <cellStyle name="Separador de milhares 6 2 29" xfId="19817" xr:uid="{00000000-0005-0000-0000-000057570000}"/>
    <cellStyle name="Separador de milhares 6 2 29 2" xfId="19818" xr:uid="{00000000-0005-0000-0000-000058570000}"/>
    <cellStyle name="Separador de milhares 6 2 29 2 2" xfId="28848" xr:uid="{BD12FC86-8EA6-444D-9C38-D4747E173FDD}"/>
    <cellStyle name="Separador de milhares 6 2 29 3" xfId="28847" xr:uid="{953176E3-F693-48CA-A376-770E8AD33965}"/>
    <cellStyle name="Separador de milhares 6 2 3" xfId="812" xr:uid="{00000000-0005-0000-0000-000059570000}"/>
    <cellStyle name="Separador de milhares 6 2 3 10" xfId="19820" xr:uid="{00000000-0005-0000-0000-00005A570000}"/>
    <cellStyle name="Separador de milhares 6 2 3 10 2" xfId="19821" xr:uid="{00000000-0005-0000-0000-00005B570000}"/>
    <cellStyle name="Separador de milhares 6 2 3 10 2 2" xfId="28849" xr:uid="{CC659D73-97A0-4994-9231-2E123158FF4F}"/>
    <cellStyle name="Separador de milhares 6 2 3 11" xfId="19822" xr:uid="{00000000-0005-0000-0000-00005C570000}"/>
    <cellStyle name="Separador de milhares 6 2 3 11 2" xfId="19823" xr:uid="{00000000-0005-0000-0000-00005D570000}"/>
    <cellStyle name="Separador de milhares 6 2 3 11 2 2" xfId="28851" xr:uid="{F4B4C586-56CF-4F65-BAAC-1EF5511376C6}"/>
    <cellStyle name="Separador de milhares 6 2 3 11 3" xfId="28850" xr:uid="{FDB08581-85C1-41FF-9EAF-F6CB4E6C8659}"/>
    <cellStyle name="Separador de milhares 6 2 3 12" xfId="19824" xr:uid="{00000000-0005-0000-0000-00005E570000}"/>
    <cellStyle name="Separador de milhares 6 2 3 12 2" xfId="19825" xr:uid="{00000000-0005-0000-0000-00005F570000}"/>
    <cellStyle name="Separador de milhares 6 2 3 12 2 2" xfId="28853" xr:uid="{CCE6E316-8D01-441E-A96A-2D23C4E0210E}"/>
    <cellStyle name="Separador de milhares 6 2 3 12 3" xfId="28852" xr:uid="{8AD7B9A9-1888-46B6-8855-9FBFBEDBEF63}"/>
    <cellStyle name="Separador de milhares 6 2 3 13" xfId="19826" xr:uid="{00000000-0005-0000-0000-000060570000}"/>
    <cellStyle name="Separador de milhares 6 2 3 13 2" xfId="19827" xr:uid="{00000000-0005-0000-0000-000061570000}"/>
    <cellStyle name="Separador de milhares 6 2 3 13 2 2" xfId="28855" xr:uid="{D2EE3A80-A58F-4F2C-88CA-0E60C6E14E18}"/>
    <cellStyle name="Separador de milhares 6 2 3 13 3" xfId="28854" xr:uid="{2AE339C9-8591-4F2A-84BA-6FF059651AE9}"/>
    <cellStyle name="Separador de milhares 6 2 3 14" xfId="19828" xr:uid="{00000000-0005-0000-0000-000062570000}"/>
    <cellStyle name="Separador de milhares 6 2 3 14 2" xfId="19829" xr:uid="{00000000-0005-0000-0000-000063570000}"/>
    <cellStyle name="Separador de milhares 6 2 3 14 2 2" xfId="28857" xr:uid="{C6172662-24FD-44E4-979B-F6793176652E}"/>
    <cellStyle name="Separador de milhares 6 2 3 14 3" xfId="28856" xr:uid="{41792107-7673-40BF-9E7A-9F60F602433C}"/>
    <cellStyle name="Separador de milhares 6 2 3 15" xfId="19830" xr:uid="{00000000-0005-0000-0000-000064570000}"/>
    <cellStyle name="Separador de milhares 6 2 3 15 2" xfId="19831" xr:uid="{00000000-0005-0000-0000-000065570000}"/>
    <cellStyle name="Separador de milhares 6 2 3 15 2 2" xfId="28859" xr:uid="{746723EB-F163-48B7-B58D-99CF657D20BB}"/>
    <cellStyle name="Separador de milhares 6 2 3 15 3" xfId="28858" xr:uid="{C131B027-FEB1-4180-9628-E94A0AEED2E2}"/>
    <cellStyle name="Separador de milhares 6 2 3 16" xfId="19832" xr:uid="{00000000-0005-0000-0000-000066570000}"/>
    <cellStyle name="Separador de milhares 6 2 3 16 2" xfId="19833" xr:uid="{00000000-0005-0000-0000-000067570000}"/>
    <cellStyle name="Separador de milhares 6 2 3 16 2 2" xfId="28861" xr:uid="{DDE903B5-80AF-47A1-8443-A84A7D71F8CA}"/>
    <cellStyle name="Separador de milhares 6 2 3 16 3" xfId="28860" xr:uid="{CD175444-E9BE-42A6-990D-B90CDA0EC3A2}"/>
    <cellStyle name="Separador de milhares 6 2 3 17" xfId="19834" xr:uid="{00000000-0005-0000-0000-000068570000}"/>
    <cellStyle name="Separador de milhares 6 2 3 17 2" xfId="19835" xr:uid="{00000000-0005-0000-0000-000069570000}"/>
    <cellStyle name="Separador de milhares 6 2 3 17 2 2" xfId="28863" xr:uid="{FF204172-8257-48A0-817B-6FAEACF0B426}"/>
    <cellStyle name="Separador de milhares 6 2 3 17 3" xfId="28862" xr:uid="{BF157806-392D-4B9A-B7D3-23A07D515739}"/>
    <cellStyle name="Separador de milhares 6 2 3 18" xfId="19836" xr:uid="{00000000-0005-0000-0000-00006A570000}"/>
    <cellStyle name="Separador de milhares 6 2 3 18 2" xfId="19837" xr:uid="{00000000-0005-0000-0000-00006B570000}"/>
    <cellStyle name="Separador de milhares 6 2 3 18 2 2" xfId="28865" xr:uid="{6E3D7D6C-D149-4747-88AF-1CA79BDDE3AA}"/>
    <cellStyle name="Separador de milhares 6 2 3 18 3" xfId="28864" xr:uid="{66B83C35-4053-43E5-BD11-85D6959FC5AA}"/>
    <cellStyle name="Separador de milhares 6 2 3 19" xfId="19838" xr:uid="{00000000-0005-0000-0000-00006C570000}"/>
    <cellStyle name="Separador de milhares 6 2 3 19 2" xfId="19839" xr:uid="{00000000-0005-0000-0000-00006D570000}"/>
    <cellStyle name="Separador de milhares 6 2 3 19 2 2" xfId="28867" xr:uid="{0C9B6562-B4EA-4003-8206-087F132E0FEB}"/>
    <cellStyle name="Separador de milhares 6 2 3 19 3" xfId="28866" xr:uid="{DECA42C0-9EDF-4187-9D3D-569FD58BA671}"/>
    <cellStyle name="Separador de milhares 6 2 3 2" xfId="813" xr:uid="{00000000-0005-0000-0000-00006E570000}"/>
    <cellStyle name="Separador de milhares 6 2 3 2 2" xfId="19841" xr:uid="{00000000-0005-0000-0000-00006F570000}"/>
    <cellStyle name="Separador de milhares 6 2 3 2 2 2" xfId="28868" xr:uid="{BF2C5449-FB94-4366-90E7-476E9FBF3310}"/>
    <cellStyle name="Separador de milhares 6 2 3 2 3" xfId="19840" xr:uid="{00000000-0005-0000-0000-000070570000}"/>
    <cellStyle name="Separador de milhares 6 2 3 2 4" xfId="27206" xr:uid="{00000000-0005-0000-0000-000071570000}"/>
    <cellStyle name="Separador de milhares 6 2 3 2 4 2" xfId="33048" xr:uid="{BF55CFE6-671C-4F4C-B6E3-378771E2BA5E}"/>
    <cellStyle name="Separador de milhares 6 2 3 2 5" xfId="27386" xr:uid="{00000000-0005-0000-0000-000072570000}"/>
    <cellStyle name="Separador de milhares 6 2 3 2 5 2" xfId="33223" xr:uid="{8C1E74A5-FD5F-4B43-B668-FD72DF0807AF}"/>
    <cellStyle name="Separador de milhares 6 2 3 2 6" xfId="27564" xr:uid="{00000000-0005-0000-0000-000073570000}"/>
    <cellStyle name="Separador de milhares 6 2 3 2 6 2" xfId="33376" xr:uid="{4F169DEA-C9F5-46B8-9150-71B7B778F54E}"/>
    <cellStyle name="Separador de milhares 6 2 3 2 7" xfId="27715" xr:uid="{00000000-0005-0000-0000-000074570000}"/>
    <cellStyle name="Separador de milhares 6 2 3 2 7 2" xfId="33526" xr:uid="{541B21AE-6F25-4063-954A-66E10B19DE1D}"/>
    <cellStyle name="Separador de milhares 6 2 3 2 8" xfId="28046" xr:uid="{1F639C0C-C0BD-4467-B604-C74D81BFCFE1}"/>
    <cellStyle name="Separador de milhares 6 2 3 20" xfId="19842" xr:uid="{00000000-0005-0000-0000-000075570000}"/>
    <cellStyle name="Separador de milhares 6 2 3 20 2" xfId="19843" xr:uid="{00000000-0005-0000-0000-000076570000}"/>
    <cellStyle name="Separador de milhares 6 2 3 20 2 2" xfId="28870" xr:uid="{37BB9AC5-CAB2-4A22-8FBC-40537900AC39}"/>
    <cellStyle name="Separador de milhares 6 2 3 20 3" xfId="28869" xr:uid="{35114D72-924D-4AFB-93B5-2EA29A56A490}"/>
    <cellStyle name="Separador de milhares 6 2 3 21" xfId="19844" xr:uid="{00000000-0005-0000-0000-000077570000}"/>
    <cellStyle name="Separador de milhares 6 2 3 21 2" xfId="19845" xr:uid="{00000000-0005-0000-0000-000078570000}"/>
    <cellStyle name="Separador de milhares 6 2 3 21 2 2" xfId="28872" xr:uid="{DE5DA1AE-1E64-4EF4-AB6B-A873B11787AC}"/>
    <cellStyle name="Separador de milhares 6 2 3 21 3" xfId="28871" xr:uid="{7E7B52A9-F0B3-42A9-809D-F77B08ACBC07}"/>
    <cellStyle name="Separador de milhares 6 2 3 22" xfId="19846" xr:uid="{00000000-0005-0000-0000-000079570000}"/>
    <cellStyle name="Separador de milhares 6 2 3 22 2" xfId="19847" xr:uid="{00000000-0005-0000-0000-00007A570000}"/>
    <cellStyle name="Separador de milhares 6 2 3 22 2 2" xfId="28874" xr:uid="{E187D88D-97A4-4BDF-985B-0B68A35F2131}"/>
    <cellStyle name="Separador de milhares 6 2 3 22 3" xfId="28873" xr:uid="{A31B2717-92AA-4F42-81AE-9E105EF38CAF}"/>
    <cellStyle name="Separador de milhares 6 2 3 23" xfId="19848" xr:uid="{00000000-0005-0000-0000-00007B570000}"/>
    <cellStyle name="Separador de milhares 6 2 3 23 2" xfId="19849" xr:uid="{00000000-0005-0000-0000-00007C570000}"/>
    <cellStyle name="Separador de milhares 6 2 3 23 2 2" xfId="28876" xr:uid="{1D967A73-9B9A-4AEB-B724-0725F301495E}"/>
    <cellStyle name="Separador de milhares 6 2 3 23 3" xfId="28875" xr:uid="{EA9D8DE8-D251-4220-953E-6783C081C98E}"/>
    <cellStyle name="Separador de milhares 6 2 3 24" xfId="19850" xr:uid="{00000000-0005-0000-0000-00007D570000}"/>
    <cellStyle name="Separador de milhares 6 2 3 24 2" xfId="19851" xr:uid="{00000000-0005-0000-0000-00007E570000}"/>
    <cellStyle name="Separador de milhares 6 2 3 24 2 2" xfId="28878" xr:uid="{7C558816-580C-4F79-A596-63147619FF92}"/>
    <cellStyle name="Separador de milhares 6 2 3 24 3" xfId="28877" xr:uid="{EC35536A-42EB-44F0-8D85-7BD0B6900852}"/>
    <cellStyle name="Separador de milhares 6 2 3 25" xfId="19852" xr:uid="{00000000-0005-0000-0000-00007F570000}"/>
    <cellStyle name="Separador de milhares 6 2 3 25 2" xfId="19853" xr:uid="{00000000-0005-0000-0000-000080570000}"/>
    <cellStyle name="Separador de milhares 6 2 3 25 2 2" xfId="28880" xr:uid="{D166A24C-4774-4D5F-941A-2BD1C0EE444C}"/>
    <cellStyle name="Separador de milhares 6 2 3 25 3" xfId="28879" xr:uid="{053E4C80-907A-42DA-B978-04ADAA1C6A62}"/>
    <cellStyle name="Separador de milhares 6 2 3 26" xfId="19854" xr:uid="{00000000-0005-0000-0000-000081570000}"/>
    <cellStyle name="Separador de milhares 6 2 3 26 2" xfId="19855" xr:uid="{00000000-0005-0000-0000-000082570000}"/>
    <cellStyle name="Separador de milhares 6 2 3 26 2 2" xfId="28882" xr:uid="{37790CA8-E119-4B12-A6F0-1EF00EB8B718}"/>
    <cellStyle name="Separador de milhares 6 2 3 26 3" xfId="28881" xr:uid="{3CFF90EF-7B1C-427B-8083-385DCF733408}"/>
    <cellStyle name="Separador de milhares 6 2 3 27" xfId="19856" xr:uid="{00000000-0005-0000-0000-000083570000}"/>
    <cellStyle name="Separador de milhares 6 2 3 27 2" xfId="19857" xr:uid="{00000000-0005-0000-0000-000084570000}"/>
    <cellStyle name="Separador de milhares 6 2 3 27 2 2" xfId="28884" xr:uid="{8DFC58B4-C443-4F34-9E90-57168FE09E66}"/>
    <cellStyle name="Separador de milhares 6 2 3 27 3" xfId="28883" xr:uid="{FEEA9450-C8ED-4096-A22A-68EFE38B4C8F}"/>
    <cellStyle name="Separador de milhares 6 2 3 28" xfId="19858" xr:uid="{00000000-0005-0000-0000-000085570000}"/>
    <cellStyle name="Separador de milhares 6 2 3 28 2" xfId="19859" xr:uid="{00000000-0005-0000-0000-000086570000}"/>
    <cellStyle name="Separador de milhares 6 2 3 28 2 2" xfId="28886" xr:uid="{73C40D5E-51F4-440D-A5DC-D02071F93B0D}"/>
    <cellStyle name="Separador de milhares 6 2 3 28 3" xfId="28885" xr:uid="{100EF1D3-A480-4659-8B87-BAED0D01E757}"/>
    <cellStyle name="Separador de milhares 6 2 3 29" xfId="19860" xr:uid="{00000000-0005-0000-0000-000087570000}"/>
    <cellStyle name="Separador de milhares 6 2 3 29 2" xfId="19861" xr:uid="{00000000-0005-0000-0000-000088570000}"/>
    <cellStyle name="Separador de milhares 6 2 3 29 2 2" xfId="28888" xr:uid="{432012A9-9E8E-48A4-A78B-72B57E49FDC0}"/>
    <cellStyle name="Separador de milhares 6 2 3 29 3" xfId="28887" xr:uid="{F9D21ED4-8D3F-45A1-BF62-E15CA5453110}"/>
    <cellStyle name="Separador de milhares 6 2 3 3" xfId="19862" xr:uid="{00000000-0005-0000-0000-000089570000}"/>
    <cellStyle name="Separador de milhares 6 2 3 3 2" xfId="19863" xr:uid="{00000000-0005-0000-0000-00008A570000}"/>
    <cellStyle name="Separador de milhares 6 2 3 3 2 2" xfId="28889" xr:uid="{B20707F5-ABE4-4CB6-80A2-F0B429EE9A70}"/>
    <cellStyle name="Separador de milhares 6 2 3 30" xfId="19864" xr:uid="{00000000-0005-0000-0000-00008B570000}"/>
    <cellStyle name="Separador de milhares 6 2 3 30 2" xfId="19865" xr:uid="{00000000-0005-0000-0000-00008C570000}"/>
    <cellStyle name="Separador de milhares 6 2 3 30 2 2" xfId="28891" xr:uid="{F7624354-7C24-4F63-8189-18A6BB62F252}"/>
    <cellStyle name="Separador de milhares 6 2 3 30 3" xfId="28890" xr:uid="{0FA80EDE-B4BB-4224-89B9-D1C1C1A9A73F}"/>
    <cellStyle name="Separador de milhares 6 2 3 31" xfId="19866" xr:uid="{00000000-0005-0000-0000-00008D570000}"/>
    <cellStyle name="Separador de milhares 6 2 3 31 2" xfId="19867" xr:uid="{00000000-0005-0000-0000-00008E570000}"/>
    <cellStyle name="Separador de milhares 6 2 3 31 2 2" xfId="28893" xr:uid="{6EEBE6BC-E0AE-4F43-AC0C-18BB8621A54D}"/>
    <cellStyle name="Separador de milhares 6 2 3 31 3" xfId="28892" xr:uid="{A1430924-2A51-41BC-B698-1F5F27F6DF22}"/>
    <cellStyle name="Separador de milhares 6 2 3 32" xfId="19868" xr:uid="{00000000-0005-0000-0000-00008F570000}"/>
    <cellStyle name="Separador de milhares 6 2 3 32 2" xfId="19869" xr:uid="{00000000-0005-0000-0000-000090570000}"/>
    <cellStyle name="Separador de milhares 6 2 3 32 2 2" xfId="28895" xr:uid="{66D819C7-B9D8-4DBB-B7C7-6A154D64EC26}"/>
    <cellStyle name="Separador de milhares 6 2 3 32 3" xfId="28894" xr:uid="{866D8B61-6A29-44D7-834E-49A56AACEF53}"/>
    <cellStyle name="Separador de milhares 6 2 3 33" xfId="19870" xr:uid="{00000000-0005-0000-0000-000091570000}"/>
    <cellStyle name="Separador de milhares 6 2 3 33 2" xfId="19871" xr:uid="{00000000-0005-0000-0000-000092570000}"/>
    <cellStyle name="Separador de milhares 6 2 3 33 2 2" xfId="28897" xr:uid="{6BE5AC99-769C-4D2C-95BB-2FC9AE66FE2D}"/>
    <cellStyle name="Separador de milhares 6 2 3 33 3" xfId="28896" xr:uid="{35695493-CC85-4AE4-9BC7-1512519FFC29}"/>
    <cellStyle name="Separador de milhares 6 2 3 34" xfId="19872" xr:uid="{00000000-0005-0000-0000-000093570000}"/>
    <cellStyle name="Separador de milhares 6 2 3 34 2" xfId="19873" xr:uid="{00000000-0005-0000-0000-000094570000}"/>
    <cellStyle name="Separador de milhares 6 2 3 34 2 2" xfId="28899" xr:uid="{8058CDD5-CB16-4AAF-83FB-647C42E5EC27}"/>
    <cellStyle name="Separador de milhares 6 2 3 34 3" xfId="28898" xr:uid="{7167E643-D6EB-4650-BC41-90E5FDE487C1}"/>
    <cellStyle name="Separador de milhares 6 2 3 35" xfId="19874" xr:uid="{00000000-0005-0000-0000-000095570000}"/>
    <cellStyle name="Separador de milhares 6 2 3 35 2" xfId="28900" xr:uid="{2A92FF77-513F-4357-ABFA-0DB4752C2123}"/>
    <cellStyle name="Separador de milhares 6 2 3 36" xfId="19819" xr:uid="{00000000-0005-0000-0000-000096570000}"/>
    <cellStyle name="Separador de milhares 6 2 3 37" xfId="27205" xr:uid="{00000000-0005-0000-0000-000097570000}"/>
    <cellStyle name="Separador de milhares 6 2 3 37 2" xfId="33047" xr:uid="{8AD34EB2-9194-4C98-BC11-F0D3A8838B80}"/>
    <cellStyle name="Separador de milhares 6 2 3 38" xfId="27385" xr:uid="{00000000-0005-0000-0000-000098570000}"/>
    <cellStyle name="Separador de milhares 6 2 3 38 2" xfId="33222" xr:uid="{283F9C3A-B734-4250-BBF4-4B7AE02550C8}"/>
    <cellStyle name="Separador de milhares 6 2 3 39" xfId="27563" xr:uid="{00000000-0005-0000-0000-000099570000}"/>
    <cellStyle name="Separador de milhares 6 2 3 39 2" xfId="33375" xr:uid="{846ACB12-5287-415A-A322-655E04BD5E7B}"/>
    <cellStyle name="Separador de milhares 6 2 3 4" xfId="19875" xr:uid="{00000000-0005-0000-0000-00009A570000}"/>
    <cellStyle name="Separador de milhares 6 2 3 4 2" xfId="19876" xr:uid="{00000000-0005-0000-0000-00009B570000}"/>
    <cellStyle name="Separador de milhares 6 2 3 4 2 2" xfId="28901" xr:uid="{E7E8BD7C-2EC4-41BA-8F91-1896920E5E3C}"/>
    <cellStyle name="Separador de milhares 6 2 3 40" xfId="27714" xr:uid="{00000000-0005-0000-0000-00009C570000}"/>
    <cellStyle name="Separador de milhares 6 2 3 40 2" xfId="33525" xr:uid="{8FC5AC1C-89A1-4F9E-86D7-C26EF879386D}"/>
    <cellStyle name="Separador de milhares 6 2 3 41" xfId="28045" xr:uid="{C478CA2B-1227-444C-AAA2-C73D587B19E0}"/>
    <cellStyle name="Separador de milhares 6 2 3 5" xfId="19877" xr:uid="{00000000-0005-0000-0000-00009D570000}"/>
    <cellStyle name="Separador de milhares 6 2 3 5 2" xfId="19878" xr:uid="{00000000-0005-0000-0000-00009E570000}"/>
    <cellStyle name="Separador de milhares 6 2 3 5 2 2" xfId="28902" xr:uid="{603CEFC7-98B5-46A3-948D-C4260A328D90}"/>
    <cellStyle name="Separador de milhares 6 2 3 6" xfId="19879" xr:uid="{00000000-0005-0000-0000-00009F570000}"/>
    <cellStyle name="Separador de milhares 6 2 3 6 2" xfId="19880" xr:uid="{00000000-0005-0000-0000-0000A0570000}"/>
    <cellStyle name="Separador de milhares 6 2 3 6 2 2" xfId="28903" xr:uid="{1F79C8AE-82C0-427C-AB69-7437A8A705E1}"/>
    <cellStyle name="Separador de milhares 6 2 3 7" xfId="19881" xr:uid="{00000000-0005-0000-0000-0000A1570000}"/>
    <cellStyle name="Separador de milhares 6 2 3 7 2" xfId="19882" xr:uid="{00000000-0005-0000-0000-0000A2570000}"/>
    <cellStyle name="Separador de milhares 6 2 3 7 2 2" xfId="28904" xr:uid="{BD95D6B4-1275-4808-84B0-F63D0C58130A}"/>
    <cellStyle name="Separador de milhares 6 2 3 8" xfId="19883" xr:uid="{00000000-0005-0000-0000-0000A3570000}"/>
    <cellStyle name="Separador de milhares 6 2 3 8 2" xfId="19884" xr:uid="{00000000-0005-0000-0000-0000A4570000}"/>
    <cellStyle name="Separador de milhares 6 2 3 8 2 2" xfId="28905" xr:uid="{2838F168-6AAE-4E01-925A-ABCC1B51AC9A}"/>
    <cellStyle name="Separador de milhares 6 2 3 9" xfId="19885" xr:uid="{00000000-0005-0000-0000-0000A5570000}"/>
    <cellStyle name="Separador de milhares 6 2 3 9 2" xfId="19886" xr:uid="{00000000-0005-0000-0000-0000A6570000}"/>
    <cellStyle name="Separador de milhares 6 2 3 9 2 2" xfId="28906" xr:uid="{B697150E-592B-4004-B0A3-86AB359D17FC}"/>
    <cellStyle name="Separador de milhares 6 2 30" xfId="19887" xr:uid="{00000000-0005-0000-0000-0000A7570000}"/>
    <cellStyle name="Separador de milhares 6 2 30 2" xfId="19888" xr:uid="{00000000-0005-0000-0000-0000A8570000}"/>
    <cellStyle name="Separador de milhares 6 2 30 2 2" xfId="28908" xr:uid="{CEAA51DA-4EC2-42FA-B809-789E8F4B964F}"/>
    <cellStyle name="Separador de milhares 6 2 30 3" xfId="28907" xr:uid="{73E7469F-02EA-4749-A3CE-3D0F5F379C59}"/>
    <cellStyle name="Separador de milhares 6 2 31" xfId="19889" xr:uid="{00000000-0005-0000-0000-0000A9570000}"/>
    <cellStyle name="Separador de milhares 6 2 31 2" xfId="19890" xr:uid="{00000000-0005-0000-0000-0000AA570000}"/>
    <cellStyle name="Separador de milhares 6 2 31 2 2" xfId="28910" xr:uid="{6A0B3068-DB06-4765-8793-2B95F6FF2676}"/>
    <cellStyle name="Separador de milhares 6 2 31 3" xfId="28909" xr:uid="{246FC7C2-7CD4-4F10-8E42-D4AE676F3351}"/>
    <cellStyle name="Separador de milhares 6 2 32" xfId="19891" xr:uid="{00000000-0005-0000-0000-0000AB570000}"/>
    <cellStyle name="Separador de milhares 6 2 32 2" xfId="19892" xr:uid="{00000000-0005-0000-0000-0000AC570000}"/>
    <cellStyle name="Separador de milhares 6 2 32 2 2" xfId="28912" xr:uid="{92749846-E8B3-4675-AB7D-E9CE4D90A407}"/>
    <cellStyle name="Separador de milhares 6 2 32 3" xfId="28911" xr:uid="{E8E834DB-480F-4D1B-B6B5-79DFFDC4E523}"/>
    <cellStyle name="Separador de milhares 6 2 33" xfId="19893" xr:uid="{00000000-0005-0000-0000-0000AD570000}"/>
    <cellStyle name="Separador de milhares 6 2 33 2" xfId="19894" xr:uid="{00000000-0005-0000-0000-0000AE570000}"/>
    <cellStyle name="Separador de milhares 6 2 33 2 2" xfId="28914" xr:uid="{05C50E2E-972C-476B-AD03-8B7D9DE357A7}"/>
    <cellStyle name="Separador de milhares 6 2 33 3" xfId="28913" xr:uid="{B812B347-47DF-450A-8439-FCB1ADA6020A}"/>
    <cellStyle name="Separador de milhares 6 2 34" xfId="19895" xr:uid="{00000000-0005-0000-0000-0000AF570000}"/>
    <cellStyle name="Separador de milhares 6 2 34 2" xfId="19896" xr:uid="{00000000-0005-0000-0000-0000B0570000}"/>
    <cellStyle name="Separador de milhares 6 2 34 2 2" xfId="28916" xr:uid="{CB575852-EEF7-43A6-9AFB-9D19129145AE}"/>
    <cellStyle name="Separador de milhares 6 2 34 3" xfId="28915" xr:uid="{8639853E-E526-4C29-B2C9-8ACA5CFC9521}"/>
    <cellStyle name="Separador de milhares 6 2 35" xfId="19897" xr:uid="{00000000-0005-0000-0000-0000B1570000}"/>
    <cellStyle name="Separador de milhares 6 2 35 2" xfId="19898" xr:uid="{00000000-0005-0000-0000-0000B2570000}"/>
    <cellStyle name="Separador de milhares 6 2 35 2 2" xfId="28918" xr:uid="{4797C069-943F-4F0F-B305-CFD74787552E}"/>
    <cellStyle name="Separador de milhares 6 2 35 3" xfId="28917" xr:uid="{AC7D7EE0-3DFA-4B04-B7A3-B802966D33CE}"/>
    <cellStyle name="Separador de milhares 6 2 36" xfId="19899" xr:uid="{00000000-0005-0000-0000-0000B3570000}"/>
    <cellStyle name="Separador de milhares 6 2 36 2" xfId="19900" xr:uid="{00000000-0005-0000-0000-0000B4570000}"/>
    <cellStyle name="Separador de milhares 6 2 36 2 2" xfId="28920" xr:uid="{6C8DE693-7A14-405C-986E-1B14D0B6BCE3}"/>
    <cellStyle name="Separador de milhares 6 2 36 3" xfId="28919" xr:uid="{43B34167-D4A6-439C-ACAE-CC80AD6C8E06}"/>
    <cellStyle name="Separador de milhares 6 2 37" xfId="19901" xr:uid="{00000000-0005-0000-0000-0000B5570000}"/>
    <cellStyle name="Separador de milhares 6 2 37 2" xfId="19902" xr:uid="{00000000-0005-0000-0000-0000B6570000}"/>
    <cellStyle name="Separador de milhares 6 2 37 2 2" xfId="28922" xr:uid="{E033758A-E262-495C-B246-785776086C18}"/>
    <cellStyle name="Separador de milhares 6 2 37 3" xfId="28921" xr:uid="{C5A42B22-A7D2-4858-B7AB-CD400DBCB1FD}"/>
    <cellStyle name="Separador de milhares 6 2 38" xfId="19903" xr:uid="{00000000-0005-0000-0000-0000B7570000}"/>
    <cellStyle name="Separador de milhares 6 2 38 2" xfId="19904" xr:uid="{00000000-0005-0000-0000-0000B8570000}"/>
    <cellStyle name="Separador de milhares 6 2 38 2 2" xfId="28924" xr:uid="{E255072F-FE50-49B5-B506-B3B77F80D922}"/>
    <cellStyle name="Separador de milhares 6 2 38 3" xfId="28923" xr:uid="{75F56205-987F-4C05-B680-A5B994973667}"/>
    <cellStyle name="Separador de milhares 6 2 39" xfId="19905" xr:uid="{00000000-0005-0000-0000-0000B9570000}"/>
    <cellStyle name="Separador de milhares 6 2 39 2" xfId="19906" xr:uid="{00000000-0005-0000-0000-0000BA570000}"/>
    <cellStyle name="Separador de milhares 6 2 39 2 2" xfId="28926" xr:uid="{4F861EDD-4194-4BAF-BFBE-A9FFB76B09E8}"/>
    <cellStyle name="Separador de milhares 6 2 39 3" xfId="28925" xr:uid="{C954685B-8BF7-4C91-9AE6-89473E383094}"/>
    <cellStyle name="Separador de milhares 6 2 4" xfId="814" xr:uid="{00000000-0005-0000-0000-0000BB570000}"/>
    <cellStyle name="Separador de milhares 6 2 4 10" xfId="27565" xr:uid="{00000000-0005-0000-0000-0000BC570000}"/>
    <cellStyle name="Separador de milhares 6 2 4 10 2" xfId="33377" xr:uid="{717E18BB-25AD-4E26-84B3-1E61A487F6C5}"/>
    <cellStyle name="Separador de milhares 6 2 4 11" xfId="27716" xr:uid="{00000000-0005-0000-0000-0000BD570000}"/>
    <cellStyle name="Separador de milhares 6 2 4 11 2" xfId="33527" xr:uid="{475BB2AC-7EA4-4A5C-B068-60C08EC60AC3}"/>
    <cellStyle name="Separador de milhares 6 2 4 12" xfId="28047" xr:uid="{91CC2920-FE95-419C-93FA-8C34D47B3CA7}"/>
    <cellStyle name="Separador de milhares 6 2 4 2" xfId="19908" xr:uid="{00000000-0005-0000-0000-0000BE570000}"/>
    <cellStyle name="Separador de milhares 6 2 4 2 2" xfId="19909" xr:uid="{00000000-0005-0000-0000-0000BF570000}"/>
    <cellStyle name="Separador de milhares 6 2 4 2 2 2" xfId="28927" xr:uid="{F18D0C07-37E1-45D4-A35D-857A5E628EB2}"/>
    <cellStyle name="Separador de milhares 6 2 4 3" xfId="19910" xr:uid="{00000000-0005-0000-0000-0000C0570000}"/>
    <cellStyle name="Separador de milhares 6 2 4 3 2" xfId="19911" xr:uid="{00000000-0005-0000-0000-0000C1570000}"/>
    <cellStyle name="Separador de milhares 6 2 4 3 2 2" xfId="28928" xr:uid="{887EFCEE-EBDE-4E2B-83A1-F36151E0EC03}"/>
    <cellStyle name="Separador de milhares 6 2 4 4" xfId="19912" xr:uid="{00000000-0005-0000-0000-0000C2570000}"/>
    <cellStyle name="Separador de milhares 6 2 4 4 2" xfId="19913" xr:uid="{00000000-0005-0000-0000-0000C3570000}"/>
    <cellStyle name="Separador de milhares 6 2 4 4 2 2" xfId="28929" xr:uid="{BD1F7EFD-8C7B-4F85-9EE5-D089F6E1C0CF}"/>
    <cellStyle name="Separador de milhares 6 2 4 5" xfId="19914" xr:uid="{00000000-0005-0000-0000-0000C4570000}"/>
    <cellStyle name="Separador de milhares 6 2 4 5 2" xfId="19915" xr:uid="{00000000-0005-0000-0000-0000C5570000}"/>
    <cellStyle name="Separador de milhares 6 2 4 5 2 2" xfId="28931" xr:uid="{926B04FA-ABC4-4488-AFD5-A5D60B50FFE5}"/>
    <cellStyle name="Separador de milhares 6 2 4 5 3" xfId="28930" xr:uid="{D8B6DD4E-F896-427B-9084-09109F091884}"/>
    <cellStyle name="Separador de milhares 6 2 4 6" xfId="19916" xr:uid="{00000000-0005-0000-0000-0000C6570000}"/>
    <cellStyle name="Separador de milhares 6 2 4 6 2" xfId="28932" xr:uid="{8824AEFC-CB3B-449E-8A8E-F0CEFE4B1978}"/>
    <cellStyle name="Separador de milhares 6 2 4 7" xfId="19907" xr:uid="{00000000-0005-0000-0000-0000C7570000}"/>
    <cellStyle name="Separador de milhares 6 2 4 8" xfId="27207" xr:uid="{00000000-0005-0000-0000-0000C8570000}"/>
    <cellStyle name="Separador de milhares 6 2 4 8 2" xfId="33049" xr:uid="{88E48A4E-0B5C-4FDF-A505-DBCB6C4E3889}"/>
    <cellStyle name="Separador de milhares 6 2 4 9" xfId="27387" xr:uid="{00000000-0005-0000-0000-0000C9570000}"/>
    <cellStyle name="Separador de milhares 6 2 4 9 2" xfId="33224" xr:uid="{40412E25-4CED-4FB9-BD3D-51C977758273}"/>
    <cellStyle name="Separador de milhares 6 2 40" xfId="19917" xr:uid="{00000000-0005-0000-0000-0000CA570000}"/>
    <cellStyle name="Separador de milhares 6 2 40 2" xfId="19918" xr:uid="{00000000-0005-0000-0000-0000CB570000}"/>
    <cellStyle name="Separador de milhares 6 2 40 2 2" xfId="28934" xr:uid="{29CEBB4F-2640-4677-B1DB-2EED1B396B2E}"/>
    <cellStyle name="Separador de milhares 6 2 40 3" xfId="28933" xr:uid="{45C9FFD3-AB44-4826-AF46-8B9A6F6E706B}"/>
    <cellStyle name="Separador de milhares 6 2 41" xfId="19919" xr:uid="{00000000-0005-0000-0000-0000CC570000}"/>
    <cellStyle name="Separador de milhares 6 2 41 2" xfId="19920" xr:uid="{00000000-0005-0000-0000-0000CD570000}"/>
    <cellStyle name="Separador de milhares 6 2 41 2 2" xfId="28936" xr:uid="{C3EC4F0E-B2CC-4E99-9A40-FE012E70874D}"/>
    <cellStyle name="Separador de milhares 6 2 41 3" xfId="28935" xr:uid="{4A88E9BE-A079-4A16-B4D9-5CD0A8B91731}"/>
    <cellStyle name="Separador de milhares 6 2 42" xfId="19921" xr:uid="{00000000-0005-0000-0000-0000CE570000}"/>
    <cellStyle name="Separador de milhares 6 2 42 2" xfId="19922" xr:uid="{00000000-0005-0000-0000-0000CF570000}"/>
    <cellStyle name="Separador de milhares 6 2 42 2 2" xfId="28938" xr:uid="{ECFCDD4D-408D-4C20-8C71-24A5EB8D1B8E}"/>
    <cellStyle name="Separador de milhares 6 2 42 3" xfId="28937" xr:uid="{270C2984-5076-495A-BB8E-40A29190C939}"/>
    <cellStyle name="Separador de milhares 6 2 43" xfId="19923" xr:uid="{00000000-0005-0000-0000-0000D0570000}"/>
    <cellStyle name="Separador de milhares 6 2 43 2" xfId="19924" xr:uid="{00000000-0005-0000-0000-0000D1570000}"/>
    <cellStyle name="Separador de milhares 6 2 43 2 2" xfId="28940" xr:uid="{BC2FD284-84F4-41E7-AFF9-DB7721AC4E2F}"/>
    <cellStyle name="Separador de milhares 6 2 43 3" xfId="28939" xr:uid="{75CAD4B9-E6FB-4323-BB74-F9F2381374FD}"/>
    <cellStyle name="Separador de milhares 6 2 44" xfId="19925" xr:uid="{00000000-0005-0000-0000-0000D2570000}"/>
    <cellStyle name="Separador de milhares 6 2 44 2" xfId="19926" xr:uid="{00000000-0005-0000-0000-0000D3570000}"/>
    <cellStyle name="Separador de milhares 6 2 44 2 2" xfId="28942" xr:uid="{38249CCC-3719-4456-890F-E5D91377C904}"/>
    <cellStyle name="Separador de milhares 6 2 44 3" xfId="28941" xr:uid="{CC088483-4831-42E3-9213-78EA34B2D2C7}"/>
    <cellStyle name="Separador de milhares 6 2 45" xfId="19927" xr:uid="{00000000-0005-0000-0000-0000D4570000}"/>
    <cellStyle name="Separador de milhares 6 2 45 2" xfId="19928" xr:uid="{00000000-0005-0000-0000-0000D5570000}"/>
    <cellStyle name="Separador de milhares 6 2 45 2 2" xfId="28944" xr:uid="{21232C9F-ECB4-4902-AA61-6215FAAC9AA4}"/>
    <cellStyle name="Separador de milhares 6 2 45 3" xfId="28943" xr:uid="{F80F9269-3198-476E-AB4E-12999C03A0FD}"/>
    <cellStyle name="Separador de milhares 6 2 46" xfId="19929" xr:uid="{00000000-0005-0000-0000-0000D6570000}"/>
    <cellStyle name="Separador de milhares 6 2 46 2" xfId="19930" xr:uid="{00000000-0005-0000-0000-0000D7570000}"/>
    <cellStyle name="Separador de milhares 6 2 46 2 2" xfId="28946" xr:uid="{8061EED6-BD43-4E8F-BCCC-4BB323EC2AD1}"/>
    <cellStyle name="Separador de milhares 6 2 46 3" xfId="28945" xr:uid="{E2BDFAB1-1B20-4342-8082-D8FC9B5874EC}"/>
    <cellStyle name="Separador de milhares 6 2 47" xfId="19931" xr:uid="{00000000-0005-0000-0000-0000D8570000}"/>
    <cellStyle name="Separador de milhares 6 2 47 2" xfId="28947" xr:uid="{04B95A19-ECD4-443C-B8F1-949E51CBE897}"/>
    <cellStyle name="Separador de milhares 6 2 48" xfId="19710" xr:uid="{00000000-0005-0000-0000-0000D9570000}"/>
    <cellStyle name="Separador de milhares 6 2 48 2" xfId="28757" xr:uid="{DA3F37BD-D215-441B-A3EA-83199021CB50}"/>
    <cellStyle name="Separador de milhares 6 2 49" xfId="27200" xr:uid="{00000000-0005-0000-0000-0000DA570000}"/>
    <cellStyle name="Separador de milhares 6 2 49 2" xfId="33042" xr:uid="{FE6BDF00-F169-44E8-AD27-AF8EF34F35B9}"/>
    <cellStyle name="Separador de milhares 6 2 5" xfId="19932" xr:uid="{00000000-0005-0000-0000-0000DB570000}"/>
    <cellStyle name="Separador de milhares 6 2 5 2" xfId="19933" xr:uid="{00000000-0005-0000-0000-0000DC570000}"/>
    <cellStyle name="Separador de milhares 6 2 5 3" xfId="19934" xr:uid="{00000000-0005-0000-0000-0000DD570000}"/>
    <cellStyle name="Separador de milhares 6 2 5 4" xfId="19935" xr:uid="{00000000-0005-0000-0000-0000DE570000}"/>
    <cellStyle name="Separador de milhares 6 2 50" xfId="27380" xr:uid="{00000000-0005-0000-0000-0000DF570000}"/>
    <cellStyle name="Separador de milhares 6 2 50 2" xfId="33217" xr:uid="{139056B4-F3A0-4FE6-B598-09F05AC07D0C}"/>
    <cellStyle name="Separador de milhares 6 2 51" xfId="27558" xr:uid="{00000000-0005-0000-0000-0000E0570000}"/>
    <cellStyle name="Separador de milhares 6 2 51 2" xfId="33370" xr:uid="{81E45B7C-E105-444E-9EF4-4E75537D5109}"/>
    <cellStyle name="Separador de milhares 6 2 52" xfId="27709" xr:uid="{00000000-0005-0000-0000-0000E1570000}"/>
    <cellStyle name="Separador de milhares 6 2 52 2" xfId="33520" xr:uid="{2FB69A43-B8C8-4DD8-BED9-B3BDFBADFCC1}"/>
    <cellStyle name="Separador de milhares 6 2 53" xfId="28040" xr:uid="{7EDAAA80-7AA4-4790-A7E3-53ABCB6C7F86}"/>
    <cellStyle name="Separador de milhares 6 2 6" xfId="19936" xr:uid="{00000000-0005-0000-0000-0000E2570000}"/>
    <cellStyle name="Separador de milhares 6 2 6 2" xfId="19937" xr:uid="{00000000-0005-0000-0000-0000E3570000}"/>
    <cellStyle name="Separador de milhares 6 2 6 3" xfId="19938" xr:uid="{00000000-0005-0000-0000-0000E4570000}"/>
    <cellStyle name="Separador de milhares 6 2 6 4" xfId="19939" xr:uid="{00000000-0005-0000-0000-0000E5570000}"/>
    <cellStyle name="Separador de milhares 6 2 7" xfId="19940" xr:uid="{00000000-0005-0000-0000-0000E6570000}"/>
    <cellStyle name="Separador de milhares 6 2 7 2" xfId="19941" xr:uid="{00000000-0005-0000-0000-0000E7570000}"/>
    <cellStyle name="Separador de milhares 6 2 7 3" xfId="19942" xr:uid="{00000000-0005-0000-0000-0000E8570000}"/>
    <cellStyle name="Separador de milhares 6 2 7 4" xfId="19943" xr:uid="{00000000-0005-0000-0000-0000E9570000}"/>
    <cellStyle name="Separador de milhares 6 2 8" xfId="19944" xr:uid="{00000000-0005-0000-0000-0000EA570000}"/>
    <cellStyle name="Separador de milhares 6 2 8 2" xfId="19945" xr:uid="{00000000-0005-0000-0000-0000EB570000}"/>
    <cellStyle name="Separador de milhares 6 2 8 3" xfId="19946" xr:uid="{00000000-0005-0000-0000-0000EC570000}"/>
    <cellStyle name="Separador de milhares 6 2 8 4" xfId="19947" xr:uid="{00000000-0005-0000-0000-0000ED570000}"/>
    <cellStyle name="Separador de milhares 6 2 9" xfId="19948" xr:uid="{00000000-0005-0000-0000-0000EE570000}"/>
    <cellStyle name="Separador de milhares 6 2 9 2" xfId="19949" xr:uid="{00000000-0005-0000-0000-0000EF570000}"/>
    <cellStyle name="Separador de milhares 6 2 9 2 2" xfId="28948" xr:uid="{DD38500E-54CD-4A07-A789-EE0A342A5B45}"/>
    <cellStyle name="Separador de milhares 6 20" xfId="19950" xr:uid="{00000000-0005-0000-0000-0000F0570000}"/>
    <cellStyle name="Separador de milhares 6 20 2" xfId="19951" xr:uid="{00000000-0005-0000-0000-0000F1570000}"/>
    <cellStyle name="Separador de milhares 6 20 2 2" xfId="28949" xr:uid="{5B3483E0-F89E-4C45-9FD2-E93E95254B0B}"/>
    <cellStyle name="Separador de milhares 6 21" xfId="19952" xr:uid="{00000000-0005-0000-0000-0000F2570000}"/>
    <cellStyle name="Separador de milhares 6 21 2" xfId="19953" xr:uid="{00000000-0005-0000-0000-0000F3570000}"/>
    <cellStyle name="Separador de milhares 6 21 2 2" xfId="28950" xr:uid="{D55DC85D-18CD-4ADF-863E-9B6CE57B2FBB}"/>
    <cellStyle name="Separador de milhares 6 22" xfId="19954" xr:uid="{00000000-0005-0000-0000-0000F4570000}"/>
    <cellStyle name="Separador de milhares 6 22 2" xfId="19955" xr:uid="{00000000-0005-0000-0000-0000F5570000}"/>
    <cellStyle name="Separador de milhares 6 22 2 2" xfId="28951" xr:uid="{EB00217C-0D28-4745-975F-8B0343C39ABF}"/>
    <cellStyle name="Separador de milhares 6 23" xfId="19956" xr:uid="{00000000-0005-0000-0000-0000F6570000}"/>
    <cellStyle name="Separador de milhares 6 23 2" xfId="19957" xr:uid="{00000000-0005-0000-0000-0000F7570000}"/>
    <cellStyle name="Separador de milhares 6 23 2 2" xfId="28952" xr:uid="{2698D090-B6D8-404D-868E-66AE878A95CF}"/>
    <cellStyle name="Separador de milhares 6 24" xfId="19958" xr:uid="{00000000-0005-0000-0000-0000F8570000}"/>
    <cellStyle name="Separador de milhares 6 24 2" xfId="19959" xr:uid="{00000000-0005-0000-0000-0000F9570000}"/>
    <cellStyle name="Separador de milhares 6 24 2 2" xfId="28953" xr:uid="{45AB286E-D239-48EE-A7FB-801C23560E14}"/>
    <cellStyle name="Separador de milhares 6 25" xfId="19960" xr:uid="{00000000-0005-0000-0000-0000FA570000}"/>
    <cellStyle name="Separador de milhares 6 25 2" xfId="19961" xr:uid="{00000000-0005-0000-0000-0000FB570000}"/>
    <cellStyle name="Separador de milhares 6 25 2 2" xfId="28954" xr:uid="{F5056ABB-2998-4E88-A586-7B2AEC1D192B}"/>
    <cellStyle name="Separador de milhares 6 26" xfId="19962" xr:uid="{00000000-0005-0000-0000-0000FC570000}"/>
    <cellStyle name="Separador de milhares 6 26 2" xfId="19963" xr:uid="{00000000-0005-0000-0000-0000FD570000}"/>
    <cellStyle name="Separador de milhares 6 26 2 2" xfId="28956" xr:uid="{1B941A56-A287-4092-A975-94A79DB78C7C}"/>
    <cellStyle name="Separador de milhares 6 26 3" xfId="28955" xr:uid="{A58B0A4A-9179-4DC3-A5E5-C1663BF3F343}"/>
    <cellStyle name="Separador de milhares 6 27" xfId="19964" xr:uid="{00000000-0005-0000-0000-0000FE570000}"/>
    <cellStyle name="Separador de milhares 6 27 2" xfId="19965" xr:uid="{00000000-0005-0000-0000-0000FF570000}"/>
    <cellStyle name="Separador de milhares 6 27 2 2" xfId="28958" xr:uid="{69D933CD-B40D-4EE6-9C61-7A3B64379ADE}"/>
    <cellStyle name="Separador de milhares 6 27 3" xfId="28957" xr:uid="{C3ADEE90-8A12-442E-9822-90287654B999}"/>
    <cellStyle name="Separador de milhares 6 28" xfId="19966" xr:uid="{00000000-0005-0000-0000-000000580000}"/>
    <cellStyle name="Separador de milhares 6 28 2" xfId="19967" xr:uid="{00000000-0005-0000-0000-000001580000}"/>
    <cellStyle name="Separador de milhares 6 28 2 2" xfId="28960" xr:uid="{6D100DFC-A864-4817-A125-D852015526FE}"/>
    <cellStyle name="Separador de milhares 6 28 3" xfId="28959" xr:uid="{37BB9EB2-7B12-4D77-B6FC-D8C5B0CCD5B2}"/>
    <cellStyle name="Separador de milhares 6 29" xfId="19968" xr:uid="{00000000-0005-0000-0000-000002580000}"/>
    <cellStyle name="Separador de milhares 6 29 2" xfId="19969" xr:uid="{00000000-0005-0000-0000-000003580000}"/>
    <cellStyle name="Separador de milhares 6 29 2 2" xfId="28962" xr:uid="{D2D3FEEF-5BFB-4D37-9D1E-7083C3944744}"/>
    <cellStyle name="Separador de milhares 6 29 3" xfId="28961" xr:uid="{EF0ACF86-9781-4AFE-97C9-7EABF5C3C8A9}"/>
    <cellStyle name="Separador de milhares 6 3" xfId="815" xr:uid="{00000000-0005-0000-0000-000004580000}"/>
    <cellStyle name="Separador de milhares 6 3 10" xfId="19971" xr:uid="{00000000-0005-0000-0000-000005580000}"/>
    <cellStyle name="Separador de milhares 6 3 10 2" xfId="19972" xr:uid="{00000000-0005-0000-0000-000006580000}"/>
    <cellStyle name="Separador de milhares 6 3 10 2 2" xfId="28964" xr:uid="{EF324B6A-3F25-4212-BD34-34669A2BE858}"/>
    <cellStyle name="Separador de milhares 6 3 11" xfId="19973" xr:uid="{00000000-0005-0000-0000-000007580000}"/>
    <cellStyle name="Separador de milhares 6 3 11 2" xfId="19974" xr:uid="{00000000-0005-0000-0000-000008580000}"/>
    <cellStyle name="Separador de milhares 6 3 11 2 2" xfId="28966" xr:uid="{0124071C-DB05-41D1-91D7-A939817DE186}"/>
    <cellStyle name="Separador de milhares 6 3 11 3" xfId="28965" xr:uid="{B36B5860-E591-4845-A7B1-A6139159FEA6}"/>
    <cellStyle name="Separador de milhares 6 3 12" xfId="19975" xr:uid="{00000000-0005-0000-0000-000009580000}"/>
    <cellStyle name="Separador de milhares 6 3 12 2" xfId="19976" xr:uid="{00000000-0005-0000-0000-00000A580000}"/>
    <cellStyle name="Separador de milhares 6 3 12 2 2" xfId="28968" xr:uid="{51998DC6-B130-4F6B-8C2E-35AFB5DC0F51}"/>
    <cellStyle name="Separador de milhares 6 3 12 3" xfId="28967" xr:uid="{02E5CC6F-68AD-43ED-B8F1-F43F0DB89E3A}"/>
    <cellStyle name="Separador de milhares 6 3 13" xfId="19977" xr:uid="{00000000-0005-0000-0000-00000B580000}"/>
    <cellStyle name="Separador de milhares 6 3 13 2" xfId="19978" xr:uid="{00000000-0005-0000-0000-00000C580000}"/>
    <cellStyle name="Separador de milhares 6 3 13 2 2" xfId="28970" xr:uid="{C6E09168-9C8A-405E-8FA7-F20FEE1ADBDD}"/>
    <cellStyle name="Separador de milhares 6 3 13 3" xfId="28969" xr:uid="{89166E66-1E4C-4860-8E4C-9E98FF9CD8F5}"/>
    <cellStyle name="Separador de milhares 6 3 14" xfId="19979" xr:uid="{00000000-0005-0000-0000-00000D580000}"/>
    <cellStyle name="Separador de milhares 6 3 14 2" xfId="19980" xr:uid="{00000000-0005-0000-0000-00000E580000}"/>
    <cellStyle name="Separador de milhares 6 3 14 2 2" xfId="28972" xr:uid="{07A89A93-3B09-4BEE-B0FB-00A1378F832A}"/>
    <cellStyle name="Separador de milhares 6 3 14 3" xfId="28971" xr:uid="{9D3C4232-9E78-4C1A-95BD-EC9FEA88FF3C}"/>
    <cellStyle name="Separador de milhares 6 3 15" xfId="19981" xr:uid="{00000000-0005-0000-0000-00000F580000}"/>
    <cellStyle name="Separador de milhares 6 3 15 2" xfId="19982" xr:uid="{00000000-0005-0000-0000-000010580000}"/>
    <cellStyle name="Separador de milhares 6 3 15 2 2" xfId="28974" xr:uid="{31D6F118-2F8A-4ED7-9036-E16EE20D3D97}"/>
    <cellStyle name="Separador de milhares 6 3 15 3" xfId="28973" xr:uid="{8C66F1EA-EC8E-4061-B91D-E4C4255DE7DC}"/>
    <cellStyle name="Separador de milhares 6 3 16" xfId="19983" xr:uid="{00000000-0005-0000-0000-000011580000}"/>
    <cellStyle name="Separador de milhares 6 3 16 2" xfId="19984" xr:uid="{00000000-0005-0000-0000-000012580000}"/>
    <cellStyle name="Separador de milhares 6 3 16 2 2" xfId="28976" xr:uid="{6DF9D63E-8580-4226-A4B6-DCDCCC67FD8A}"/>
    <cellStyle name="Separador de milhares 6 3 16 3" xfId="28975" xr:uid="{E72E3C6E-5B69-4450-BFB8-B403E5B249AF}"/>
    <cellStyle name="Separador de milhares 6 3 17" xfId="19985" xr:uid="{00000000-0005-0000-0000-000013580000}"/>
    <cellStyle name="Separador de milhares 6 3 17 2" xfId="19986" xr:uid="{00000000-0005-0000-0000-000014580000}"/>
    <cellStyle name="Separador de milhares 6 3 17 2 2" xfId="28978" xr:uid="{6D12AE76-9964-4C5B-995A-3B1B39FB9DFA}"/>
    <cellStyle name="Separador de milhares 6 3 17 3" xfId="28977" xr:uid="{3B82E3BD-9BF6-4239-B21F-6BBEDD675401}"/>
    <cellStyle name="Separador de milhares 6 3 18" xfId="19987" xr:uid="{00000000-0005-0000-0000-000015580000}"/>
    <cellStyle name="Separador de milhares 6 3 18 2" xfId="19988" xr:uid="{00000000-0005-0000-0000-000016580000}"/>
    <cellStyle name="Separador de milhares 6 3 18 2 2" xfId="28980" xr:uid="{CBD623B2-8510-4265-BB28-AEA0F02CECEE}"/>
    <cellStyle name="Separador de milhares 6 3 18 3" xfId="28979" xr:uid="{9DD80D61-4197-45A4-88F2-2829C495FB19}"/>
    <cellStyle name="Separador de milhares 6 3 19" xfId="19989" xr:uid="{00000000-0005-0000-0000-000017580000}"/>
    <cellStyle name="Separador de milhares 6 3 19 2" xfId="19990" xr:uid="{00000000-0005-0000-0000-000018580000}"/>
    <cellStyle name="Separador de milhares 6 3 19 2 2" xfId="28982" xr:uid="{A4075058-ACE1-4AB2-8F34-D5F7EB63D1F1}"/>
    <cellStyle name="Separador de milhares 6 3 19 3" xfId="28981" xr:uid="{C3DDB785-03BA-4B41-B8D0-C11CB52B38DE}"/>
    <cellStyle name="Separador de milhares 6 3 2" xfId="816" xr:uid="{00000000-0005-0000-0000-000019580000}"/>
    <cellStyle name="Separador de milhares 6 3 2 10" xfId="19992" xr:uid="{00000000-0005-0000-0000-00001A580000}"/>
    <cellStyle name="Separador de milhares 6 3 2 10 2" xfId="19993" xr:uid="{00000000-0005-0000-0000-00001B580000}"/>
    <cellStyle name="Separador de milhares 6 3 2 10 2 2" xfId="28984" xr:uid="{2F8BF0B2-3DAC-4AA7-BBA6-987A3EC178A9}"/>
    <cellStyle name="Separador de milhares 6 3 2 10 3" xfId="28983" xr:uid="{5DBF53EE-E2A7-4538-BCFD-DE134575A234}"/>
    <cellStyle name="Separador de milhares 6 3 2 11" xfId="19994" xr:uid="{00000000-0005-0000-0000-00001C580000}"/>
    <cellStyle name="Separador de milhares 6 3 2 11 2" xfId="19995" xr:uid="{00000000-0005-0000-0000-00001D580000}"/>
    <cellStyle name="Separador de milhares 6 3 2 11 2 2" xfId="28986" xr:uid="{6BFE21DC-4304-4085-8C64-A091B86E7634}"/>
    <cellStyle name="Separador de milhares 6 3 2 11 3" xfId="28985" xr:uid="{73E65DF1-717B-4D1B-BB9F-65F900CF4703}"/>
    <cellStyle name="Separador de milhares 6 3 2 12" xfId="19996" xr:uid="{00000000-0005-0000-0000-00001E580000}"/>
    <cellStyle name="Separador de milhares 6 3 2 12 2" xfId="19997" xr:uid="{00000000-0005-0000-0000-00001F580000}"/>
    <cellStyle name="Separador de milhares 6 3 2 12 2 2" xfId="28988" xr:uid="{51744DDF-6B96-4524-8644-3A8FE0EE1D96}"/>
    <cellStyle name="Separador de milhares 6 3 2 12 3" xfId="28987" xr:uid="{426E431A-1DC2-4B12-B51C-581F2C83C578}"/>
    <cellStyle name="Separador de milhares 6 3 2 13" xfId="19998" xr:uid="{00000000-0005-0000-0000-000020580000}"/>
    <cellStyle name="Separador de milhares 6 3 2 13 2" xfId="19999" xr:uid="{00000000-0005-0000-0000-000021580000}"/>
    <cellStyle name="Separador de milhares 6 3 2 13 2 2" xfId="28990" xr:uid="{A57BB4FA-0356-49B2-A9B2-738AEE790FA2}"/>
    <cellStyle name="Separador de milhares 6 3 2 13 3" xfId="28989" xr:uid="{E7016E20-A9BC-4702-83E9-FBD9B0881729}"/>
    <cellStyle name="Separador de milhares 6 3 2 14" xfId="20000" xr:uid="{00000000-0005-0000-0000-000022580000}"/>
    <cellStyle name="Separador de milhares 6 3 2 14 2" xfId="20001" xr:uid="{00000000-0005-0000-0000-000023580000}"/>
    <cellStyle name="Separador de milhares 6 3 2 14 2 2" xfId="28992" xr:uid="{2AD799A4-06BE-48E0-BD33-8199F1531104}"/>
    <cellStyle name="Separador de milhares 6 3 2 14 3" xfId="28991" xr:uid="{51F8E41B-6C00-4C79-AAED-BD0C421EB8E0}"/>
    <cellStyle name="Separador de milhares 6 3 2 15" xfId="20002" xr:uid="{00000000-0005-0000-0000-000024580000}"/>
    <cellStyle name="Separador de milhares 6 3 2 15 2" xfId="20003" xr:uid="{00000000-0005-0000-0000-000025580000}"/>
    <cellStyle name="Separador de milhares 6 3 2 15 2 2" xfId="28994" xr:uid="{9DD2CB2B-D288-4789-A4DB-FC9794F7320B}"/>
    <cellStyle name="Separador de milhares 6 3 2 15 3" xfId="28993" xr:uid="{4CF181D4-6327-409E-A424-5D085E146F27}"/>
    <cellStyle name="Separador de milhares 6 3 2 16" xfId="20004" xr:uid="{00000000-0005-0000-0000-000026580000}"/>
    <cellStyle name="Separador de milhares 6 3 2 16 2" xfId="20005" xr:uid="{00000000-0005-0000-0000-000027580000}"/>
    <cellStyle name="Separador de milhares 6 3 2 16 2 2" xfId="28996" xr:uid="{0937BFA4-C5E3-4C24-A203-FCB8E692188E}"/>
    <cellStyle name="Separador de milhares 6 3 2 16 3" xfId="28995" xr:uid="{8C2580F8-3316-40C4-B313-C6B95B21B42B}"/>
    <cellStyle name="Separador de milhares 6 3 2 17" xfId="20006" xr:uid="{00000000-0005-0000-0000-000028580000}"/>
    <cellStyle name="Separador de milhares 6 3 2 17 2" xfId="20007" xr:uid="{00000000-0005-0000-0000-000029580000}"/>
    <cellStyle name="Separador de milhares 6 3 2 17 2 2" xfId="28998" xr:uid="{E8985693-FE57-4153-A4D8-6619581C4B98}"/>
    <cellStyle name="Separador de milhares 6 3 2 17 3" xfId="28997" xr:uid="{DB270E67-8E3B-4FFA-A92A-E49FE843D86D}"/>
    <cellStyle name="Separador de milhares 6 3 2 18" xfId="20008" xr:uid="{00000000-0005-0000-0000-00002A580000}"/>
    <cellStyle name="Separador de milhares 6 3 2 18 2" xfId="20009" xr:uid="{00000000-0005-0000-0000-00002B580000}"/>
    <cellStyle name="Separador de milhares 6 3 2 18 2 2" xfId="29000" xr:uid="{5BE547BE-D9C4-491A-BBAB-2157840BF050}"/>
    <cellStyle name="Separador de milhares 6 3 2 18 3" xfId="28999" xr:uid="{987ACAF0-4B60-4F0F-A447-01D4EC1F8722}"/>
    <cellStyle name="Separador de milhares 6 3 2 19" xfId="20010" xr:uid="{00000000-0005-0000-0000-00002C580000}"/>
    <cellStyle name="Separador de milhares 6 3 2 19 2" xfId="20011" xr:uid="{00000000-0005-0000-0000-00002D580000}"/>
    <cellStyle name="Separador de milhares 6 3 2 19 2 2" xfId="29002" xr:uid="{F55B576E-49FD-4EED-8F6D-A52F6E99ECA7}"/>
    <cellStyle name="Separador de milhares 6 3 2 19 3" xfId="29001" xr:uid="{721380C0-DBDA-45AA-A94B-DAF5CA80841D}"/>
    <cellStyle name="Separador de milhares 6 3 2 2" xfId="817" xr:uid="{00000000-0005-0000-0000-00002E580000}"/>
    <cellStyle name="Separador de milhares 6 3 2 2 2" xfId="818" xr:uid="{00000000-0005-0000-0000-00002F580000}"/>
    <cellStyle name="Separador de milhares 6 3 2 2 2 2" xfId="20013" xr:uid="{00000000-0005-0000-0000-000030580000}"/>
    <cellStyle name="Separador de milhares 6 3 2 2 2 2 2" xfId="29004" xr:uid="{66944D87-8D62-49FD-A052-A398F91832B4}"/>
    <cellStyle name="Separador de milhares 6 3 2 2 2 3" xfId="28051" xr:uid="{4EF451DB-A6BE-47B3-89D1-56F24B8DED6D}"/>
    <cellStyle name="Separador de milhares 6 3 2 2 3" xfId="20012" xr:uid="{00000000-0005-0000-0000-000031580000}"/>
    <cellStyle name="Separador de milhares 6 3 2 2 3 2" xfId="29003" xr:uid="{155CABA3-7B21-4E07-8A6F-1B64A1E36393}"/>
    <cellStyle name="Separador de milhares 6 3 2 2 4" xfId="27210" xr:uid="{00000000-0005-0000-0000-000032580000}"/>
    <cellStyle name="Separador de milhares 6 3 2 2 4 2" xfId="33052" xr:uid="{AD3A8B06-F290-4DB9-A9EE-3B34E0A0D76A}"/>
    <cellStyle name="Separador de milhares 6 3 2 2 5" xfId="27390" xr:uid="{00000000-0005-0000-0000-000033580000}"/>
    <cellStyle name="Separador de milhares 6 3 2 2 5 2" xfId="33227" xr:uid="{E326F843-8D7B-4CFC-8DDB-86F6168999DA}"/>
    <cellStyle name="Separador de milhares 6 3 2 2 6" xfId="27568" xr:uid="{00000000-0005-0000-0000-000034580000}"/>
    <cellStyle name="Separador de milhares 6 3 2 2 6 2" xfId="33380" xr:uid="{33B274EE-43A4-4A3C-9854-BFFDC731D26D}"/>
    <cellStyle name="Separador de milhares 6 3 2 2 7" xfId="27719" xr:uid="{00000000-0005-0000-0000-000035580000}"/>
    <cellStyle name="Separador de milhares 6 3 2 2 7 2" xfId="33530" xr:uid="{C929B755-B9E3-4423-9D61-93ABE22744AF}"/>
    <cellStyle name="Separador de milhares 6 3 2 2 8" xfId="28050" xr:uid="{30D1ECD6-00B6-4A1D-BC64-F26ECFCFD5D8}"/>
    <cellStyle name="Separador de milhares 6 3 2 20" xfId="20014" xr:uid="{00000000-0005-0000-0000-000036580000}"/>
    <cellStyle name="Separador de milhares 6 3 2 20 2" xfId="20015" xr:uid="{00000000-0005-0000-0000-000037580000}"/>
    <cellStyle name="Separador de milhares 6 3 2 20 2 2" xfId="29006" xr:uid="{97DE38BB-5091-47ED-95F4-55F5C863AF17}"/>
    <cellStyle name="Separador de milhares 6 3 2 20 3" xfId="29005" xr:uid="{9C32674E-969C-4BB1-A742-4A2180DFEDF8}"/>
    <cellStyle name="Separador de milhares 6 3 2 21" xfId="20016" xr:uid="{00000000-0005-0000-0000-000038580000}"/>
    <cellStyle name="Separador de milhares 6 3 2 21 2" xfId="20017" xr:uid="{00000000-0005-0000-0000-000039580000}"/>
    <cellStyle name="Separador de milhares 6 3 2 21 2 2" xfId="29008" xr:uid="{F2B67D0F-6A3B-410A-A52C-CC45D40F6202}"/>
    <cellStyle name="Separador de milhares 6 3 2 21 3" xfId="29007" xr:uid="{33A2F948-0572-44CC-B9E7-40AE73FEA545}"/>
    <cellStyle name="Separador de milhares 6 3 2 22" xfId="20018" xr:uid="{00000000-0005-0000-0000-00003A580000}"/>
    <cellStyle name="Separador de milhares 6 3 2 22 2" xfId="20019" xr:uid="{00000000-0005-0000-0000-00003B580000}"/>
    <cellStyle name="Separador de milhares 6 3 2 22 2 2" xfId="29010" xr:uid="{820E2449-3413-412F-90FC-AFD36F4DADEA}"/>
    <cellStyle name="Separador de milhares 6 3 2 22 3" xfId="29009" xr:uid="{4408A8FA-F108-4F23-97BA-456993306719}"/>
    <cellStyle name="Separador de milhares 6 3 2 23" xfId="20020" xr:uid="{00000000-0005-0000-0000-00003C580000}"/>
    <cellStyle name="Separador de milhares 6 3 2 23 2" xfId="20021" xr:uid="{00000000-0005-0000-0000-00003D580000}"/>
    <cellStyle name="Separador de milhares 6 3 2 23 2 2" xfId="29012" xr:uid="{86511D05-898A-4252-919A-B25706ED0782}"/>
    <cellStyle name="Separador de milhares 6 3 2 23 3" xfId="29011" xr:uid="{4894B188-80C6-4819-8EAB-479BEB24C28D}"/>
    <cellStyle name="Separador de milhares 6 3 2 24" xfId="20022" xr:uid="{00000000-0005-0000-0000-00003E580000}"/>
    <cellStyle name="Separador de milhares 6 3 2 24 2" xfId="20023" xr:uid="{00000000-0005-0000-0000-00003F580000}"/>
    <cellStyle name="Separador de milhares 6 3 2 24 2 2" xfId="29014" xr:uid="{12A6D211-40E8-40FA-BCEF-916BB726BF62}"/>
    <cellStyle name="Separador de milhares 6 3 2 24 3" xfId="29013" xr:uid="{0CB0DE11-FBA2-4965-AE1E-5B06A4B16F99}"/>
    <cellStyle name="Separador de milhares 6 3 2 25" xfId="20024" xr:uid="{00000000-0005-0000-0000-000040580000}"/>
    <cellStyle name="Separador de milhares 6 3 2 25 2" xfId="20025" xr:uid="{00000000-0005-0000-0000-000041580000}"/>
    <cellStyle name="Separador de milhares 6 3 2 25 2 2" xfId="29016" xr:uid="{698E0038-38DB-4D6B-B6B8-BE40B90ECEFE}"/>
    <cellStyle name="Separador de milhares 6 3 2 25 3" xfId="29015" xr:uid="{95D6A078-5E68-4138-9623-DDE620918268}"/>
    <cellStyle name="Separador de milhares 6 3 2 26" xfId="20026" xr:uid="{00000000-0005-0000-0000-000042580000}"/>
    <cellStyle name="Separador de milhares 6 3 2 26 2" xfId="20027" xr:uid="{00000000-0005-0000-0000-000043580000}"/>
    <cellStyle name="Separador de milhares 6 3 2 26 2 2" xfId="29018" xr:uid="{909ED508-133C-449F-BEAB-F68F31001AA2}"/>
    <cellStyle name="Separador de milhares 6 3 2 26 3" xfId="29017" xr:uid="{2FE94860-A8D8-4634-9C66-1DF7EAE6070F}"/>
    <cellStyle name="Separador de milhares 6 3 2 27" xfId="20028" xr:uid="{00000000-0005-0000-0000-000044580000}"/>
    <cellStyle name="Separador de milhares 6 3 2 27 2" xfId="20029" xr:uid="{00000000-0005-0000-0000-000045580000}"/>
    <cellStyle name="Separador de milhares 6 3 2 27 2 2" xfId="29020" xr:uid="{4C71EFE8-B76D-4DD9-A2EB-FB66E6D0E1BF}"/>
    <cellStyle name="Separador de milhares 6 3 2 27 3" xfId="29019" xr:uid="{7E6D5B19-3080-472B-BB65-A8E68BF921EE}"/>
    <cellStyle name="Separador de milhares 6 3 2 28" xfId="20030" xr:uid="{00000000-0005-0000-0000-000046580000}"/>
    <cellStyle name="Separador de milhares 6 3 2 28 2" xfId="20031" xr:uid="{00000000-0005-0000-0000-000047580000}"/>
    <cellStyle name="Separador de milhares 6 3 2 28 2 2" xfId="29022" xr:uid="{EB5EDCD2-C190-4517-9ED8-D1C21824AF40}"/>
    <cellStyle name="Separador de milhares 6 3 2 28 3" xfId="29021" xr:uid="{D81B2399-BD42-4C3A-A161-14046E2676D4}"/>
    <cellStyle name="Separador de milhares 6 3 2 29" xfId="20032" xr:uid="{00000000-0005-0000-0000-000048580000}"/>
    <cellStyle name="Separador de milhares 6 3 2 29 2" xfId="20033" xr:uid="{00000000-0005-0000-0000-000049580000}"/>
    <cellStyle name="Separador de milhares 6 3 2 29 2 2" xfId="29024" xr:uid="{8284D509-3B32-43B0-8DD2-32F9603BF352}"/>
    <cellStyle name="Separador de milhares 6 3 2 29 3" xfId="29023" xr:uid="{07BC5860-6BA0-43DD-B48E-D6A5536A6C0F}"/>
    <cellStyle name="Separador de milhares 6 3 2 3" xfId="819" xr:uid="{00000000-0005-0000-0000-00004A580000}"/>
    <cellStyle name="Separador de milhares 6 3 2 3 2" xfId="20035" xr:uid="{00000000-0005-0000-0000-00004B580000}"/>
    <cellStyle name="Separador de milhares 6 3 2 3 2 2" xfId="29026" xr:uid="{8E4334CE-39DC-403E-8127-E6B3E6E19471}"/>
    <cellStyle name="Separador de milhares 6 3 2 3 3" xfId="20034" xr:uid="{00000000-0005-0000-0000-00004C580000}"/>
    <cellStyle name="Separador de milhares 6 3 2 3 3 2" xfId="29025" xr:uid="{8A8EC6D7-BA08-4438-B47A-3A603C0BE065}"/>
    <cellStyle name="Separador de milhares 6 3 2 3 4" xfId="28052" xr:uid="{A43A5A21-991D-4786-B3DD-0087CB8F5484}"/>
    <cellStyle name="Separador de milhares 6 3 2 30" xfId="20036" xr:uid="{00000000-0005-0000-0000-00004D580000}"/>
    <cellStyle name="Separador de milhares 6 3 2 30 2" xfId="20037" xr:uid="{00000000-0005-0000-0000-00004E580000}"/>
    <cellStyle name="Separador de milhares 6 3 2 30 2 2" xfId="29028" xr:uid="{9110A0A5-BE16-46B5-97E6-92050BF2F03A}"/>
    <cellStyle name="Separador de milhares 6 3 2 30 3" xfId="29027" xr:uid="{C411A4BE-5C19-4B80-BEF8-1FFE830A3F80}"/>
    <cellStyle name="Separador de milhares 6 3 2 31" xfId="20038" xr:uid="{00000000-0005-0000-0000-00004F580000}"/>
    <cellStyle name="Separador de milhares 6 3 2 31 2" xfId="20039" xr:uid="{00000000-0005-0000-0000-000050580000}"/>
    <cellStyle name="Separador de milhares 6 3 2 31 2 2" xfId="29030" xr:uid="{672D0729-A2B9-43F0-BE3E-6ABBE34DF5F6}"/>
    <cellStyle name="Separador de milhares 6 3 2 31 3" xfId="29029" xr:uid="{4EF1C1E1-7AE1-400C-8B27-6FA735FA09B6}"/>
    <cellStyle name="Separador de milhares 6 3 2 32" xfId="20040" xr:uid="{00000000-0005-0000-0000-000051580000}"/>
    <cellStyle name="Separador de milhares 6 3 2 32 2" xfId="20041" xr:uid="{00000000-0005-0000-0000-000052580000}"/>
    <cellStyle name="Separador de milhares 6 3 2 32 2 2" xfId="29032" xr:uid="{C7E05E2B-432A-4D2F-91D6-E38EBB37A303}"/>
    <cellStyle name="Separador de milhares 6 3 2 32 3" xfId="29031" xr:uid="{E51F9209-6669-41EC-BD9B-3129F50822D7}"/>
    <cellStyle name="Separador de milhares 6 3 2 33" xfId="20042" xr:uid="{00000000-0005-0000-0000-000053580000}"/>
    <cellStyle name="Separador de milhares 6 3 2 33 2" xfId="20043" xr:uid="{00000000-0005-0000-0000-000054580000}"/>
    <cellStyle name="Separador de milhares 6 3 2 33 2 2" xfId="29034" xr:uid="{5FD009C1-8F31-431B-989B-118724DA3386}"/>
    <cellStyle name="Separador de milhares 6 3 2 33 3" xfId="29033" xr:uid="{FD41E85E-E01B-4C53-88FC-BBB3A022DEAF}"/>
    <cellStyle name="Separador de milhares 6 3 2 34" xfId="20044" xr:uid="{00000000-0005-0000-0000-000055580000}"/>
    <cellStyle name="Separador de milhares 6 3 2 34 2" xfId="20045" xr:uid="{00000000-0005-0000-0000-000056580000}"/>
    <cellStyle name="Separador de milhares 6 3 2 34 2 2" xfId="29036" xr:uid="{0D89A426-4248-4367-B893-961F7ECE36D9}"/>
    <cellStyle name="Separador de milhares 6 3 2 34 3" xfId="29035" xr:uid="{537F521C-BA80-4CAB-BE89-5E1F236102C3}"/>
    <cellStyle name="Separador de milhares 6 3 2 35" xfId="20046" xr:uid="{00000000-0005-0000-0000-000057580000}"/>
    <cellStyle name="Separador de milhares 6 3 2 35 2" xfId="29037" xr:uid="{A1F43AB3-302A-4B39-B142-F958D7E13860}"/>
    <cellStyle name="Separador de milhares 6 3 2 36" xfId="19991" xr:uid="{00000000-0005-0000-0000-000058580000}"/>
    <cellStyle name="Separador de milhares 6 3 2 37" xfId="27209" xr:uid="{00000000-0005-0000-0000-000059580000}"/>
    <cellStyle name="Separador de milhares 6 3 2 37 2" xfId="33051" xr:uid="{B1932B44-713F-4EEE-B94F-F8DE498331A0}"/>
    <cellStyle name="Separador de milhares 6 3 2 38" xfId="27389" xr:uid="{00000000-0005-0000-0000-00005A580000}"/>
    <cellStyle name="Separador de milhares 6 3 2 38 2" xfId="33226" xr:uid="{4810DA36-8A20-4237-ADB8-67CAB32BA33B}"/>
    <cellStyle name="Separador de milhares 6 3 2 39" xfId="27567" xr:uid="{00000000-0005-0000-0000-00005B580000}"/>
    <cellStyle name="Separador de milhares 6 3 2 39 2" xfId="33379" xr:uid="{86849C45-74AB-4AFA-9D0B-BEC207B07508}"/>
    <cellStyle name="Separador de milhares 6 3 2 4" xfId="20047" xr:uid="{00000000-0005-0000-0000-00005C580000}"/>
    <cellStyle name="Separador de milhares 6 3 2 4 2" xfId="20048" xr:uid="{00000000-0005-0000-0000-00005D580000}"/>
    <cellStyle name="Separador de milhares 6 3 2 4 2 2" xfId="29039" xr:uid="{1F20F099-0548-4A7A-90DD-D5BAC03F3C06}"/>
    <cellStyle name="Separador de milhares 6 3 2 4 3" xfId="29038" xr:uid="{E9B25027-4BF2-4EF3-9B14-5EF59641CB7E}"/>
    <cellStyle name="Separador de milhares 6 3 2 40" xfId="27718" xr:uid="{00000000-0005-0000-0000-00005E580000}"/>
    <cellStyle name="Separador de milhares 6 3 2 40 2" xfId="33529" xr:uid="{D7B3C3A3-3381-4F7D-9DEB-460643CDA3AE}"/>
    <cellStyle name="Separador de milhares 6 3 2 41" xfId="28049" xr:uid="{A4E6EBEF-B414-4E46-AF9D-86BCBC568544}"/>
    <cellStyle name="Separador de milhares 6 3 2 5" xfId="20049" xr:uid="{00000000-0005-0000-0000-00005F580000}"/>
    <cellStyle name="Separador de milhares 6 3 2 5 2" xfId="20050" xr:uid="{00000000-0005-0000-0000-000060580000}"/>
    <cellStyle name="Separador de milhares 6 3 2 5 2 2" xfId="29041" xr:uid="{1DF4CE67-7EE4-4EC5-8D95-2F816E7BAAEC}"/>
    <cellStyle name="Separador de milhares 6 3 2 5 3" xfId="29040" xr:uid="{017FF7E3-B596-4A6B-866B-BC04A0B59083}"/>
    <cellStyle name="Separador de milhares 6 3 2 6" xfId="20051" xr:uid="{00000000-0005-0000-0000-000061580000}"/>
    <cellStyle name="Separador de milhares 6 3 2 6 2" xfId="20052" xr:uid="{00000000-0005-0000-0000-000062580000}"/>
    <cellStyle name="Separador de milhares 6 3 2 6 2 2" xfId="29043" xr:uid="{1C55E7A1-62C3-416A-B009-76A51E531639}"/>
    <cellStyle name="Separador de milhares 6 3 2 6 3" xfId="29042" xr:uid="{70ABB739-5897-42F5-8FB9-6C5FC6DB1929}"/>
    <cellStyle name="Separador de milhares 6 3 2 7" xfId="20053" xr:uid="{00000000-0005-0000-0000-000063580000}"/>
    <cellStyle name="Separador de milhares 6 3 2 7 2" xfId="20054" xr:uid="{00000000-0005-0000-0000-000064580000}"/>
    <cellStyle name="Separador de milhares 6 3 2 7 2 2" xfId="29045" xr:uid="{F8B67E8D-91A5-4429-A6F8-E45DA843FA54}"/>
    <cellStyle name="Separador de milhares 6 3 2 7 3" xfId="29044" xr:uid="{748C330C-338C-44A9-90C9-22E9DE9D98CB}"/>
    <cellStyle name="Separador de milhares 6 3 2 8" xfId="20055" xr:uid="{00000000-0005-0000-0000-000065580000}"/>
    <cellStyle name="Separador de milhares 6 3 2 8 2" xfId="20056" xr:uid="{00000000-0005-0000-0000-000066580000}"/>
    <cellStyle name="Separador de milhares 6 3 2 8 2 2" xfId="29047" xr:uid="{241EF438-CD04-4B7F-8C6D-900CB80795B3}"/>
    <cellStyle name="Separador de milhares 6 3 2 8 3" xfId="29046" xr:uid="{FE2862AC-D0ED-49BC-BD98-E3341667B41C}"/>
    <cellStyle name="Separador de milhares 6 3 2 9" xfId="20057" xr:uid="{00000000-0005-0000-0000-000067580000}"/>
    <cellStyle name="Separador de milhares 6 3 2 9 2" xfId="20058" xr:uid="{00000000-0005-0000-0000-000068580000}"/>
    <cellStyle name="Separador de milhares 6 3 2 9 2 2" xfId="29049" xr:uid="{848F8768-2F89-4EA1-9CCC-5D30F6C2C9C9}"/>
    <cellStyle name="Separador de milhares 6 3 2 9 3" xfId="29048" xr:uid="{A52910ED-08B0-4410-9F3D-B67D189F2069}"/>
    <cellStyle name="Separador de milhares 6 3 20" xfId="20059" xr:uid="{00000000-0005-0000-0000-000069580000}"/>
    <cellStyle name="Separador de milhares 6 3 20 2" xfId="20060" xr:uid="{00000000-0005-0000-0000-00006A580000}"/>
    <cellStyle name="Separador de milhares 6 3 20 2 2" xfId="29051" xr:uid="{E5D04655-9F69-4FEA-BCAA-1666E2A3A6D4}"/>
    <cellStyle name="Separador de milhares 6 3 20 3" xfId="29050" xr:uid="{64E42C63-D74B-499E-A718-EB578CE44138}"/>
    <cellStyle name="Separador de milhares 6 3 21" xfId="20061" xr:uid="{00000000-0005-0000-0000-00006B580000}"/>
    <cellStyle name="Separador de milhares 6 3 21 2" xfId="20062" xr:uid="{00000000-0005-0000-0000-00006C580000}"/>
    <cellStyle name="Separador de milhares 6 3 21 2 2" xfId="29053" xr:uid="{503C57BA-16DA-4695-8C59-AB3123E37038}"/>
    <cellStyle name="Separador de milhares 6 3 21 3" xfId="29052" xr:uid="{D892056D-1588-4423-AB4D-F36E71EA0459}"/>
    <cellStyle name="Separador de milhares 6 3 22" xfId="20063" xr:uid="{00000000-0005-0000-0000-00006D580000}"/>
    <cellStyle name="Separador de milhares 6 3 22 2" xfId="20064" xr:uid="{00000000-0005-0000-0000-00006E580000}"/>
    <cellStyle name="Separador de milhares 6 3 22 2 2" xfId="29055" xr:uid="{A7BA161C-285B-43A5-86AE-D9B9BE60D5A9}"/>
    <cellStyle name="Separador de milhares 6 3 22 3" xfId="29054" xr:uid="{743B9173-65F9-4E69-A579-B1FEFDCCFCEF}"/>
    <cellStyle name="Separador de milhares 6 3 23" xfId="20065" xr:uid="{00000000-0005-0000-0000-00006F580000}"/>
    <cellStyle name="Separador de milhares 6 3 23 2" xfId="20066" xr:uid="{00000000-0005-0000-0000-000070580000}"/>
    <cellStyle name="Separador de milhares 6 3 23 2 2" xfId="29057" xr:uid="{6FD738D9-735A-4592-A6DD-4D56E9CCD86F}"/>
    <cellStyle name="Separador de milhares 6 3 23 3" xfId="29056" xr:uid="{A6E91409-95B0-4DA1-9A1A-E5253326C47E}"/>
    <cellStyle name="Separador de milhares 6 3 24" xfId="20067" xr:uid="{00000000-0005-0000-0000-000071580000}"/>
    <cellStyle name="Separador de milhares 6 3 24 2" xfId="20068" xr:uid="{00000000-0005-0000-0000-000072580000}"/>
    <cellStyle name="Separador de milhares 6 3 24 2 2" xfId="29059" xr:uid="{F7B7417B-9233-4DA9-AE38-4DF158E47324}"/>
    <cellStyle name="Separador de milhares 6 3 24 3" xfId="29058" xr:uid="{E37BF622-2C89-43FA-8935-6334DEA853E3}"/>
    <cellStyle name="Separador de milhares 6 3 25" xfId="20069" xr:uid="{00000000-0005-0000-0000-000073580000}"/>
    <cellStyle name="Separador de milhares 6 3 25 2" xfId="20070" xr:uid="{00000000-0005-0000-0000-000074580000}"/>
    <cellStyle name="Separador de milhares 6 3 25 2 2" xfId="29061" xr:uid="{F47837A2-FA80-4EDA-8167-B4E408C3CB94}"/>
    <cellStyle name="Separador de milhares 6 3 25 3" xfId="29060" xr:uid="{8CE451C8-69C9-4767-BB6C-DED19C9F6945}"/>
    <cellStyle name="Separador de milhares 6 3 26" xfId="20071" xr:uid="{00000000-0005-0000-0000-000075580000}"/>
    <cellStyle name="Separador de milhares 6 3 26 2" xfId="20072" xr:uid="{00000000-0005-0000-0000-000076580000}"/>
    <cellStyle name="Separador de milhares 6 3 26 2 2" xfId="29063" xr:uid="{7BAB7F9D-72CF-4C05-85C0-8B69BDD97505}"/>
    <cellStyle name="Separador de milhares 6 3 26 3" xfId="29062" xr:uid="{BF130E7F-2A83-4703-A333-8CEC4600BD53}"/>
    <cellStyle name="Separador de milhares 6 3 27" xfId="20073" xr:uid="{00000000-0005-0000-0000-000077580000}"/>
    <cellStyle name="Separador de milhares 6 3 27 2" xfId="20074" xr:uid="{00000000-0005-0000-0000-000078580000}"/>
    <cellStyle name="Separador de milhares 6 3 27 2 2" xfId="29065" xr:uid="{3D068692-E98D-4F03-8189-80D6924404A2}"/>
    <cellStyle name="Separador de milhares 6 3 27 3" xfId="29064" xr:uid="{0E177E59-1DC9-4B6E-803A-0AAFB8FA406A}"/>
    <cellStyle name="Separador de milhares 6 3 28" xfId="20075" xr:uid="{00000000-0005-0000-0000-000079580000}"/>
    <cellStyle name="Separador de milhares 6 3 28 2" xfId="20076" xr:uid="{00000000-0005-0000-0000-00007A580000}"/>
    <cellStyle name="Separador de milhares 6 3 28 2 2" xfId="29067" xr:uid="{651A2296-CCAB-45C7-9921-4CF1AE60A634}"/>
    <cellStyle name="Separador de milhares 6 3 28 3" xfId="29066" xr:uid="{4BBD59DA-ED0A-4915-9E00-212609713005}"/>
    <cellStyle name="Separador de milhares 6 3 29" xfId="20077" xr:uid="{00000000-0005-0000-0000-00007B580000}"/>
    <cellStyle name="Separador de milhares 6 3 29 2" xfId="20078" xr:uid="{00000000-0005-0000-0000-00007C580000}"/>
    <cellStyle name="Separador de milhares 6 3 29 2 2" xfId="29069" xr:uid="{446061C8-6D43-41CC-839D-4AFC41A456F8}"/>
    <cellStyle name="Separador de milhares 6 3 29 3" xfId="29068" xr:uid="{813EE791-50A0-4D46-AD4C-A6EF2F80FC6D}"/>
    <cellStyle name="Separador de milhares 6 3 3" xfId="820" xr:uid="{00000000-0005-0000-0000-00007D580000}"/>
    <cellStyle name="Separador de milhares 6 3 3 10" xfId="20080" xr:uid="{00000000-0005-0000-0000-00007E580000}"/>
    <cellStyle name="Separador de milhares 6 3 3 10 2" xfId="20081" xr:uid="{00000000-0005-0000-0000-00007F580000}"/>
    <cellStyle name="Separador de milhares 6 3 3 10 2 2" xfId="29071" xr:uid="{2584179F-8BCE-4EDA-915C-8BCF8AB5B74F}"/>
    <cellStyle name="Separador de milhares 6 3 3 10 3" xfId="29070" xr:uid="{14A18558-EE16-4199-9076-6AD93D3AB290}"/>
    <cellStyle name="Separador de milhares 6 3 3 11" xfId="20082" xr:uid="{00000000-0005-0000-0000-000080580000}"/>
    <cellStyle name="Separador de milhares 6 3 3 11 2" xfId="20083" xr:uid="{00000000-0005-0000-0000-000081580000}"/>
    <cellStyle name="Separador de milhares 6 3 3 11 2 2" xfId="29073" xr:uid="{14893935-E475-49EA-A692-87B5DE10F8A9}"/>
    <cellStyle name="Separador de milhares 6 3 3 11 3" xfId="29072" xr:uid="{9C9367A1-A7C8-47DA-A220-40D9C79BF3E7}"/>
    <cellStyle name="Separador de milhares 6 3 3 12" xfId="20084" xr:uid="{00000000-0005-0000-0000-000082580000}"/>
    <cellStyle name="Separador de milhares 6 3 3 12 2" xfId="20085" xr:uid="{00000000-0005-0000-0000-000083580000}"/>
    <cellStyle name="Separador de milhares 6 3 3 12 2 2" xfId="29075" xr:uid="{0519010D-0D3B-4B6B-A3EB-7A40CDEAFD44}"/>
    <cellStyle name="Separador de milhares 6 3 3 12 3" xfId="29074" xr:uid="{5430A702-F3AC-4445-A396-C6AD4872AF25}"/>
    <cellStyle name="Separador de milhares 6 3 3 13" xfId="20086" xr:uid="{00000000-0005-0000-0000-000084580000}"/>
    <cellStyle name="Separador de milhares 6 3 3 13 2" xfId="20087" xr:uid="{00000000-0005-0000-0000-000085580000}"/>
    <cellStyle name="Separador de milhares 6 3 3 13 2 2" xfId="29077" xr:uid="{FC974529-CED5-40AE-910B-3578D45D9403}"/>
    <cellStyle name="Separador de milhares 6 3 3 13 3" xfId="29076" xr:uid="{D23D481C-89DD-4595-A08E-ADEC2F5B1BF1}"/>
    <cellStyle name="Separador de milhares 6 3 3 14" xfId="20088" xr:uid="{00000000-0005-0000-0000-000086580000}"/>
    <cellStyle name="Separador de milhares 6 3 3 14 2" xfId="20089" xr:uid="{00000000-0005-0000-0000-000087580000}"/>
    <cellStyle name="Separador de milhares 6 3 3 14 2 2" xfId="29079" xr:uid="{DCE26C39-30FE-42B3-85F7-E64A55DC9D7E}"/>
    <cellStyle name="Separador de milhares 6 3 3 14 3" xfId="29078" xr:uid="{E8678989-AC61-49B9-993C-792AC313C0F6}"/>
    <cellStyle name="Separador de milhares 6 3 3 15" xfId="20090" xr:uid="{00000000-0005-0000-0000-000088580000}"/>
    <cellStyle name="Separador de milhares 6 3 3 15 2" xfId="20091" xr:uid="{00000000-0005-0000-0000-000089580000}"/>
    <cellStyle name="Separador de milhares 6 3 3 15 2 2" xfId="29081" xr:uid="{F69D0EC5-DBF7-43BA-A975-ADCBB8AEE53D}"/>
    <cellStyle name="Separador de milhares 6 3 3 15 3" xfId="29080" xr:uid="{2C346F3B-02F3-4A6D-AEBB-548BA5F0FCB1}"/>
    <cellStyle name="Separador de milhares 6 3 3 16" xfId="20092" xr:uid="{00000000-0005-0000-0000-00008A580000}"/>
    <cellStyle name="Separador de milhares 6 3 3 16 2" xfId="20093" xr:uid="{00000000-0005-0000-0000-00008B580000}"/>
    <cellStyle name="Separador de milhares 6 3 3 16 2 2" xfId="29083" xr:uid="{629143B9-F347-4FA5-AE8A-9DA2FFB475BA}"/>
    <cellStyle name="Separador de milhares 6 3 3 16 3" xfId="29082" xr:uid="{807F06BC-C904-49B3-8D02-D61182B20F85}"/>
    <cellStyle name="Separador de milhares 6 3 3 17" xfId="20094" xr:uid="{00000000-0005-0000-0000-00008C580000}"/>
    <cellStyle name="Separador de milhares 6 3 3 17 2" xfId="20095" xr:uid="{00000000-0005-0000-0000-00008D580000}"/>
    <cellStyle name="Separador de milhares 6 3 3 17 2 2" xfId="29085" xr:uid="{0B6E0FDE-2FE8-466B-9D74-A9BF46E2B59E}"/>
    <cellStyle name="Separador de milhares 6 3 3 17 3" xfId="29084" xr:uid="{CC4C0901-6C23-4448-8DB7-C3F9D3365AEA}"/>
    <cellStyle name="Separador de milhares 6 3 3 18" xfId="20096" xr:uid="{00000000-0005-0000-0000-00008E580000}"/>
    <cellStyle name="Separador de milhares 6 3 3 18 2" xfId="20097" xr:uid="{00000000-0005-0000-0000-00008F580000}"/>
    <cellStyle name="Separador de milhares 6 3 3 18 2 2" xfId="29087" xr:uid="{B5761A34-B88C-4349-8289-F08878FF2D4D}"/>
    <cellStyle name="Separador de milhares 6 3 3 18 3" xfId="29086" xr:uid="{7C72E147-CEBE-47FA-B371-A02B45D6D488}"/>
    <cellStyle name="Separador de milhares 6 3 3 19" xfId="20098" xr:uid="{00000000-0005-0000-0000-000090580000}"/>
    <cellStyle name="Separador de milhares 6 3 3 19 2" xfId="20099" xr:uid="{00000000-0005-0000-0000-000091580000}"/>
    <cellStyle name="Separador de milhares 6 3 3 19 2 2" xfId="29089" xr:uid="{2AF48F69-9195-497E-9C2B-E957C619BD8A}"/>
    <cellStyle name="Separador de milhares 6 3 3 19 3" xfId="29088" xr:uid="{EF99A60C-361E-4B22-80A2-55C8FA3FB892}"/>
    <cellStyle name="Separador de milhares 6 3 3 2" xfId="821" xr:uid="{00000000-0005-0000-0000-000092580000}"/>
    <cellStyle name="Separador de milhares 6 3 3 2 2" xfId="20101" xr:uid="{00000000-0005-0000-0000-000093580000}"/>
    <cellStyle name="Separador de milhares 6 3 3 2 2 2" xfId="29091" xr:uid="{8F3A3AA6-C39C-4404-AEA6-61B6C0A5825D}"/>
    <cellStyle name="Separador de milhares 6 3 3 2 3" xfId="20100" xr:uid="{00000000-0005-0000-0000-000094580000}"/>
    <cellStyle name="Separador de milhares 6 3 3 2 3 2" xfId="29090" xr:uid="{F1001F57-162E-4792-9EC8-0A33DB820DA8}"/>
    <cellStyle name="Separador de milhares 6 3 3 2 4" xfId="28054" xr:uid="{717EA132-4E5C-4CC8-97E5-A6CECB959379}"/>
    <cellStyle name="Separador de milhares 6 3 3 20" xfId="20102" xr:uid="{00000000-0005-0000-0000-000095580000}"/>
    <cellStyle name="Separador de milhares 6 3 3 20 2" xfId="20103" xr:uid="{00000000-0005-0000-0000-000096580000}"/>
    <cellStyle name="Separador de milhares 6 3 3 20 2 2" xfId="29093" xr:uid="{7C212371-F84F-4AE1-951A-5DC4636B69C8}"/>
    <cellStyle name="Separador de milhares 6 3 3 20 3" xfId="29092" xr:uid="{AD99177C-20E2-4A56-BCCF-0E17C34ED66F}"/>
    <cellStyle name="Separador de milhares 6 3 3 21" xfId="20104" xr:uid="{00000000-0005-0000-0000-000097580000}"/>
    <cellStyle name="Separador de milhares 6 3 3 21 2" xfId="20105" xr:uid="{00000000-0005-0000-0000-000098580000}"/>
    <cellStyle name="Separador de milhares 6 3 3 21 2 2" xfId="29095" xr:uid="{D11DCF31-4286-4CBE-8E24-16E46C6374BA}"/>
    <cellStyle name="Separador de milhares 6 3 3 21 3" xfId="29094" xr:uid="{BC28BC5A-E8CB-4537-BE65-3A2CB5B2DFA1}"/>
    <cellStyle name="Separador de milhares 6 3 3 22" xfId="20106" xr:uid="{00000000-0005-0000-0000-000099580000}"/>
    <cellStyle name="Separador de milhares 6 3 3 22 2" xfId="20107" xr:uid="{00000000-0005-0000-0000-00009A580000}"/>
    <cellStyle name="Separador de milhares 6 3 3 22 2 2" xfId="29097" xr:uid="{493B9913-C589-4119-B51F-B37BACA0EC33}"/>
    <cellStyle name="Separador de milhares 6 3 3 22 3" xfId="29096" xr:uid="{29B1228B-3AE4-4350-871A-2F3260E31795}"/>
    <cellStyle name="Separador de milhares 6 3 3 23" xfId="20108" xr:uid="{00000000-0005-0000-0000-00009B580000}"/>
    <cellStyle name="Separador de milhares 6 3 3 23 2" xfId="20109" xr:uid="{00000000-0005-0000-0000-00009C580000}"/>
    <cellStyle name="Separador de milhares 6 3 3 23 2 2" xfId="29099" xr:uid="{41CC507B-5970-419C-8BE5-43D284C27297}"/>
    <cellStyle name="Separador de milhares 6 3 3 23 3" xfId="29098" xr:uid="{2309FA0C-97CB-4350-A685-917438C2CA4C}"/>
    <cellStyle name="Separador de milhares 6 3 3 24" xfId="20110" xr:uid="{00000000-0005-0000-0000-00009D580000}"/>
    <cellStyle name="Separador de milhares 6 3 3 24 2" xfId="20111" xr:uid="{00000000-0005-0000-0000-00009E580000}"/>
    <cellStyle name="Separador de milhares 6 3 3 24 2 2" xfId="29101" xr:uid="{00615B6C-DF46-4BA0-A161-F234309DAADD}"/>
    <cellStyle name="Separador de milhares 6 3 3 24 3" xfId="29100" xr:uid="{70F24DEE-AEAF-4AB3-92D4-E9B24A34F826}"/>
    <cellStyle name="Separador de milhares 6 3 3 25" xfId="20112" xr:uid="{00000000-0005-0000-0000-00009F580000}"/>
    <cellStyle name="Separador de milhares 6 3 3 25 2" xfId="20113" xr:uid="{00000000-0005-0000-0000-0000A0580000}"/>
    <cellStyle name="Separador de milhares 6 3 3 25 2 2" xfId="29103" xr:uid="{0EC09A48-0802-4BB9-92CA-17BF801160DC}"/>
    <cellStyle name="Separador de milhares 6 3 3 25 3" xfId="29102" xr:uid="{DE0BF05B-210F-4DD3-B28A-AED430232E5B}"/>
    <cellStyle name="Separador de milhares 6 3 3 26" xfId="20114" xr:uid="{00000000-0005-0000-0000-0000A1580000}"/>
    <cellStyle name="Separador de milhares 6 3 3 26 2" xfId="20115" xr:uid="{00000000-0005-0000-0000-0000A2580000}"/>
    <cellStyle name="Separador de milhares 6 3 3 26 2 2" xfId="29105" xr:uid="{43DEB55B-471B-4E7A-B312-76AF30AC74A8}"/>
    <cellStyle name="Separador de milhares 6 3 3 26 3" xfId="29104" xr:uid="{660C3C17-3F53-4B0E-8708-4920005F499C}"/>
    <cellStyle name="Separador de milhares 6 3 3 27" xfId="20116" xr:uid="{00000000-0005-0000-0000-0000A3580000}"/>
    <cellStyle name="Separador de milhares 6 3 3 27 2" xfId="20117" xr:uid="{00000000-0005-0000-0000-0000A4580000}"/>
    <cellStyle name="Separador de milhares 6 3 3 27 2 2" xfId="29107" xr:uid="{1C44F213-058B-49EA-B413-1CA02A25D307}"/>
    <cellStyle name="Separador de milhares 6 3 3 27 3" xfId="29106" xr:uid="{2C00947D-4465-4F16-8E6A-87534DD26A2D}"/>
    <cellStyle name="Separador de milhares 6 3 3 28" xfId="20118" xr:uid="{00000000-0005-0000-0000-0000A5580000}"/>
    <cellStyle name="Separador de milhares 6 3 3 28 2" xfId="20119" xr:uid="{00000000-0005-0000-0000-0000A6580000}"/>
    <cellStyle name="Separador de milhares 6 3 3 28 2 2" xfId="29109" xr:uid="{A4BBF96D-93AC-46CC-AA00-B8D891DEC9AD}"/>
    <cellStyle name="Separador de milhares 6 3 3 28 3" xfId="29108" xr:uid="{37E9B034-7C84-42A5-A838-5BD9B80DFDD4}"/>
    <cellStyle name="Separador de milhares 6 3 3 29" xfId="20120" xr:uid="{00000000-0005-0000-0000-0000A7580000}"/>
    <cellStyle name="Separador de milhares 6 3 3 29 2" xfId="20121" xr:uid="{00000000-0005-0000-0000-0000A8580000}"/>
    <cellStyle name="Separador de milhares 6 3 3 29 2 2" xfId="29111" xr:uid="{7EACD9E7-B6C1-4712-BC4B-6CB3F42DE554}"/>
    <cellStyle name="Separador de milhares 6 3 3 29 3" xfId="29110" xr:uid="{16148245-35A6-48EC-8E7C-E6E809C8BBA9}"/>
    <cellStyle name="Separador de milhares 6 3 3 3" xfId="20122" xr:uid="{00000000-0005-0000-0000-0000A9580000}"/>
    <cellStyle name="Separador de milhares 6 3 3 3 2" xfId="20123" xr:uid="{00000000-0005-0000-0000-0000AA580000}"/>
    <cellStyle name="Separador de milhares 6 3 3 3 2 2" xfId="29113" xr:uid="{232115D9-C851-4956-B89F-C90013EC15F9}"/>
    <cellStyle name="Separador de milhares 6 3 3 3 3" xfId="29112" xr:uid="{9B1630E4-18C2-440D-8F5E-C06815554CBE}"/>
    <cellStyle name="Separador de milhares 6 3 3 30" xfId="20124" xr:uid="{00000000-0005-0000-0000-0000AB580000}"/>
    <cellStyle name="Separador de milhares 6 3 3 30 2" xfId="20125" xr:uid="{00000000-0005-0000-0000-0000AC580000}"/>
    <cellStyle name="Separador de milhares 6 3 3 30 2 2" xfId="29115" xr:uid="{BE80026F-5503-4F96-BE79-4CFB596D540D}"/>
    <cellStyle name="Separador de milhares 6 3 3 30 3" xfId="29114" xr:uid="{DB60EC07-1C70-4732-94DF-D13BA8FE3B65}"/>
    <cellStyle name="Separador de milhares 6 3 3 31" xfId="20126" xr:uid="{00000000-0005-0000-0000-0000AD580000}"/>
    <cellStyle name="Separador de milhares 6 3 3 31 2" xfId="20127" xr:uid="{00000000-0005-0000-0000-0000AE580000}"/>
    <cellStyle name="Separador de milhares 6 3 3 31 2 2" xfId="29117" xr:uid="{F232421B-A92C-4D79-853F-A54FAEC5B127}"/>
    <cellStyle name="Separador de milhares 6 3 3 31 3" xfId="29116" xr:uid="{1FBFAF0F-4073-4574-9482-FAA2976E00AE}"/>
    <cellStyle name="Separador de milhares 6 3 3 32" xfId="20128" xr:uid="{00000000-0005-0000-0000-0000AF580000}"/>
    <cellStyle name="Separador de milhares 6 3 3 32 2" xfId="20129" xr:uid="{00000000-0005-0000-0000-0000B0580000}"/>
    <cellStyle name="Separador de milhares 6 3 3 32 2 2" xfId="29119" xr:uid="{BA7254C2-1C90-4A55-B6C6-84B60F58F1B3}"/>
    <cellStyle name="Separador de milhares 6 3 3 32 3" xfId="29118" xr:uid="{07ECE748-1082-4BEA-A7A8-997F14BF4473}"/>
    <cellStyle name="Separador de milhares 6 3 3 33" xfId="20130" xr:uid="{00000000-0005-0000-0000-0000B1580000}"/>
    <cellStyle name="Separador de milhares 6 3 3 33 2" xfId="20131" xr:uid="{00000000-0005-0000-0000-0000B2580000}"/>
    <cellStyle name="Separador de milhares 6 3 3 33 2 2" xfId="29121" xr:uid="{423CC2B3-5C2E-4318-A065-4159245A106B}"/>
    <cellStyle name="Separador de milhares 6 3 3 33 3" xfId="29120" xr:uid="{05484DF6-FE0A-4027-A9AD-61E025BDF18E}"/>
    <cellStyle name="Separador de milhares 6 3 3 34" xfId="20132" xr:uid="{00000000-0005-0000-0000-0000B3580000}"/>
    <cellStyle name="Separador de milhares 6 3 3 34 2" xfId="20133" xr:uid="{00000000-0005-0000-0000-0000B4580000}"/>
    <cellStyle name="Separador de milhares 6 3 3 34 2 2" xfId="29123" xr:uid="{9E49CE34-2022-4CC4-9518-228B2E963536}"/>
    <cellStyle name="Separador de milhares 6 3 3 34 3" xfId="29122" xr:uid="{05DAA411-753A-4BB9-AAB2-E4665DBC6ED2}"/>
    <cellStyle name="Separador de milhares 6 3 3 35" xfId="20134" xr:uid="{00000000-0005-0000-0000-0000B5580000}"/>
    <cellStyle name="Separador de milhares 6 3 3 35 2" xfId="29124" xr:uid="{37437693-B845-41D4-BDBA-9E334C0D2F5A}"/>
    <cellStyle name="Separador de milhares 6 3 3 36" xfId="20079" xr:uid="{00000000-0005-0000-0000-0000B6580000}"/>
    <cellStyle name="Separador de milhares 6 3 3 37" xfId="27211" xr:uid="{00000000-0005-0000-0000-0000B7580000}"/>
    <cellStyle name="Separador de milhares 6 3 3 37 2" xfId="33053" xr:uid="{DD2EB37D-A709-402A-A4A4-9E902D5AE298}"/>
    <cellStyle name="Separador de milhares 6 3 3 38" xfId="27391" xr:uid="{00000000-0005-0000-0000-0000B8580000}"/>
    <cellStyle name="Separador de milhares 6 3 3 38 2" xfId="33228" xr:uid="{3918F9F0-CFBD-4771-9540-748FBEA319DB}"/>
    <cellStyle name="Separador de milhares 6 3 3 39" xfId="27569" xr:uid="{00000000-0005-0000-0000-0000B9580000}"/>
    <cellStyle name="Separador de milhares 6 3 3 39 2" xfId="33381" xr:uid="{BD890B73-70CB-4EB1-9A61-2C396213A2E7}"/>
    <cellStyle name="Separador de milhares 6 3 3 4" xfId="20135" xr:uid="{00000000-0005-0000-0000-0000BA580000}"/>
    <cellStyle name="Separador de milhares 6 3 3 4 2" xfId="20136" xr:uid="{00000000-0005-0000-0000-0000BB580000}"/>
    <cellStyle name="Separador de milhares 6 3 3 4 2 2" xfId="29126" xr:uid="{F93D7E73-DE63-49E8-A461-B9EAD8659C99}"/>
    <cellStyle name="Separador de milhares 6 3 3 4 3" xfId="29125" xr:uid="{C3EEDF10-6C7B-4B5E-95C6-457A5B1A7CD7}"/>
    <cellStyle name="Separador de milhares 6 3 3 40" xfId="27720" xr:uid="{00000000-0005-0000-0000-0000BC580000}"/>
    <cellStyle name="Separador de milhares 6 3 3 40 2" xfId="33531" xr:uid="{714E6B19-9031-42D9-B8D6-C0A185037C26}"/>
    <cellStyle name="Separador de milhares 6 3 3 41" xfId="28053" xr:uid="{2A97E0C0-6B68-44F9-B1B2-E6D49129657B}"/>
    <cellStyle name="Separador de milhares 6 3 3 5" xfId="20137" xr:uid="{00000000-0005-0000-0000-0000BD580000}"/>
    <cellStyle name="Separador de milhares 6 3 3 5 2" xfId="20138" xr:uid="{00000000-0005-0000-0000-0000BE580000}"/>
    <cellStyle name="Separador de milhares 6 3 3 5 2 2" xfId="29128" xr:uid="{95C641CE-91E6-46DC-9240-450956EE997A}"/>
    <cellStyle name="Separador de milhares 6 3 3 5 3" xfId="29127" xr:uid="{3D5FC339-FCC3-4A9A-9882-C10CF1F32434}"/>
    <cellStyle name="Separador de milhares 6 3 3 6" xfId="20139" xr:uid="{00000000-0005-0000-0000-0000BF580000}"/>
    <cellStyle name="Separador de milhares 6 3 3 6 2" xfId="20140" xr:uid="{00000000-0005-0000-0000-0000C0580000}"/>
    <cellStyle name="Separador de milhares 6 3 3 6 2 2" xfId="29130" xr:uid="{3D891D55-E409-4A49-AB48-B929B55359DF}"/>
    <cellStyle name="Separador de milhares 6 3 3 6 3" xfId="29129" xr:uid="{D85399FB-F9E4-439A-91AF-16F83F7A8735}"/>
    <cellStyle name="Separador de milhares 6 3 3 7" xfId="20141" xr:uid="{00000000-0005-0000-0000-0000C1580000}"/>
    <cellStyle name="Separador de milhares 6 3 3 7 2" xfId="20142" xr:uid="{00000000-0005-0000-0000-0000C2580000}"/>
    <cellStyle name="Separador de milhares 6 3 3 7 2 2" xfId="29132" xr:uid="{745140D2-7E3D-4280-809C-25153206C2E5}"/>
    <cellStyle name="Separador de milhares 6 3 3 7 3" xfId="29131" xr:uid="{4C7423EB-4D6E-41C1-AC7F-9512C7AFEE4D}"/>
    <cellStyle name="Separador de milhares 6 3 3 8" xfId="20143" xr:uid="{00000000-0005-0000-0000-0000C3580000}"/>
    <cellStyle name="Separador de milhares 6 3 3 8 2" xfId="20144" xr:uid="{00000000-0005-0000-0000-0000C4580000}"/>
    <cellStyle name="Separador de milhares 6 3 3 8 2 2" xfId="29134" xr:uid="{050E156A-3274-433D-8A7F-F73029E3F1A0}"/>
    <cellStyle name="Separador de milhares 6 3 3 8 3" xfId="29133" xr:uid="{5428E979-437C-40CC-81F6-46663CAD98C3}"/>
    <cellStyle name="Separador de milhares 6 3 3 9" xfId="20145" xr:uid="{00000000-0005-0000-0000-0000C5580000}"/>
    <cellStyle name="Separador de milhares 6 3 3 9 2" xfId="20146" xr:uid="{00000000-0005-0000-0000-0000C6580000}"/>
    <cellStyle name="Separador de milhares 6 3 3 9 2 2" xfId="29136" xr:uid="{F31EE14C-F93A-4845-91B1-6A0CA2CE233F}"/>
    <cellStyle name="Separador de milhares 6 3 3 9 3" xfId="29135" xr:uid="{F2D2B1F7-4FF4-4593-84FE-3662B6CC7882}"/>
    <cellStyle name="Separador de milhares 6 3 30" xfId="20147" xr:uid="{00000000-0005-0000-0000-0000C7580000}"/>
    <cellStyle name="Separador de milhares 6 3 30 2" xfId="20148" xr:uid="{00000000-0005-0000-0000-0000C8580000}"/>
    <cellStyle name="Separador de milhares 6 3 30 2 2" xfId="29138" xr:uid="{A1ECC4A6-753D-4A65-8C52-146EF5E66911}"/>
    <cellStyle name="Separador de milhares 6 3 30 3" xfId="29137" xr:uid="{166E3707-E819-4FD8-9A2B-F9E0DAE4DC42}"/>
    <cellStyle name="Separador de milhares 6 3 31" xfId="20149" xr:uid="{00000000-0005-0000-0000-0000C9580000}"/>
    <cellStyle name="Separador de milhares 6 3 31 2" xfId="20150" xr:uid="{00000000-0005-0000-0000-0000CA580000}"/>
    <cellStyle name="Separador de milhares 6 3 31 2 2" xfId="29140" xr:uid="{A835D421-DC8C-487D-AAA0-62A8BE7FCCD6}"/>
    <cellStyle name="Separador de milhares 6 3 31 3" xfId="29139" xr:uid="{12C07ED3-7F60-44A8-85F4-2FB257CFDB3C}"/>
    <cellStyle name="Separador de milhares 6 3 32" xfId="20151" xr:uid="{00000000-0005-0000-0000-0000CB580000}"/>
    <cellStyle name="Separador de milhares 6 3 32 2" xfId="20152" xr:uid="{00000000-0005-0000-0000-0000CC580000}"/>
    <cellStyle name="Separador de milhares 6 3 32 2 2" xfId="29142" xr:uid="{100CC043-078F-4044-B9FB-9BAD02A3F48E}"/>
    <cellStyle name="Separador de milhares 6 3 32 3" xfId="29141" xr:uid="{86BE2204-9086-4166-9962-750E74267CFE}"/>
    <cellStyle name="Separador de milhares 6 3 33" xfId="20153" xr:uid="{00000000-0005-0000-0000-0000CD580000}"/>
    <cellStyle name="Separador de milhares 6 3 33 2" xfId="20154" xr:uid="{00000000-0005-0000-0000-0000CE580000}"/>
    <cellStyle name="Separador de milhares 6 3 33 2 2" xfId="29144" xr:uid="{9B0A7BAF-7EB6-44CF-ADFF-505BB300DC96}"/>
    <cellStyle name="Separador de milhares 6 3 33 3" xfId="29143" xr:uid="{72022EF7-A472-47A4-B4C2-7C20DA0CBCC5}"/>
    <cellStyle name="Separador de milhares 6 3 34" xfId="20155" xr:uid="{00000000-0005-0000-0000-0000CF580000}"/>
    <cellStyle name="Separador de milhares 6 3 34 2" xfId="20156" xr:uid="{00000000-0005-0000-0000-0000D0580000}"/>
    <cellStyle name="Separador de milhares 6 3 34 2 2" xfId="29146" xr:uid="{A43E546C-170B-4E50-970F-4DF13849FF29}"/>
    <cellStyle name="Separador de milhares 6 3 34 3" xfId="29145" xr:uid="{7C0DBEE1-7D7B-4862-9569-DD3858332B1C}"/>
    <cellStyle name="Separador de milhares 6 3 35" xfId="20157" xr:uid="{00000000-0005-0000-0000-0000D1580000}"/>
    <cellStyle name="Separador de milhares 6 3 35 2" xfId="20158" xr:uid="{00000000-0005-0000-0000-0000D2580000}"/>
    <cellStyle name="Separador de milhares 6 3 35 2 2" xfId="29148" xr:uid="{D2180829-195A-44CC-898C-8E448972458C}"/>
    <cellStyle name="Separador de milhares 6 3 35 3" xfId="29147" xr:uid="{7825C2D9-6BDB-45B2-8235-2514C0099335}"/>
    <cellStyle name="Separador de milhares 6 3 36" xfId="20159" xr:uid="{00000000-0005-0000-0000-0000D3580000}"/>
    <cellStyle name="Separador de milhares 6 3 36 2" xfId="20160" xr:uid="{00000000-0005-0000-0000-0000D4580000}"/>
    <cellStyle name="Separador de milhares 6 3 36 2 2" xfId="29150" xr:uid="{3F4256FB-33E0-4795-8D2F-6743B996E9F4}"/>
    <cellStyle name="Separador de milhares 6 3 36 3" xfId="29149" xr:uid="{178D776C-7F88-44AF-B45C-CAF739658DE9}"/>
    <cellStyle name="Separador de milhares 6 3 37" xfId="20161" xr:uid="{00000000-0005-0000-0000-0000D5580000}"/>
    <cellStyle name="Separador de milhares 6 3 37 2" xfId="20162" xr:uid="{00000000-0005-0000-0000-0000D6580000}"/>
    <cellStyle name="Separador de milhares 6 3 37 2 2" xfId="29152" xr:uid="{4E9E57B5-0238-492A-99CF-B104E70638F2}"/>
    <cellStyle name="Separador de milhares 6 3 37 3" xfId="29151" xr:uid="{CD3240B4-07D8-4F47-9B1C-71086F125175}"/>
    <cellStyle name="Separador de milhares 6 3 38" xfId="20163" xr:uid="{00000000-0005-0000-0000-0000D7580000}"/>
    <cellStyle name="Separador de milhares 6 3 38 2" xfId="20164" xr:uid="{00000000-0005-0000-0000-0000D8580000}"/>
    <cellStyle name="Separador de milhares 6 3 38 2 2" xfId="29154" xr:uid="{0F5FEA86-C39A-4572-9C18-5124809F79CE}"/>
    <cellStyle name="Separador de milhares 6 3 38 3" xfId="29153" xr:uid="{423506AD-0208-4F13-B64A-286A713878E3}"/>
    <cellStyle name="Separador de milhares 6 3 39" xfId="20165" xr:uid="{00000000-0005-0000-0000-0000D9580000}"/>
    <cellStyle name="Separador de milhares 6 3 39 2" xfId="20166" xr:uid="{00000000-0005-0000-0000-0000DA580000}"/>
    <cellStyle name="Separador de milhares 6 3 39 2 2" xfId="29156" xr:uid="{66AB6817-BB33-4919-A9D9-0D93E2547B4E}"/>
    <cellStyle name="Separador de milhares 6 3 39 3" xfId="29155" xr:uid="{D5C87241-B9DD-44B6-9651-AAEBCF4B0BD8}"/>
    <cellStyle name="Separador de milhares 6 3 4" xfId="822" xr:uid="{00000000-0005-0000-0000-0000DB580000}"/>
    <cellStyle name="Separador de milhares 6 3 4 2" xfId="20168" xr:uid="{00000000-0005-0000-0000-0000DC580000}"/>
    <cellStyle name="Separador de milhares 6 3 4 2 2" xfId="20169" xr:uid="{00000000-0005-0000-0000-0000DD580000}"/>
    <cellStyle name="Separador de milhares 6 3 4 2 2 2" xfId="29158" xr:uid="{80206466-8254-4F29-8880-0DEFF62D159A}"/>
    <cellStyle name="Separador de milhares 6 3 4 2 3" xfId="29157" xr:uid="{6AC2F049-1209-42A1-83C7-E2E9ACD71D72}"/>
    <cellStyle name="Separador de milhares 6 3 4 3" xfId="20170" xr:uid="{00000000-0005-0000-0000-0000DE580000}"/>
    <cellStyle name="Separador de milhares 6 3 4 3 2" xfId="20171" xr:uid="{00000000-0005-0000-0000-0000DF580000}"/>
    <cellStyle name="Separador de milhares 6 3 4 3 2 2" xfId="29160" xr:uid="{C0643D03-2B67-4A9A-9F88-F5D5B9D0E5B6}"/>
    <cellStyle name="Separador de milhares 6 3 4 3 3" xfId="29159" xr:uid="{5F3C6A8F-8A5E-4C96-B753-92B7F7874CA4}"/>
    <cellStyle name="Separador de milhares 6 3 4 4" xfId="20172" xr:uid="{00000000-0005-0000-0000-0000E0580000}"/>
    <cellStyle name="Separador de milhares 6 3 4 4 2" xfId="20173" xr:uid="{00000000-0005-0000-0000-0000E1580000}"/>
    <cellStyle name="Separador de milhares 6 3 4 4 2 2" xfId="29162" xr:uid="{EEDE303A-B0F6-446B-A569-26C58BA98556}"/>
    <cellStyle name="Separador de milhares 6 3 4 4 3" xfId="29161" xr:uid="{DAF0ADDB-B814-4C8B-8926-51E024331B0F}"/>
    <cellStyle name="Separador de milhares 6 3 4 5" xfId="20174" xr:uid="{00000000-0005-0000-0000-0000E2580000}"/>
    <cellStyle name="Separador de milhares 6 3 4 5 2" xfId="20175" xr:uid="{00000000-0005-0000-0000-0000E3580000}"/>
    <cellStyle name="Separador de milhares 6 3 4 5 2 2" xfId="29164" xr:uid="{66F0988A-D1C5-4134-BB87-A0D4C435BD70}"/>
    <cellStyle name="Separador de milhares 6 3 4 5 3" xfId="29163" xr:uid="{7286EAA8-032D-42C3-86EE-CE9683688252}"/>
    <cellStyle name="Separador de milhares 6 3 4 6" xfId="20176" xr:uid="{00000000-0005-0000-0000-0000E4580000}"/>
    <cellStyle name="Separador de milhares 6 3 4 6 2" xfId="29165" xr:uid="{89B04475-F881-45B7-A024-EF33942684FF}"/>
    <cellStyle name="Separador de milhares 6 3 4 7" xfId="20167" xr:uid="{00000000-0005-0000-0000-0000E5580000}"/>
    <cellStyle name="Separador de milhares 6 3 4 8" xfId="28055" xr:uid="{A09E6F93-26A8-40AC-8541-086774DE4DA7}"/>
    <cellStyle name="Separador de milhares 6 3 40" xfId="20177" xr:uid="{00000000-0005-0000-0000-0000E6580000}"/>
    <cellStyle name="Separador de milhares 6 3 40 2" xfId="20178" xr:uid="{00000000-0005-0000-0000-0000E7580000}"/>
    <cellStyle name="Separador de milhares 6 3 40 2 2" xfId="29167" xr:uid="{DE973128-EB05-4D77-855F-0FF8F4CB1EE1}"/>
    <cellStyle name="Separador de milhares 6 3 40 3" xfId="29166" xr:uid="{B436A093-2450-437E-AFF3-D5F23AA18703}"/>
    <cellStyle name="Separador de milhares 6 3 41" xfId="20179" xr:uid="{00000000-0005-0000-0000-0000E8580000}"/>
    <cellStyle name="Separador de milhares 6 3 41 2" xfId="20180" xr:uid="{00000000-0005-0000-0000-0000E9580000}"/>
    <cellStyle name="Separador de milhares 6 3 41 2 2" xfId="29169" xr:uid="{1CECB5B9-8EFD-44F6-A5D8-F6921C24B237}"/>
    <cellStyle name="Separador de milhares 6 3 41 3" xfId="29168" xr:uid="{9E11BE26-9968-4A37-936A-09A218E74C79}"/>
    <cellStyle name="Separador de milhares 6 3 42" xfId="20181" xr:uid="{00000000-0005-0000-0000-0000EA580000}"/>
    <cellStyle name="Separador de milhares 6 3 42 2" xfId="20182" xr:uid="{00000000-0005-0000-0000-0000EB580000}"/>
    <cellStyle name="Separador de milhares 6 3 42 2 2" xfId="29171" xr:uid="{ED91F469-02B6-4263-8D76-71770D92DEF1}"/>
    <cellStyle name="Separador de milhares 6 3 42 3" xfId="29170" xr:uid="{96A3C812-3CF7-47EE-A7EE-4A43A0323AB9}"/>
    <cellStyle name="Separador de milhares 6 3 43" xfId="20183" xr:uid="{00000000-0005-0000-0000-0000EC580000}"/>
    <cellStyle name="Separador de milhares 6 3 43 2" xfId="20184" xr:uid="{00000000-0005-0000-0000-0000ED580000}"/>
    <cellStyle name="Separador de milhares 6 3 43 2 2" xfId="29173" xr:uid="{F6176166-4188-46F8-B1C7-12B6A3E1EE9F}"/>
    <cellStyle name="Separador de milhares 6 3 43 3" xfId="29172" xr:uid="{AF8022E3-7F32-4FC9-8855-244129F58109}"/>
    <cellStyle name="Separador de milhares 6 3 44" xfId="20185" xr:uid="{00000000-0005-0000-0000-0000EE580000}"/>
    <cellStyle name="Separador de milhares 6 3 44 2" xfId="20186" xr:uid="{00000000-0005-0000-0000-0000EF580000}"/>
    <cellStyle name="Separador de milhares 6 3 44 2 2" xfId="29175" xr:uid="{426ADCEB-F315-49D5-9962-769B523C513D}"/>
    <cellStyle name="Separador de milhares 6 3 44 3" xfId="29174" xr:uid="{197EA946-732F-4225-8298-7A10A047C849}"/>
    <cellStyle name="Separador de milhares 6 3 45" xfId="20187" xr:uid="{00000000-0005-0000-0000-0000F0580000}"/>
    <cellStyle name="Separador de milhares 6 3 45 2" xfId="20188" xr:uid="{00000000-0005-0000-0000-0000F1580000}"/>
    <cellStyle name="Separador de milhares 6 3 45 2 2" xfId="29177" xr:uid="{5917B463-1475-4A9B-B5AF-E7FB6A0481C8}"/>
    <cellStyle name="Separador de milhares 6 3 45 3" xfId="29176" xr:uid="{FFDE7D49-DCF1-4B05-85FE-465C877F0F38}"/>
    <cellStyle name="Separador de milhares 6 3 46" xfId="20189" xr:uid="{00000000-0005-0000-0000-0000F2580000}"/>
    <cellStyle name="Separador de milhares 6 3 46 2" xfId="20190" xr:uid="{00000000-0005-0000-0000-0000F3580000}"/>
    <cellStyle name="Separador de milhares 6 3 46 2 2" xfId="29179" xr:uid="{C59F3382-4725-4886-81BE-E6DD6F0C67A4}"/>
    <cellStyle name="Separador de milhares 6 3 46 3" xfId="29178" xr:uid="{5A0DC6AD-8B5D-48CF-91D1-90E00F2DD5FB}"/>
    <cellStyle name="Separador de milhares 6 3 47" xfId="20191" xr:uid="{00000000-0005-0000-0000-0000F4580000}"/>
    <cellStyle name="Separador de milhares 6 3 47 2" xfId="29180" xr:uid="{9979DE1A-7430-43F3-9095-E8A02739CD63}"/>
    <cellStyle name="Separador de milhares 6 3 48" xfId="19970" xr:uid="{00000000-0005-0000-0000-0000F5580000}"/>
    <cellStyle name="Separador de milhares 6 3 48 2" xfId="28963" xr:uid="{EB9DAF94-71F2-4053-97C0-18C7241D43E7}"/>
    <cellStyle name="Separador de milhares 6 3 49" xfId="27208" xr:uid="{00000000-0005-0000-0000-0000F6580000}"/>
    <cellStyle name="Separador de milhares 6 3 49 2" xfId="33050" xr:uid="{F193FDA2-1450-40C6-9F7C-67A1ECA4193C}"/>
    <cellStyle name="Separador de milhares 6 3 5" xfId="20192" xr:uid="{00000000-0005-0000-0000-0000F7580000}"/>
    <cellStyle name="Separador de milhares 6 3 5 2" xfId="20193" xr:uid="{00000000-0005-0000-0000-0000F8580000}"/>
    <cellStyle name="Separador de milhares 6 3 5 2 2" xfId="29181" xr:uid="{D4F6A824-E8BC-4DC0-BB93-E2CBF6905174}"/>
    <cellStyle name="Separador de milhares 6 3 50" xfId="27388" xr:uid="{00000000-0005-0000-0000-0000F9580000}"/>
    <cellStyle name="Separador de milhares 6 3 50 2" xfId="33225" xr:uid="{350B58F0-A94B-454C-841B-F9925DAB8565}"/>
    <cellStyle name="Separador de milhares 6 3 51" xfId="27566" xr:uid="{00000000-0005-0000-0000-0000FA580000}"/>
    <cellStyle name="Separador de milhares 6 3 51 2" xfId="33378" xr:uid="{3225CCFD-92CC-4CB7-A872-83918AA3C2AF}"/>
    <cellStyle name="Separador de milhares 6 3 52" xfId="27717" xr:uid="{00000000-0005-0000-0000-0000FB580000}"/>
    <cellStyle name="Separador de milhares 6 3 52 2" xfId="33528" xr:uid="{BDAECA2E-584A-4BBB-BAE7-5CFBCF981B6E}"/>
    <cellStyle name="Separador de milhares 6 3 53" xfId="28048" xr:uid="{A16CA2E9-D12E-47EA-A725-6ACB47705D70}"/>
    <cellStyle name="Separador de milhares 6 3 6" xfId="20194" xr:uid="{00000000-0005-0000-0000-0000FC580000}"/>
    <cellStyle name="Separador de milhares 6 3 6 2" xfId="20195" xr:uid="{00000000-0005-0000-0000-0000FD580000}"/>
    <cellStyle name="Separador de milhares 6 3 6 2 2" xfId="29182" xr:uid="{9FA9AFA9-7156-461A-873F-970FEFAFCB50}"/>
    <cellStyle name="Separador de milhares 6 3 7" xfId="20196" xr:uid="{00000000-0005-0000-0000-0000FE580000}"/>
    <cellStyle name="Separador de milhares 6 3 7 2" xfId="20197" xr:uid="{00000000-0005-0000-0000-0000FF580000}"/>
    <cellStyle name="Separador de milhares 6 3 7 2 2" xfId="29183" xr:uid="{7569BEE8-27E4-40B3-A8EE-B555B1B4032F}"/>
    <cellStyle name="Separador de milhares 6 3 8" xfId="20198" xr:uid="{00000000-0005-0000-0000-000000590000}"/>
    <cellStyle name="Separador de milhares 6 3 8 2" xfId="20199" xr:uid="{00000000-0005-0000-0000-000001590000}"/>
    <cellStyle name="Separador de milhares 6 3 8 2 2" xfId="29184" xr:uid="{E58C269E-04CC-4C60-8517-4C1D2AEEAD22}"/>
    <cellStyle name="Separador de milhares 6 3 9" xfId="20200" xr:uid="{00000000-0005-0000-0000-000002590000}"/>
    <cellStyle name="Separador de milhares 6 3 9 2" xfId="20201" xr:uid="{00000000-0005-0000-0000-000003590000}"/>
    <cellStyle name="Separador de milhares 6 3 9 2 2" xfId="29185" xr:uid="{E7D404A4-2572-45C3-BE2C-327874D1BDFB}"/>
    <cellStyle name="Separador de milhares 6 30" xfId="20202" xr:uid="{00000000-0005-0000-0000-000004590000}"/>
    <cellStyle name="Separador de milhares 6 30 2" xfId="20203" xr:uid="{00000000-0005-0000-0000-000005590000}"/>
    <cellStyle name="Separador de milhares 6 30 2 2" xfId="29187" xr:uid="{64CD151F-4B06-4306-92F9-91991B8D8510}"/>
    <cellStyle name="Separador de milhares 6 30 3" xfId="29186" xr:uid="{4FF5837B-DC32-404D-B68B-4F1D20487FCA}"/>
    <cellStyle name="Separador de milhares 6 31" xfId="20204" xr:uid="{00000000-0005-0000-0000-000006590000}"/>
    <cellStyle name="Separador de milhares 6 31 2" xfId="20205" xr:uid="{00000000-0005-0000-0000-000007590000}"/>
    <cellStyle name="Separador de milhares 6 31 2 2" xfId="29189" xr:uid="{2196A9C0-81FD-49AA-AE56-FCFFE222829E}"/>
    <cellStyle name="Separador de milhares 6 31 3" xfId="29188" xr:uid="{DEC5F75E-AE56-4E17-85BF-4E900E327D0E}"/>
    <cellStyle name="Separador de milhares 6 32" xfId="20206" xr:uid="{00000000-0005-0000-0000-000008590000}"/>
    <cellStyle name="Separador de milhares 6 32 2" xfId="20207" xr:uid="{00000000-0005-0000-0000-000009590000}"/>
    <cellStyle name="Separador de milhares 6 32 2 2" xfId="29191" xr:uid="{2085D83C-FFC6-463D-949C-C4077A43239A}"/>
    <cellStyle name="Separador de milhares 6 32 3" xfId="29190" xr:uid="{E27A8A43-15B6-4EC0-926E-2F04CC7FCB7B}"/>
    <cellStyle name="Separador de milhares 6 33" xfId="20208" xr:uid="{00000000-0005-0000-0000-00000A590000}"/>
    <cellStyle name="Separador de milhares 6 33 2" xfId="20209" xr:uid="{00000000-0005-0000-0000-00000B590000}"/>
    <cellStyle name="Separador de milhares 6 33 2 2" xfId="29193" xr:uid="{CBF4039C-94D5-4829-B4B5-A29D138F1D3A}"/>
    <cellStyle name="Separador de milhares 6 33 3" xfId="29192" xr:uid="{3BDA9A1F-370D-4DF9-8911-5070B9D8EFD0}"/>
    <cellStyle name="Separador de milhares 6 34" xfId="20210" xr:uid="{00000000-0005-0000-0000-00000C590000}"/>
    <cellStyle name="Separador de milhares 6 34 2" xfId="20211" xr:uid="{00000000-0005-0000-0000-00000D590000}"/>
    <cellStyle name="Separador de milhares 6 34 2 2" xfId="29195" xr:uid="{27957EC5-0913-4E69-AFA8-5B46CC59C992}"/>
    <cellStyle name="Separador de milhares 6 34 3" xfId="29194" xr:uid="{37EA9009-C3BC-4C95-B0B3-2CB808E271B2}"/>
    <cellStyle name="Separador de milhares 6 35" xfId="20212" xr:uid="{00000000-0005-0000-0000-00000E590000}"/>
    <cellStyle name="Separador de milhares 6 35 2" xfId="20213" xr:uid="{00000000-0005-0000-0000-00000F590000}"/>
    <cellStyle name="Separador de milhares 6 35 2 2" xfId="29197" xr:uid="{80291A3D-FCBD-4534-BE4A-A41909D57209}"/>
    <cellStyle name="Separador de milhares 6 35 3" xfId="29196" xr:uid="{D44127C2-3918-4F4E-9D93-3C2EFC5C75D8}"/>
    <cellStyle name="Separador de milhares 6 36" xfId="20214" xr:uid="{00000000-0005-0000-0000-000010590000}"/>
    <cellStyle name="Separador de milhares 6 36 2" xfId="20215" xr:uid="{00000000-0005-0000-0000-000011590000}"/>
    <cellStyle name="Separador de milhares 6 36 2 2" xfId="29199" xr:uid="{58BF8EA7-BA8E-4FE3-B876-523EA340E8CA}"/>
    <cellStyle name="Separador de milhares 6 36 3" xfId="29198" xr:uid="{71B4E8FD-FDE1-49D7-ACEC-401DDE3B858D}"/>
    <cellStyle name="Separador de milhares 6 37" xfId="20216" xr:uid="{00000000-0005-0000-0000-000012590000}"/>
    <cellStyle name="Separador de milhares 6 37 2" xfId="20217" xr:uid="{00000000-0005-0000-0000-000013590000}"/>
    <cellStyle name="Separador de milhares 6 37 2 2" xfId="29201" xr:uid="{F5A63738-3C80-4A67-BAC5-D3CDD9912203}"/>
    <cellStyle name="Separador de milhares 6 37 3" xfId="29200" xr:uid="{400E1BFF-FCC9-447D-A851-29B230AADF24}"/>
    <cellStyle name="Separador de milhares 6 38" xfId="20218" xr:uid="{00000000-0005-0000-0000-000014590000}"/>
    <cellStyle name="Separador de milhares 6 38 2" xfId="20219" xr:uid="{00000000-0005-0000-0000-000015590000}"/>
    <cellStyle name="Separador de milhares 6 38 2 2" xfId="29203" xr:uid="{6886A177-E59F-4A59-9431-4C7E444A1DC4}"/>
    <cellStyle name="Separador de milhares 6 38 3" xfId="29202" xr:uid="{9F386C11-7863-4D55-9063-3A6E6D7F2D4D}"/>
    <cellStyle name="Separador de milhares 6 39" xfId="20220" xr:uid="{00000000-0005-0000-0000-000016590000}"/>
    <cellStyle name="Separador de milhares 6 39 2" xfId="20221" xr:uid="{00000000-0005-0000-0000-000017590000}"/>
    <cellStyle name="Separador de milhares 6 39 2 2" xfId="29205" xr:uid="{98DB0A52-FFA4-4B9C-8B68-BD9ED1FBF285}"/>
    <cellStyle name="Separador de milhares 6 39 3" xfId="29204" xr:uid="{CF260A2C-F536-4D7C-AB47-82C488224428}"/>
    <cellStyle name="Separador de milhares 6 4" xfId="823" xr:uid="{00000000-0005-0000-0000-000018590000}"/>
    <cellStyle name="Separador de milhares 6 4 10" xfId="20223" xr:uid="{00000000-0005-0000-0000-000019590000}"/>
    <cellStyle name="Separador de milhares 6 4 10 2" xfId="20224" xr:uid="{00000000-0005-0000-0000-00001A590000}"/>
    <cellStyle name="Separador de milhares 6 4 10 2 2" xfId="29207" xr:uid="{1241C0BF-A6BC-470E-98ED-6B8269EF16C8}"/>
    <cellStyle name="Separador de milhares 6 4 11" xfId="20225" xr:uid="{00000000-0005-0000-0000-00001B590000}"/>
    <cellStyle name="Separador de milhares 6 4 11 2" xfId="20226" xr:uid="{00000000-0005-0000-0000-00001C590000}"/>
    <cellStyle name="Separador de milhares 6 4 11 2 2" xfId="29209" xr:uid="{30995419-A0A3-4B9C-ACC4-456BE295A607}"/>
    <cellStyle name="Separador de milhares 6 4 11 3" xfId="29208" xr:uid="{00E42D22-D874-4196-B385-D755D5D6BE61}"/>
    <cellStyle name="Separador de milhares 6 4 12" xfId="20227" xr:uid="{00000000-0005-0000-0000-00001D590000}"/>
    <cellStyle name="Separador de milhares 6 4 12 2" xfId="20228" xr:uid="{00000000-0005-0000-0000-00001E590000}"/>
    <cellStyle name="Separador de milhares 6 4 12 2 2" xfId="29211" xr:uid="{FE28F660-B861-4372-A679-C5F5B3BC50A2}"/>
    <cellStyle name="Separador de milhares 6 4 12 3" xfId="29210" xr:uid="{D0D6D1B8-C6AB-413D-8B31-C913A0296822}"/>
    <cellStyle name="Separador de milhares 6 4 13" xfId="20229" xr:uid="{00000000-0005-0000-0000-00001F590000}"/>
    <cellStyle name="Separador de milhares 6 4 13 2" xfId="20230" xr:uid="{00000000-0005-0000-0000-000020590000}"/>
    <cellStyle name="Separador de milhares 6 4 13 2 2" xfId="29213" xr:uid="{D2C4CF84-2B29-459F-AF44-FD4E9E32EE58}"/>
    <cellStyle name="Separador de milhares 6 4 13 3" xfId="29212" xr:uid="{18F7AB96-2F45-475B-A703-CF145C459698}"/>
    <cellStyle name="Separador de milhares 6 4 14" xfId="20231" xr:uid="{00000000-0005-0000-0000-000021590000}"/>
    <cellStyle name="Separador de milhares 6 4 14 2" xfId="20232" xr:uid="{00000000-0005-0000-0000-000022590000}"/>
    <cellStyle name="Separador de milhares 6 4 14 2 2" xfId="29215" xr:uid="{2D680FE1-9149-44C9-BEF4-F532B43D4838}"/>
    <cellStyle name="Separador de milhares 6 4 14 3" xfId="29214" xr:uid="{3C5D9C11-86E9-4F0E-BEBF-E491932ABFE3}"/>
    <cellStyle name="Separador de milhares 6 4 15" xfId="20233" xr:uid="{00000000-0005-0000-0000-000023590000}"/>
    <cellStyle name="Separador de milhares 6 4 15 2" xfId="20234" xr:uid="{00000000-0005-0000-0000-000024590000}"/>
    <cellStyle name="Separador de milhares 6 4 15 2 2" xfId="29217" xr:uid="{05BCDE33-C65D-4276-8920-01328DB36E21}"/>
    <cellStyle name="Separador de milhares 6 4 15 3" xfId="29216" xr:uid="{FF272A5B-CFC8-4E52-9922-2BB6A0846C63}"/>
    <cellStyle name="Separador de milhares 6 4 16" xfId="20235" xr:uid="{00000000-0005-0000-0000-000025590000}"/>
    <cellStyle name="Separador de milhares 6 4 16 2" xfId="20236" xr:uid="{00000000-0005-0000-0000-000026590000}"/>
    <cellStyle name="Separador de milhares 6 4 16 2 2" xfId="29219" xr:uid="{C4262EAF-361F-476D-8F77-51BFE7760FB2}"/>
    <cellStyle name="Separador de milhares 6 4 16 3" xfId="29218" xr:uid="{46532A5C-D2F6-408C-9A6C-4DFAD01175C7}"/>
    <cellStyle name="Separador de milhares 6 4 17" xfId="20237" xr:uid="{00000000-0005-0000-0000-000027590000}"/>
    <cellStyle name="Separador de milhares 6 4 17 2" xfId="20238" xr:uid="{00000000-0005-0000-0000-000028590000}"/>
    <cellStyle name="Separador de milhares 6 4 17 2 2" xfId="29221" xr:uid="{8DB0AE63-3E90-4994-8544-82AFDB7B04F9}"/>
    <cellStyle name="Separador de milhares 6 4 17 3" xfId="29220" xr:uid="{C547EFA0-3C68-46D2-920B-7D9550F8F11B}"/>
    <cellStyle name="Separador de milhares 6 4 18" xfId="20239" xr:uid="{00000000-0005-0000-0000-000029590000}"/>
    <cellStyle name="Separador de milhares 6 4 18 2" xfId="20240" xr:uid="{00000000-0005-0000-0000-00002A590000}"/>
    <cellStyle name="Separador de milhares 6 4 18 2 2" xfId="29223" xr:uid="{E1217C2C-3376-491E-9003-FC7838F4815E}"/>
    <cellStyle name="Separador de milhares 6 4 18 3" xfId="29222" xr:uid="{BF8041AD-86AE-4EDA-A7F3-675D36F979E5}"/>
    <cellStyle name="Separador de milhares 6 4 19" xfId="20241" xr:uid="{00000000-0005-0000-0000-00002B590000}"/>
    <cellStyle name="Separador de milhares 6 4 19 2" xfId="20242" xr:uid="{00000000-0005-0000-0000-00002C590000}"/>
    <cellStyle name="Separador de milhares 6 4 19 2 2" xfId="29225" xr:uid="{5F6B3196-B54D-4BD8-A472-FECBA56C74EE}"/>
    <cellStyle name="Separador de milhares 6 4 19 3" xfId="29224" xr:uid="{37544D65-889C-484E-8D67-0CEEEB9C1B5C}"/>
    <cellStyle name="Separador de milhares 6 4 2" xfId="824" xr:uid="{00000000-0005-0000-0000-00002D590000}"/>
    <cellStyle name="Separador de milhares 6 4 2 10" xfId="27571" xr:uid="{00000000-0005-0000-0000-00002E590000}"/>
    <cellStyle name="Separador de milhares 6 4 2 10 2" xfId="33383" xr:uid="{BA63FD9F-85AC-4284-81AF-23222F7BF81A}"/>
    <cellStyle name="Separador de milhares 6 4 2 11" xfId="27722" xr:uid="{00000000-0005-0000-0000-00002F590000}"/>
    <cellStyle name="Separador de milhares 6 4 2 11 2" xfId="33533" xr:uid="{7AE46A56-5105-481C-9365-6535DC5562A0}"/>
    <cellStyle name="Separador de milhares 6 4 2 12" xfId="28057" xr:uid="{B407E4DB-E210-4840-9142-0DDE8490329E}"/>
    <cellStyle name="Separador de milhares 6 4 2 2" xfId="825" xr:uid="{00000000-0005-0000-0000-000030590000}"/>
    <cellStyle name="Separador de milhares 6 4 2 2 2" xfId="20245" xr:uid="{00000000-0005-0000-0000-000031590000}"/>
    <cellStyle name="Separador de milhares 6 4 2 2 2 2" xfId="29228" xr:uid="{1F21A6E4-3F41-4A86-B7E0-4786CA2F3C26}"/>
    <cellStyle name="Separador de milhares 6 4 2 2 3" xfId="20244" xr:uid="{00000000-0005-0000-0000-000032590000}"/>
    <cellStyle name="Separador de milhares 6 4 2 2 3 2" xfId="29227" xr:uid="{0FA142C5-A376-471B-8895-F31EC2E441E9}"/>
    <cellStyle name="Separador de milhares 6 4 2 2 4" xfId="28058" xr:uid="{07E7554B-F7E5-4150-A3C3-E6B9B755AD42}"/>
    <cellStyle name="Separador de milhares 6 4 2 3" xfId="20246" xr:uid="{00000000-0005-0000-0000-000033590000}"/>
    <cellStyle name="Separador de milhares 6 4 2 3 2" xfId="20247" xr:uid="{00000000-0005-0000-0000-000034590000}"/>
    <cellStyle name="Separador de milhares 6 4 2 3 2 2" xfId="29230" xr:uid="{812A1B6D-3E01-46A6-9CE8-5D7857ABEEBA}"/>
    <cellStyle name="Separador de milhares 6 4 2 3 3" xfId="29229" xr:uid="{3243C0C4-99C5-4A79-9D30-52BE80565219}"/>
    <cellStyle name="Separador de milhares 6 4 2 4" xfId="20248" xr:uid="{00000000-0005-0000-0000-000035590000}"/>
    <cellStyle name="Separador de milhares 6 4 2 4 2" xfId="20249" xr:uid="{00000000-0005-0000-0000-000036590000}"/>
    <cellStyle name="Separador de milhares 6 4 2 4 2 2" xfId="29232" xr:uid="{9DFE580F-2269-43F2-83CE-9A8AC1CE091E}"/>
    <cellStyle name="Separador de milhares 6 4 2 4 3" xfId="29231" xr:uid="{EA7C4644-0951-42DC-B995-36301CC7B853}"/>
    <cellStyle name="Separador de milhares 6 4 2 5" xfId="20250" xr:uid="{00000000-0005-0000-0000-000037590000}"/>
    <cellStyle name="Separador de milhares 6 4 2 5 2" xfId="20251" xr:uid="{00000000-0005-0000-0000-000038590000}"/>
    <cellStyle name="Separador de milhares 6 4 2 5 2 2" xfId="29234" xr:uid="{0FFEBB76-AF6F-4171-B454-A4F182C2826E}"/>
    <cellStyle name="Separador de milhares 6 4 2 5 3" xfId="29233" xr:uid="{F9BAEB82-FC86-46BD-BA9C-CA758183BB85}"/>
    <cellStyle name="Separador de milhares 6 4 2 6" xfId="20252" xr:uid="{00000000-0005-0000-0000-000039590000}"/>
    <cellStyle name="Separador de milhares 6 4 2 6 2" xfId="29235" xr:uid="{D7459793-917E-4DFF-8F99-794F736BC643}"/>
    <cellStyle name="Separador de milhares 6 4 2 7" xfId="20243" xr:uid="{00000000-0005-0000-0000-00003A590000}"/>
    <cellStyle name="Separador de milhares 6 4 2 7 2" xfId="29226" xr:uid="{6BC141A8-E649-467C-A7C0-A81079AF622A}"/>
    <cellStyle name="Separador de milhares 6 4 2 8" xfId="27213" xr:uid="{00000000-0005-0000-0000-00003B590000}"/>
    <cellStyle name="Separador de milhares 6 4 2 8 2" xfId="33055" xr:uid="{866FA5EA-B1B1-4F54-9378-F7BAD11602DB}"/>
    <cellStyle name="Separador de milhares 6 4 2 9" xfId="27393" xr:uid="{00000000-0005-0000-0000-00003C590000}"/>
    <cellStyle name="Separador de milhares 6 4 2 9 2" xfId="33230" xr:uid="{EA78F5CF-D1AD-460B-921E-405AEB1374E4}"/>
    <cellStyle name="Separador de milhares 6 4 20" xfId="20253" xr:uid="{00000000-0005-0000-0000-00003D590000}"/>
    <cellStyle name="Separador de milhares 6 4 20 2" xfId="20254" xr:uid="{00000000-0005-0000-0000-00003E590000}"/>
    <cellStyle name="Separador de milhares 6 4 20 2 2" xfId="29237" xr:uid="{C024DC67-0369-4394-89DD-C14128EEFA89}"/>
    <cellStyle name="Separador de milhares 6 4 20 3" xfId="29236" xr:uid="{93756387-D909-482B-A424-77076F4D862E}"/>
    <cellStyle name="Separador de milhares 6 4 21" xfId="20255" xr:uid="{00000000-0005-0000-0000-00003F590000}"/>
    <cellStyle name="Separador de milhares 6 4 21 2" xfId="20256" xr:uid="{00000000-0005-0000-0000-000040590000}"/>
    <cellStyle name="Separador de milhares 6 4 21 2 2" xfId="29239" xr:uid="{F0DB85A9-C97D-4AFE-9AC0-D7356464154F}"/>
    <cellStyle name="Separador de milhares 6 4 21 3" xfId="29238" xr:uid="{2E982E8F-B285-4D97-A506-E7DF5A7F644E}"/>
    <cellStyle name="Separador de milhares 6 4 22" xfId="20257" xr:uid="{00000000-0005-0000-0000-000041590000}"/>
    <cellStyle name="Separador de milhares 6 4 22 2" xfId="20258" xr:uid="{00000000-0005-0000-0000-000042590000}"/>
    <cellStyle name="Separador de milhares 6 4 22 2 2" xfId="29241" xr:uid="{53CBDE54-59C9-45BE-A8DE-91824D37DFD6}"/>
    <cellStyle name="Separador de milhares 6 4 22 3" xfId="29240" xr:uid="{68E4E059-3AD5-41E7-8E46-8B4697068A11}"/>
    <cellStyle name="Separador de milhares 6 4 23" xfId="20259" xr:uid="{00000000-0005-0000-0000-000043590000}"/>
    <cellStyle name="Separador de milhares 6 4 23 2" xfId="20260" xr:uid="{00000000-0005-0000-0000-000044590000}"/>
    <cellStyle name="Separador de milhares 6 4 23 2 2" xfId="29243" xr:uid="{103D0E73-7B4F-4979-9686-F65660325D51}"/>
    <cellStyle name="Separador de milhares 6 4 23 3" xfId="29242" xr:uid="{AB1136A0-B00A-4BA4-B766-E54030344090}"/>
    <cellStyle name="Separador de milhares 6 4 24" xfId="20261" xr:uid="{00000000-0005-0000-0000-000045590000}"/>
    <cellStyle name="Separador de milhares 6 4 24 2" xfId="20262" xr:uid="{00000000-0005-0000-0000-000046590000}"/>
    <cellStyle name="Separador de milhares 6 4 24 2 2" xfId="29245" xr:uid="{6DAC9DC1-257F-409D-AE47-AA42D1AD82C0}"/>
    <cellStyle name="Separador de milhares 6 4 24 3" xfId="29244" xr:uid="{ED75AB11-35E7-48FD-95D9-E31199064B58}"/>
    <cellStyle name="Separador de milhares 6 4 25" xfId="20263" xr:uid="{00000000-0005-0000-0000-000047590000}"/>
    <cellStyle name="Separador de milhares 6 4 25 2" xfId="20264" xr:uid="{00000000-0005-0000-0000-000048590000}"/>
    <cellStyle name="Separador de milhares 6 4 25 2 2" xfId="29247" xr:uid="{93A6461F-8C0A-4BB3-A999-C171FFD3EC9D}"/>
    <cellStyle name="Separador de milhares 6 4 25 3" xfId="29246" xr:uid="{DD1258EA-2C23-4C4B-B675-35EFCA466AAE}"/>
    <cellStyle name="Separador de milhares 6 4 26" xfId="20265" xr:uid="{00000000-0005-0000-0000-000049590000}"/>
    <cellStyle name="Separador de milhares 6 4 26 2" xfId="20266" xr:uid="{00000000-0005-0000-0000-00004A590000}"/>
    <cellStyle name="Separador de milhares 6 4 26 2 2" xfId="29249" xr:uid="{52808F40-756F-4591-8268-43341693F578}"/>
    <cellStyle name="Separador de milhares 6 4 26 3" xfId="29248" xr:uid="{5112C317-152A-400B-AC4D-3DF0E496F23A}"/>
    <cellStyle name="Separador de milhares 6 4 27" xfId="20267" xr:uid="{00000000-0005-0000-0000-00004B590000}"/>
    <cellStyle name="Separador de milhares 6 4 27 2" xfId="20268" xr:uid="{00000000-0005-0000-0000-00004C590000}"/>
    <cellStyle name="Separador de milhares 6 4 27 2 2" xfId="29251" xr:uid="{4A06DDC5-E3BC-4819-AC70-FC75BF962E0E}"/>
    <cellStyle name="Separador de milhares 6 4 27 3" xfId="29250" xr:uid="{BAC6F004-5542-4317-8392-45C362E750A2}"/>
    <cellStyle name="Separador de milhares 6 4 28" xfId="20269" xr:uid="{00000000-0005-0000-0000-00004D590000}"/>
    <cellStyle name="Separador de milhares 6 4 28 2" xfId="20270" xr:uid="{00000000-0005-0000-0000-00004E590000}"/>
    <cellStyle name="Separador de milhares 6 4 28 2 2" xfId="29253" xr:uid="{9A1E0494-6C77-48F0-99F2-81D98F565D31}"/>
    <cellStyle name="Separador de milhares 6 4 28 3" xfId="29252" xr:uid="{FDAA851F-0675-4397-8F7E-E41231506192}"/>
    <cellStyle name="Separador de milhares 6 4 29" xfId="20271" xr:uid="{00000000-0005-0000-0000-00004F590000}"/>
    <cellStyle name="Separador de milhares 6 4 29 2" xfId="20272" xr:uid="{00000000-0005-0000-0000-000050590000}"/>
    <cellStyle name="Separador de milhares 6 4 29 2 2" xfId="29255" xr:uid="{7B77865A-D9D3-4377-9D26-DDAFB6C6F51B}"/>
    <cellStyle name="Separador de milhares 6 4 29 3" xfId="29254" xr:uid="{676D1DE1-0740-4E96-ACF2-416B445CE933}"/>
    <cellStyle name="Separador de milhares 6 4 3" xfId="826" xr:uid="{00000000-0005-0000-0000-000051590000}"/>
    <cellStyle name="Separador de milhares 6 4 3 2" xfId="20274" xr:uid="{00000000-0005-0000-0000-000052590000}"/>
    <cellStyle name="Separador de milhares 6 4 3 2 2" xfId="20275" xr:uid="{00000000-0005-0000-0000-000053590000}"/>
    <cellStyle name="Separador de milhares 6 4 3 2 2 2" xfId="29257" xr:uid="{6D46220C-D052-42D4-B685-CDD75FF543E7}"/>
    <cellStyle name="Separador de milhares 6 4 3 2 3" xfId="29256" xr:uid="{F4C9E571-D4FF-4595-96D4-679AF73C40F1}"/>
    <cellStyle name="Separador de milhares 6 4 3 3" xfId="20276" xr:uid="{00000000-0005-0000-0000-000054590000}"/>
    <cellStyle name="Separador de milhares 6 4 3 3 2" xfId="20277" xr:uid="{00000000-0005-0000-0000-000055590000}"/>
    <cellStyle name="Separador de milhares 6 4 3 3 2 2" xfId="29259" xr:uid="{241F510D-5034-4858-9175-E03D8AAF3BA1}"/>
    <cellStyle name="Separador de milhares 6 4 3 3 3" xfId="29258" xr:uid="{F91DF9D2-DC13-4525-8492-9FB485B80E5D}"/>
    <cellStyle name="Separador de milhares 6 4 3 4" xfId="20278" xr:uid="{00000000-0005-0000-0000-000056590000}"/>
    <cellStyle name="Separador de milhares 6 4 3 4 2" xfId="20279" xr:uid="{00000000-0005-0000-0000-000057590000}"/>
    <cellStyle name="Separador de milhares 6 4 3 4 2 2" xfId="29261" xr:uid="{FCED2A13-2C28-4819-B69D-DAB7EDCA2650}"/>
    <cellStyle name="Separador de milhares 6 4 3 4 3" xfId="29260" xr:uid="{AF4A35FE-C89C-4981-8DB8-4D1A0FE13BC6}"/>
    <cellStyle name="Separador de milhares 6 4 3 5" xfId="20280" xr:uid="{00000000-0005-0000-0000-000058590000}"/>
    <cellStyle name="Separador de milhares 6 4 3 5 2" xfId="20281" xr:uid="{00000000-0005-0000-0000-000059590000}"/>
    <cellStyle name="Separador de milhares 6 4 3 5 2 2" xfId="29263" xr:uid="{C62BD26E-342F-4A73-B8F4-F627017217C1}"/>
    <cellStyle name="Separador de milhares 6 4 3 5 3" xfId="29262" xr:uid="{6403F50B-3FF3-421C-A84C-B2B22BD5D4DB}"/>
    <cellStyle name="Separador de milhares 6 4 3 6" xfId="20282" xr:uid="{00000000-0005-0000-0000-00005A590000}"/>
    <cellStyle name="Separador de milhares 6 4 3 6 2" xfId="29264" xr:uid="{E9381909-6F62-42D1-838D-6D750564F997}"/>
    <cellStyle name="Separador de milhares 6 4 3 7" xfId="20273" xr:uid="{00000000-0005-0000-0000-00005B590000}"/>
    <cellStyle name="Separador de milhares 6 4 3 8" xfId="28059" xr:uid="{6980B8A4-03E1-4731-B262-2B229E692F6A}"/>
    <cellStyle name="Separador de milhares 6 4 30" xfId="20283" xr:uid="{00000000-0005-0000-0000-00005C590000}"/>
    <cellStyle name="Separador de milhares 6 4 30 2" xfId="20284" xr:uid="{00000000-0005-0000-0000-00005D590000}"/>
    <cellStyle name="Separador de milhares 6 4 30 2 2" xfId="29266" xr:uid="{C79F2687-2949-4556-93D8-7BF4F54C0883}"/>
    <cellStyle name="Separador de milhares 6 4 30 3" xfId="29265" xr:uid="{F106B948-D39D-49EE-AFBA-E54D6AFA4F03}"/>
    <cellStyle name="Separador de milhares 6 4 31" xfId="20285" xr:uid="{00000000-0005-0000-0000-00005E590000}"/>
    <cellStyle name="Separador de milhares 6 4 31 2" xfId="20286" xr:uid="{00000000-0005-0000-0000-00005F590000}"/>
    <cellStyle name="Separador de milhares 6 4 31 2 2" xfId="29268" xr:uid="{F9934DEB-1C40-4BFF-B4FB-51CE91A89F4D}"/>
    <cellStyle name="Separador de milhares 6 4 31 3" xfId="29267" xr:uid="{F60BBD07-A4EE-461B-A732-C986A8519502}"/>
    <cellStyle name="Separador de milhares 6 4 32" xfId="20287" xr:uid="{00000000-0005-0000-0000-000060590000}"/>
    <cellStyle name="Separador de milhares 6 4 32 2" xfId="20288" xr:uid="{00000000-0005-0000-0000-000061590000}"/>
    <cellStyle name="Separador de milhares 6 4 32 2 2" xfId="29270" xr:uid="{9EF78AA2-9007-4DD3-AF1E-FF2F8CBFF3BC}"/>
    <cellStyle name="Separador de milhares 6 4 32 3" xfId="29269" xr:uid="{3F1BD09D-25F6-42EB-A46E-E481411204BF}"/>
    <cellStyle name="Separador de milhares 6 4 33" xfId="20289" xr:uid="{00000000-0005-0000-0000-000062590000}"/>
    <cellStyle name="Separador de milhares 6 4 33 2" xfId="20290" xr:uid="{00000000-0005-0000-0000-000063590000}"/>
    <cellStyle name="Separador de milhares 6 4 33 2 2" xfId="29272" xr:uid="{C9B21A24-5E26-446C-9522-B9503E6C33F4}"/>
    <cellStyle name="Separador de milhares 6 4 33 3" xfId="29271" xr:uid="{2A80C358-9A4C-4557-ABA7-0ED925F6B1B3}"/>
    <cellStyle name="Separador de milhares 6 4 34" xfId="20291" xr:uid="{00000000-0005-0000-0000-000064590000}"/>
    <cellStyle name="Separador de milhares 6 4 34 2" xfId="20292" xr:uid="{00000000-0005-0000-0000-000065590000}"/>
    <cellStyle name="Separador de milhares 6 4 34 2 2" xfId="29274" xr:uid="{7542DC9E-F5EB-4207-AEE0-D5AB8BBC717F}"/>
    <cellStyle name="Separador de milhares 6 4 34 3" xfId="29273" xr:uid="{742C27D2-D695-40CB-AE2D-119D9D228BE8}"/>
    <cellStyle name="Separador de milhares 6 4 35" xfId="20293" xr:uid="{00000000-0005-0000-0000-000066590000}"/>
    <cellStyle name="Separador de milhares 6 4 35 2" xfId="20294" xr:uid="{00000000-0005-0000-0000-000067590000}"/>
    <cellStyle name="Separador de milhares 6 4 35 2 2" xfId="29276" xr:uid="{78484F89-148F-4A66-BE3B-AA54D0A7C007}"/>
    <cellStyle name="Separador de milhares 6 4 35 3" xfId="29275" xr:uid="{93AF7E7E-A9DB-4168-80C4-E738569B7814}"/>
    <cellStyle name="Separador de milhares 6 4 36" xfId="20295" xr:uid="{00000000-0005-0000-0000-000068590000}"/>
    <cellStyle name="Separador de milhares 6 4 36 2" xfId="20296" xr:uid="{00000000-0005-0000-0000-000069590000}"/>
    <cellStyle name="Separador de milhares 6 4 36 2 2" xfId="29278" xr:uid="{F2753030-5447-40E9-A47B-98692CD4DD2D}"/>
    <cellStyle name="Separador de milhares 6 4 36 3" xfId="29277" xr:uid="{27E336E7-B04B-431C-B48B-2B658C1D9F6D}"/>
    <cellStyle name="Separador de milhares 6 4 37" xfId="20297" xr:uid="{00000000-0005-0000-0000-00006A590000}"/>
    <cellStyle name="Separador de milhares 6 4 37 2" xfId="20298" xr:uid="{00000000-0005-0000-0000-00006B590000}"/>
    <cellStyle name="Separador de milhares 6 4 37 2 2" xfId="29280" xr:uid="{4FB83B3F-C67E-4E2F-B60B-F8D4F563BABC}"/>
    <cellStyle name="Separador de milhares 6 4 37 3" xfId="29279" xr:uid="{E81A87FA-A4D6-43D8-BDD1-A42BCFEBB4F2}"/>
    <cellStyle name="Separador de milhares 6 4 38" xfId="20299" xr:uid="{00000000-0005-0000-0000-00006C590000}"/>
    <cellStyle name="Separador de milhares 6 4 38 2" xfId="20300" xr:uid="{00000000-0005-0000-0000-00006D590000}"/>
    <cellStyle name="Separador de milhares 6 4 38 2 2" xfId="29282" xr:uid="{33FABF06-15C9-426E-A190-A53E838E114E}"/>
    <cellStyle name="Separador de milhares 6 4 38 3" xfId="29281" xr:uid="{30CB9123-8A37-4CA8-AF81-7972A12165F5}"/>
    <cellStyle name="Separador de milhares 6 4 39" xfId="20301" xr:uid="{00000000-0005-0000-0000-00006E590000}"/>
    <cellStyle name="Separador de milhares 6 4 39 2" xfId="20302" xr:uid="{00000000-0005-0000-0000-00006F590000}"/>
    <cellStyle name="Separador de milhares 6 4 39 2 2" xfId="29284" xr:uid="{A0DF7B07-79F2-4B79-ADB1-F6EF51F24B5A}"/>
    <cellStyle name="Separador de milhares 6 4 39 3" xfId="29283" xr:uid="{AB447256-36F6-42E7-9386-1155979F6A96}"/>
    <cellStyle name="Separador de milhares 6 4 4" xfId="20303" xr:uid="{00000000-0005-0000-0000-000070590000}"/>
    <cellStyle name="Separador de milhares 6 4 4 2" xfId="20304" xr:uid="{00000000-0005-0000-0000-000071590000}"/>
    <cellStyle name="Separador de milhares 6 4 4 2 2" xfId="20305" xr:uid="{00000000-0005-0000-0000-000072590000}"/>
    <cellStyle name="Separador de milhares 6 4 4 2 2 2" xfId="29286" xr:uid="{1494A275-94D0-425F-AA6F-FC3A9EF1D7BB}"/>
    <cellStyle name="Separador de milhares 6 4 4 2 3" xfId="29285" xr:uid="{01B60AC9-7510-4F9E-99CE-36F85AA56FC3}"/>
    <cellStyle name="Separador de milhares 6 4 4 3" xfId="20306" xr:uid="{00000000-0005-0000-0000-000073590000}"/>
    <cellStyle name="Separador de milhares 6 4 4 3 2" xfId="20307" xr:uid="{00000000-0005-0000-0000-000074590000}"/>
    <cellStyle name="Separador de milhares 6 4 4 3 2 2" xfId="29288" xr:uid="{40B7F1C0-A498-40A0-AA56-4021B2580D27}"/>
    <cellStyle name="Separador de milhares 6 4 4 3 3" xfId="29287" xr:uid="{16DA8F90-D2B7-4A01-A813-2776ADEC1D5C}"/>
    <cellStyle name="Separador de milhares 6 4 4 4" xfId="20308" xr:uid="{00000000-0005-0000-0000-000075590000}"/>
    <cellStyle name="Separador de milhares 6 4 4 4 2" xfId="20309" xr:uid="{00000000-0005-0000-0000-000076590000}"/>
    <cellStyle name="Separador de milhares 6 4 4 4 2 2" xfId="29290" xr:uid="{6949CF9C-3030-4C18-8021-757D57861046}"/>
    <cellStyle name="Separador de milhares 6 4 4 4 3" xfId="29289" xr:uid="{6EBAD3E7-97CF-4E43-B7A3-266FE13E2DB8}"/>
    <cellStyle name="Separador de milhares 6 4 4 5" xfId="20310" xr:uid="{00000000-0005-0000-0000-000077590000}"/>
    <cellStyle name="Separador de milhares 6 4 4 5 2" xfId="20311" xr:uid="{00000000-0005-0000-0000-000078590000}"/>
    <cellStyle name="Separador de milhares 6 4 4 5 2 2" xfId="29292" xr:uid="{122C6E57-9BD7-416E-A937-6447CCFF2BA2}"/>
    <cellStyle name="Separador de milhares 6 4 4 5 3" xfId="29291" xr:uid="{33A30CBD-293C-4CBA-81F7-ED6F1B0D5795}"/>
    <cellStyle name="Separador de milhares 6 4 4 6" xfId="20312" xr:uid="{00000000-0005-0000-0000-000079590000}"/>
    <cellStyle name="Separador de milhares 6 4 4 6 2" xfId="29293" xr:uid="{2DCFCD28-C52E-4B94-9CDB-7CA4C07CE80A}"/>
    <cellStyle name="Separador de milhares 6 4 40" xfId="20313" xr:uid="{00000000-0005-0000-0000-00007A590000}"/>
    <cellStyle name="Separador de milhares 6 4 40 2" xfId="20314" xr:uid="{00000000-0005-0000-0000-00007B590000}"/>
    <cellStyle name="Separador de milhares 6 4 40 2 2" xfId="29295" xr:uid="{112CE5F3-CE98-495E-B91C-65C5B6557107}"/>
    <cellStyle name="Separador de milhares 6 4 40 3" xfId="29294" xr:uid="{D387001E-E93A-47A8-A6FE-8B132066A6E3}"/>
    <cellStyle name="Separador de milhares 6 4 41" xfId="20315" xr:uid="{00000000-0005-0000-0000-00007C590000}"/>
    <cellStyle name="Separador de milhares 6 4 41 2" xfId="20316" xr:uid="{00000000-0005-0000-0000-00007D590000}"/>
    <cellStyle name="Separador de milhares 6 4 41 2 2" xfId="29297" xr:uid="{0830E6AF-5147-4683-83A1-35D95A348B34}"/>
    <cellStyle name="Separador de milhares 6 4 41 3" xfId="29296" xr:uid="{F63F1D7F-CD88-46D7-8E08-80D0E518A21F}"/>
    <cellStyle name="Separador de milhares 6 4 42" xfId="20317" xr:uid="{00000000-0005-0000-0000-00007E590000}"/>
    <cellStyle name="Separador de milhares 6 4 42 2" xfId="20318" xr:uid="{00000000-0005-0000-0000-00007F590000}"/>
    <cellStyle name="Separador de milhares 6 4 42 2 2" xfId="29299" xr:uid="{3D4C7796-90CF-4398-9C5B-E29D69127D81}"/>
    <cellStyle name="Separador de milhares 6 4 42 3" xfId="29298" xr:uid="{BAA28997-4D8B-418B-806C-5B024DD297DD}"/>
    <cellStyle name="Separador de milhares 6 4 43" xfId="20319" xr:uid="{00000000-0005-0000-0000-000080590000}"/>
    <cellStyle name="Separador de milhares 6 4 43 2" xfId="20320" xr:uid="{00000000-0005-0000-0000-000081590000}"/>
    <cellStyle name="Separador de milhares 6 4 43 2 2" xfId="29301" xr:uid="{7EF3F6D9-0286-43DB-AC66-568BBFF5A811}"/>
    <cellStyle name="Separador de milhares 6 4 43 3" xfId="29300" xr:uid="{81602381-DCDE-4EA4-80A2-3318ADCF663F}"/>
    <cellStyle name="Separador de milhares 6 4 44" xfId="20321" xr:uid="{00000000-0005-0000-0000-000082590000}"/>
    <cellStyle name="Separador de milhares 6 4 44 2" xfId="20322" xr:uid="{00000000-0005-0000-0000-000083590000}"/>
    <cellStyle name="Separador de milhares 6 4 44 2 2" xfId="29303" xr:uid="{0D091986-B2E3-4039-9B0E-259370654BBC}"/>
    <cellStyle name="Separador de milhares 6 4 44 3" xfId="29302" xr:uid="{0F831C88-2DE6-4B93-9A70-CD17323AF2A8}"/>
    <cellStyle name="Separador de milhares 6 4 45" xfId="20323" xr:uid="{00000000-0005-0000-0000-000084590000}"/>
    <cellStyle name="Separador de milhares 6 4 45 2" xfId="20324" xr:uid="{00000000-0005-0000-0000-000085590000}"/>
    <cellStyle name="Separador de milhares 6 4 45 2 2" xfId="29305" xr:uid="{D8132CCD-1FD7-4D43-B089-1C9C49919AD3}"/>
    <cellStyle name="Separador de milhares 6 4 45 3" xfId="29304" xr:uid="{E0D9A9D6-D129-47D2-8CCC-FCDBB200F66B}"/>
    <cellStyle name="Separador de milhares 6 4 46" xfId="20325" xr:uid="{00000000-0005-0000-0000-000086590000}"/>
    <cellStyle name="Separador de milhares 6 4 46 2" xfId="29306" xr:uid="{2812E4A4-44E3-41B0-80B4-00B14AB7B993}"/>
    <cellStyle name="Separador de milhares 6 4 47" xfId="20222" xr:uid="{00000000-0005-0000-0000-000087590000}"/>
    <cellStyle name="Separador de milhares 6 4 47 2" xfId="29206" xr:uid="{0095B31D-1EB8-4D6A-B426-B9726C4F497C}"/>
    <cellStyle name="Separador de milhares 6 4 48" xfId="27212" xr:uid="{00000000-0005-0000-0000-000088590000}"/>
    <cellStyle name="Separador de milhares 6 4 48 2" xfId="33054" xr:uid="{B907A6EF-B2DE-4F0C-9707-8FCBA7956A43}"/>
    <cellStyle name="Separador de milhares 6 4 49" xfId="27392" xr:uid="{00000000-0005-0000-0000-000089590000}"/>
    <cellStyle name="Separador de milhares 6 4 49 2" xfId="33229" xr:uid="{E59EF57D-47AC-4615-91D8-95BC6B3F0F17}"/>
    <cellStyle name="Separador de milhares 6 4 5" xfId="20326" xr:uid="{00000000-0005-0000-0000-00008A590000}"/>
    <cellStyle name="Separador de milhares 6 4 5 2" xfId="20327" xr:uid="{00000000-0005-0000-0000-00008B590000}"/>
    <cellStyle name="Separador de milhares 6 4 5 2 2" xfId="29307" xr:uid="{D9C39A34-96BC-4E98-A147-A2E8437C989E}"/>
    <cellStyle name="Separador de milhares 6 4 50" xfId="27570" xr:uid="{00000000-0005-0000-0000-00008C590000}"/>
    <cellStyle name="Separador de milhares 6 4 50 2" xfId="33382" xr:uid="{14D54DF9-2A42-40A0-94D1-D811FAFD0FE9}"/>
    <cellStyle name="Separador de milhares 6 4 51" xfId="27721" xr:uid="{00000000-0005-0000-0000-00008D590000}"/>
    <cellStyle name="Separador de milhares 6 4 51 2" xfId="33532" xr:uid="{BE662EF3-2287-48E4-A2A6-E43371C54791}"/>
    <cellStyle name="Separador de milhares 6 4 52" xfId="28056" xr:uid="{1546CD4E-555A-479F-AA59-9A87313DD59E}"/>
    <cellStyle name="Separador de milhares 6 4 6" xfId="20328" xr:uid="{00000000-0005-0000-0000-00008E590000}"/>
    <cellStyle name="Separador de milhares 6 4 6 2" xfId="20329" xr:uid="{00000000-0005-0000-0000-00008F590000}"/>
    <cellStyle name="Separador de milhares 6 4 6 2 2" xfId="29308" xr:uid="{C69C3FA1-11F4-494B-A2B3-834F4F575321}"/>
    <cellStyle name="Separador de milhares 6 4 7" xfId="20330" xr:uid="{00000000-0005-0000-0000-000090590000}"/>
    <cellStyle name="Separador de milhares 6 4 7 2" xfId="20331" xr:uid="{00000000-0005-0000-0000-000091590000}"/>
    <cellStyle name="Separador de milhares 6 4 7 2 2" xfId="29309" xr:uid="{9FE6F986-2311-4953-B3D5-A33D26FE5FA9}"/>
    <cellStyle name="Separador de milhares 6 4 8" xfId="20332" xr:uid="{00000000-0005-0000-0000-000092590000}"/>
    <cellStyle name="Separador de milhares 6 4 8 2" xfId="20333" xr:uid="{00000000-0005-0000-0000-000093590000}"/>
    <cellStyle name="Separador de milhares 6 4 8 2 2" xfId="29310" xr:uid="{EE2108D9-5D54-4B84-81FD-F4C4D0F22F73}"/>
    <cellStyle name="Separador de milhares 6 4 9" xfId="20334" xr:uid="{00000000-0005-0000-0000-000094590000}"/>
    <cellStyle name="Separador de milhares 6 4 9 2" xfId="20335" xr:uid="{00000000-0005-0000-0000-000095590000}"/>
    <cellStyle name="Separador de milhares 6 4 9 2 2" xfId="29311" xr:uid="{3C2113E2-B6C6-4E69-979D-0307BB6892A9}"/>
    <cellStyle name="Separador de milhares 6 40" xfId="20336" xr:uid="{00000000-0005-0000-0000-000096590000}"/>
    <cellStyle name="Separador de milhares 6 40 2" xfId="20337" xr:uid="{00000000-0005-0000-0000-000097590000}"/>
    <cellStyle name="Separador de milhares 6 40 2 2" xfId="29313" xr:uid="{28C33D33-8973-4CB1-A1F9-C85DBC9549F5}"/>
    <cellStyle name="Separador de milhares 6 40 3" xfId="29312" xr:uid="{A6CAFBA2-5793-4F6F-BAF6-DC690E8B9832}"/>
    <cellStyle name="Separador de milhares 6 41" xfId="20338" xr:uid="{00000000-0005-0000-0000-000098590000}"/>
    <cellStyle name="Separador de milhares 6 41 2" xfId="20339" xr:uid="{00000000-0005-0000-0000-000099590000}"/>
    <cellStyle name="Separador de milhares 6 41 2 2" xfId="29315" xr:uid="{817BF2F7-7572-4AFE-9E80-9638C2781E85}"/>
    <cellStyle name="Separador de milhares 6 41 3" xfId="29314" xr:uid="{664AC3A5-5B22-44A2-97D9-52DC58E4F076}"/>
    <cellStyle name="Separador de milhares 6 42" xfId="20340" xr:uid="{00000000-0005-0000-0000-00009A590000}"/>
    <cellStyle name="Separador de milhares 6 42 2" xfId="20341" xr:uid="{00000000-0005-0000-0000-00009B590000}"/>
    <cellStyle name="Separador de milhares 6 42 2 2" xfId="29317" xr:uid="{F1A4008B-3C2D-4DD0-A5A3-89432987EFDB}"/>
    <cellStyle name="Separador de milhares 6 42 3" xfId="29316" xr:uid="{A0CB9715-697B-4D45-BCFD-F8B017687019}"/>
    <cellStyle name="Separador de milhares 6 43" xfId="20342" xr:uid="{00000000-0005-0000-0000-00009C590000}"/>
    <cellStyle name="Separador de milhares 6 43 2" xfId="20343" xr:uid="{00000000-0005-0000-0000-00009D590000}"/>
    <cellStyle name="Separador de milhares 6 43 2 2" xfId="29319" xr:uid="{1BD7DBA3-F8F0-4E54-B37A-954F6B39A3C6}"/>
    <cellStyle name="Separador de milhares 6 43 3" xfId="29318" xr:uid="{906664BF-49B9-4150-AFDB-E999EB0DC4CE}"/>
    <cellStyle name="Separador de milhares 6 44" xfId="20344" xr:uid="{00000000-0005-0000-0000-00009E590000}"/>
    <cellStyle name="Separador de milhares 6 44 2" xfId="20345" xr:uid="{00000000-0005-0000-0000-00009F590000}"/>
    <cellStyle name="Separador de milhares 6 44 2 2" xfId="29321" xr:uid="{2DC0FFB0-7A83-4F9E-891B-BA1F454F66C5}"/>
    <cellStyle name="Separador de milhares 6 44 3" xfId="29320" xr:uid="{56262A94-13F6-4C4B-A03E-FE01BEB58B79}"/>
    <cellStyle name="Separador de milhares 6 45" xfId="20346" xr:uid="{00000000-0005-0000-0000-0000A0590000}"/>
    <cellStyle name="Separador de milhares 6 45 2" xfId="20347" xr:uid="{00000000-0005-0000-0000-0000A1590000}"/>
    <cellStyle name="Separador de milhares 6 45 2 2" xfId="29323" xr:uid="{426D6F6E-0A40-4544-BC6A-E52AFA7325FD}"/>
    <cellStyle name="Separador de milhares 6 45 3" xfId="29322" xr:uid="{25CE409F-9BDB-49AE-8A79-A11F0B7AB17E}"/>
    <cellStyle name="Separador de milhares 6 46" xfId="20348" xr:uid="{00000000-0005-0000-0000-0000A2590000}"/>
    <cellStyle name="Separador de milhares 6 46 2" xfId="20349" xr:uid="{00000000-0005-0000-0000-0000A3590000}"/>
    <cellStyle name="Separador de milhares 6 46 2 2" xfId="29325" xr:uid="{870660B8-F928-4362-9422-43E78D4AEE55}"/>
    <cellStyle name="Separador de milhares 6 46 3" xfId="29324" xr:uid="{0A6F961D-D44D-4006-B43C-2E4E10E7ED86}"/>
    <cellStyle name="Separador de milhares 6 47" xfId="20350" xr:uid="{00000000-0005-0000-0000-0000A4590000}"/>
    <cellStyle name="Separador de milhares 6 47 2" xfId="20351" xr:uid="{00000000-0005-0000-0000-0000A5590000}"/>
    <cellStyle name="Separador de milhares 6 47 2 2" xfId="29327" xr:uid="{2C37A033-C6A5-4099-9296-CF75610333FF}"/>
    <cellStyle name="Separador de milhares 6 47 3" xfId="29326" xr:uid="{0184E5E3-1044-4F97-A98F-8AF981FD6C67}"/>
    <cellStyle name="Separador de milhares 6 48" xfId="20352" xr:uid="{00000000-0005-0000-0000-0000A6590000}"/>
    <cellStyle name="Separador de milhares 6 48 2" xfId="20353" xr:uid="{00000000-0005-0000-0000-0000A7590000}"/>
    <cellStyle name="Separador de milhares 6 48 2 2" xfId="29329" xr:uid="{C84091F4-214D-4142-8254-5B93E011CA14}"/>
    <cellStyle name="Separador de milhares 6 48 3" xfId="29328" xr:uid="{93050BDD-CCE2-4C4B-B6BD-F48CB9321039}"/>
    <cellStyle name="Separador de milhares 6 49" xfId="20354" xr:uid="{00000000-0005-0000-0000-0000A8590000}"/>
    <cellStyle name="Separador de milhares 6 49 2" xfId="20355" xr:uid="{00000000-0005-0000-0000-0000A9590000}"/>
    <cellStyle name="Separador de milhares 6 49 2 2" xfId="29331" xr:uid="{83806B5D-774C-4712-BCED-54F4E1709407}"/>
    <cellStyle name="Separador de milhares 6 49 3" xfId="29330" xr:uid="{1C8D65A9-9BDB-4176-90E0-29B36F881617}"/>
    <cellStyle name="Separador de milhares 6 5" xfId="827" xr:uid="{00000000-0005-0000-0000-0000AA590000}"/>
    <cellStyle name="Separador de milhares 6 5 10" xfId="20357" xr:uid="{00000000-0005-0000-0000-0000AB590000}"/>
    <cellStyle name="Separador de milhares 6 5 10 2" xfId="20358" xr:uid="{00000000-0005-0000-0000-0000AC590000}"/>
    <cellStyle name="Separador de milhares 6 5 10 2 2" xfId="29334" xr:uid="{E0B16208-61A8-450F-89E4-4C886F626D17}"/>
    <cellStyle name="Separador de milhares 6 5 10 3" xfId="29333" xr:uid="{6CDA7378-E5A7-4173-AC7A-64BF57F354CE}"/>
    <cellStyle name="Separador de milhares 6 5 11" xfId="20359" xr:uid="{00000000-0005-0000-0000-0000AD590000}"/>
    <cellStyle name="Separador de milhares 6 5 11 2" xfId="20360" xr:uid="{00000000-0005-0000-0000-0000AE590000}"/>
    <cellStyle name="Separador de milhares 6 5 11 2 2" xfId="29336" xr:uid="{38A18B76-2533-4910-840E-04F0F4C306F9}"/>
    <cellStyle name="Separador de milhares 6 5 11 3" xfId="29335" xr:uid="{49A82075-1BE4-47B6-BDAB-3F1D7AADCE2D}"/>
    <cellStyle name="Separador de milhares 6 5 12" xfId="20361" xr:uid="{00000000-0005-0000-0000-0000AF590000}"/>
    <cellStyle name="Separador de milhares 6 5 12 2" xfId="20362" xr:uid="{00000000-0005-0000-0000-0000B0590000}"/>
    <cellStyle name="Separador de milhares 6 5 12 2 2" xfId="29338" xr:uid="{D7E66D98-8C0E-4C34-B8B1-3F8564D5EB65}"/>
    <cellStyle name="Separador de milhares 6 5 12 3" xfId="29337" xr:uid="{F7588044-7429-48B7-83C8-1E78D0B77489}"/>
    <cellStyle name="Separador de milhares 6 5 13" xfId="20363" xr:uid="{00000000-0005-0000-0000-0000B1590000}"/>
    <cellStyle name="Separador de milhares 6 5 13 2" xfId="20364" xr:uid="{00000000-0005-0000-0000-0000B2590000}"/>
    <cellStyle name="Separador de milhares 6 5 13 2 2" xfId="29340" xr:uid="{AE6BEC22-988B-4E06-B51C-7DA2058AAA0C}"/>
    <cellStyle name="Separador de milhares 6 5 13 3" xfId="29339" xr:uid="{E9C80473-DC6F-4ACF-B876-DE1DE5155C1F}"/>
    <cellStyle name="Separador de milhares 6 5 14" xfId="20365" xr:uid="{00000000-0005-0000-0000-0000B3590000}"/>
    <cellStyle name="Separador de milhares 6 5 14 2" xfId="20366" xr:uid="{00000000-0005-0000-0000-0000B4590000}"/>
    <cellStyle name="Separador de milhares 6 5 14 2 2" xfId="29342" xr:uid="{56923D5A-482A-49F8-95A2-056BAEB0CBB4}"/>
    <cellStyle name="Separador de milhares 6 5 14 3" xfId="29341" xr:uid="{0A15A679-F2F8-45E8-AC4F-0646DCBC0D3C}"/>
    <cellStyle name="Separador de milhares 6 5 15" xfId="20367" xr:uid="{00000000-0005-0000-0000-0000B5590000}"/>
    <cellStyle name="Separador de milhares 6 5 15 2" xfId="20368" xr:uid="{00000000-0005-0000-0000-0000B6590000}"/>
    <cellStyle name="Separador de milhares 6 5 15 2 2" xfId="29344" xr:uid="{5B0C2BAA-843C-4F22-BBE8-816312FED305}"/>
    <cellStyle name="Separador de milhares 6 5 15 3" xfId="29343" xr:uid="{94BCEDF2-9F4A-43B8-9698-5E18D3AA693A}"/>
    <cellStyle name="Separador de milhares 6 5 16" xfId="20369" xr:uid="{00000000-0005-0000-0000-0000B7590000}"/>
    <cellStyle name="Separador de milhares 6 5 16 2" xfId="20370" xr:uid="{00000000-0005-0000-0000-0000B8590000}"/>
    <cellStyle name="Separador de milhares 6 5 16 2 2" xfId="29346" xr:uid="{10413977-381C-46B0-AFCF-0E00301A905A}"/>
    <cellStyle name="Separador de milhares 6 5 16 3" xfId="29345" xr:uid="{7E6C0EB2-9EA8-4681-9F8D-4301EE52C2B9}"/>
    <cellStyle name="Separador de milhares 6 5 17" xfId="20371" xr:uid="{00000000-0005-0000-0000-0000B9590000}"/>
    <cellStyle name="Separador de milhares 6 5 17 2" xfId="20372" xr:uid="{00000000-0005-0000-0000-0000BA590000}"/>
    <cellStyle name="Separador de milhares 6 5 17 2 2" xfId="29348" xr:uid="{2335FBAB-5904-436E-87BF-CD1CA3B50773}"/>
    <cellStyle name="Separador de milhares 6 5 17 3" xfId="29347" xr:uid="{CC3B8DD4-1F81-4EC3-B397-13B18C61B7E6}"/>
    <cellStyle name="Separador de milhares 6 5 18" xfId="20373" xr:uid="{00000000-0005-0000-0000-0000BB590000}"/>
    <cellStyle name="Separador de milhares 6 5 18 2" xfId="20374" xr:uid="{00000000-0005-0000-0000-0000BC590000}"/>
    <cellStyle name="Separador de milhares 6 5 18 2 2" xfId="29350" xr:uid="{F3E37F0D-F06B-4175-9833-46CBFECFF381}"/>
    <cellStyle name="Separador de milhares 6 5 18 3" xfId="29349" xr:uid="{225284B7-4B9A-4FCE-8F9C-003725BADC36}"/>
    <cellStyle name="Separador de milhares 6 5 19" xfId="20375" xr:uid="{00000000-0005-0000-0000-0000BD590000}"/>
    <cellStyle name="Separador de milhares 6 5 19 2" xfId="20376" xr:uid="{00000000-0005-0000-0000-0000BE590000}"/>
    <cellStyle name="Separador de milhares 6 5 19 2 2" xfId="29352" xr:uid="{1D832862-4B86-4F03-A793-7524768EE8C4}"/>
    <cellStyle name="Separador de milhares 6 5 19 3" xfId="29351" xr:uid="{2DF7CFCA-E258-4602-ADCC-4A34422D4256}"/>
    <cellStyle name="Separador de milhares 6 5 2" xfId="828" xr:uid="{00000000-0005-0000-0000-0000BF590000}"/>
    <cellStyle name="Separador de milhares 6 5 2 2" xfId="20378" xr:uid="{00000000-0005-0000-0000-0000C0590000}"/>
    <cellStyle name="Separador de milhares 6 5 2 2 2" xfId="29354" xr:uid="{91BE887D-35BE-4DA2-8D05-67E3D72A7288}"/>
    <cellStyle name="Separador de milhares 6 5 2 3" xfId="20377" xr:uid="{00000000-0005-0000-0000-0000C1590000}"/>
    <cellStyle name="Separador de milhares 6 5 2 3 2" xfId="29353" xr:uid="{7C6F01C7-9D22-422D-A12D-49772B8522DE}"/>
    <cellStyle name="Separador de milhares 6 5 2 4" xfId="28061" xr:uid="{F5EFC27A-A15A-411E-80E1-7E89556C3542}"/>
    <cellStyle name="Separador de milhares 6 5 20" xfId="20379" xr:uid="{00000000-0005-0000-0000-0000C2590000}"/>
    <cellStyle name="Separador de milhares 6 5 20 2" xfId="20380" xr:uid="{00000000-0005-0000-0000-0000C3590000}"/>
    <cellStyle name="Separador de milhares 6 5 20 2 2" xfId="29356" xr:uid="{59E6427A-B668-4EBD-978B-40989112A38A}"/>
    <cellStyle name="Separador de milhares 6 5 20 3" xfId="29355" xr:uid="{5FCE6880-E62F-471A-8D02-7D571E05C8F8}"/>
    <cellStyle name="Separador de milhares 6 5 21" xfId="20381" xr:uid="{00000000-0005-0000-0000-0000C4590000}"/>
    <cellStyle name="Separador de milhares 6 5 21 2" xfId="20382" xr:uid="{00000000-0005-0000-0000-0000C5590000}"/>
    <cellStyle name="Separador de milhares 6 5 21 2 2" xfId="29358" xr:uid="{8AA17213-8DD6-44C8-B880-D88D4B57C70F}"/>
    <cellStyle name="Separador de milhares 6 5 21 3" xfId="29357" xr:uid="{866E60AC-AE14-4884-9AE1-5FE6F786EB79}"/>
    <cellStyle name="Separador de milhares 6 5 22" xfId="20383" xr:uid="{00000000-0005-0000-0000-0000C6590000}"/>
    <cellStyle name="Separador de milhares 6 5 22 2" xfId="20384" xr:uid="{00000000-0005-0000-0000-0000C7590000}"/>
    <cellStyle name="Separador de milhares 6 5 22 2 2" xfId="29360" xr:uid="{16459E8F-9C71-494D-855A-549B46671D3C}"/>
    <cellStyle name="Separador de milhares 6 5 22 3" xfId="29359" xr:uid="{15E253CE-A595-4865-96B0-B97801F9FCA3}"/>
    <cellStyle name="Separador de milhares 6 5 23" xfId="20385" xr:uid="{00000000-0005-0000-0000-0000C8590000}"/>
    <cellStyle name="Separador de milhares 6 5 23 2" xfId="20386" xr:uid="{00000000-0005-0000-0000-0000C9590000}"/>
    <cellStyle name="Separador de milhares 6 5 23 2 2" xfId="29362" xr:uid="{C1B8B3B7-1E31-4BC0-B267-34F001A4AD8E}"/>
    <cellStyle name="Separador de milhares 6 5 23 3" xfId="29361" xr:uid="{36999EB0-E8BB-48AC-8F1F-D0E787BF24DA}"/>
    <cellStyle name="Separador de milhares 6 5 24" xfId="20387" xr:uid="{00000000-0005-0000-0000-0000CA590000}"/>
    <cellStyle name="Separador de milhares 6 5 24 2" xfId="20388" xr:uid="{00000000-0005-0000-0000-0000CB590000}"/>
    <cellStyle name="Separador de milhares 6 5 24 2 2" xfId="29364" xr:uid="{03420BFB-69D4-472D-B164-805DCD03B4D9}"/>
    <cellStyle name="Separador de milhares 6 5 24 3" xfId="29363" xr:uid="{2B9220AD-D1B2-46B6-9C24-868646B91DB5}"/>
    <cellStyle name="Separador de milhares 6 5 25" xfId="20389" xr:uid="{00000000-0005-0000-0000-0000CC590000}"/>
    <cellStyle name="Separador de milhares 6 5 25 2" xfId="20390" xr:uid="{00000000-0005-0000-0000-0000CD590000}"/>
    <cellStyle name="Separador de milhares 6 5 25 2 2" xfId="29366" xr:uid="{01D5149B-FD05-4344-873F-B2206B6E1B81}"/>
    <cellStyle name="Separador de milhares 6 5 25 3" xfId="29365" xr:uid="{ECA3DBAE-8D60-4892-AFEF-81A475EFC6F1}"/>
    <cellStyle name="Separador de milhares 6 5 26" xfId="20391" xr:uid="{00000000-0005-0000-0000-0000CE590000}"/>
    <cellStyle name="Separador de milhares 6 5 26 2" xfId="20392" xr:uid="{00000000-0005-0000-0000-0000CF590000}"/>
    <cellStyle name="Separador de milhares 6 5 26 2 2" xfId="29368" xr:uid="{01EE5CB6-D3E3-40D9-BB94-C5367D5AE23D}"/>
    <cellStyle name="Separador de milhares 6 5 26 3" xfId="29367" xr:uid="{7F440315-429C-41C5-BDC0-F60516987F35}"/>
    <cellStyle name="Separador de milhares 6 5 27" xfId="20393" xr:uid="{00000000-0005-0000-0000-0000D0590000}"/>
    <cellStyle name="Separador de milhares 6 5 27 2" xfId="20394" xr:uid="{00000000-0005-0000-0000-0000D1590000}"/>
    <cellStyle name="Separador de milhares 6 5 27 2 2" xfId="29370" xr:uid="{2C0AB94B-FC14-42FB-84F2-E13E25B015EE}"/>
    <cellStyle name="Separador de milhares 6 5 27 3" xfId="29369" xr:uid="{305C420E-1594-411E-8C2C-C9A4239EEB01}"/>
    <cellStyle name="Separador de milhares 6 5 28" xfId="20395" xr:uid="{00000000-0005-0000-0000-0000D2590000}"/>
    <cellStyle name="Separador de milhares 6 5 28 2" xfId="20396" xr:uid="{00000000-0005-0000-0000-0000D3590000}"/>
    <cellStyle name="Separador de milhares 6 5 28 2 2" xfId="29372" xr:uid="{DDD31947-B0D1-43F6-A6A8-3D664E093164}"/>
    <cellStyle name="Separador de milhares 6 5 28 3" xfId="29371" xr:uid="{406500CA-D7F0-4DBD-829D-37E6671E4114}"/>
    <cellStyle name="Separador de milhares 6 5 29" xfId="20397" xr:uid="{00000000-0005-0000-0000-0000D4590000}"/>
    <cellStyle name="Separador de milhares 6 5 29 2" xfId="20398" xr:uid="{00000000-0005-0000-0000-0000D5590000}"/>
    <cellStyle name="Separador de milhares 6 5 29 2 2" xfId="29374" xr:uid="{CC82ACF2-BF54-4E3A-B934-A348C7DF2660}"/>
    <cellStyle name="Separador de milhares 6 5 29 3" xfId="29373" xr:uid="{8822C2BA-CE0A-484D-B405-E55637A9DDC1}"/>
    <cellStyle name="Separador de milhares 6 5 3" xfId="20399" xr:uid="{00000000-0005-0000-0000-0000D6590000}"/>
    <cellStyle name="Separador de milhares 6 5 3 2" xfId="20400" xr:uid="{00000000-0005-0000-0000-0000D7590000}"/>
    <cellStyle name="Separador de milhares 6 5 3 2 2" xfId="29376" xr:uid="{D11627B6-ACA6-4809-A958-8BEC002002A4}"/>
    <cellStyle name="Separador de milhares 6 5 3 3" xfId="29375" xr:uid="{E0A945C8-8042-4752-9B00-12A72C5F94AF}"/>
    <cellStyle name="Separador de milhares 6 5 30" xfId="20401" xr:uid="{00000000-0005-0000-0000-0000D8590000}"/>
    <cellStyle name="Separador de milhares 6 5 30 2" xfId="20402" xr:uid="{00000000-0005-0000-0000-0000D9590000}"/>
    <cellStyle name="Separador de milhares 6 5 30 2 2" xfId="29378" xr:uid="{F074FAD0-67D8-4E4B-809D-0FB3514E9B7A}"/>
    <cellStyle name="Separador de milhares 6 5 30 3" xfId="29377" xr:uid="{7D5597A2-B829-41E2-96F6-2655046FD826}"/>
    <cellStyle name="Separador de milhares 6 5 31" xfId="20403" xr:uid="{00000000-0005-0000-0000-0000DA590000}"/>
    <cellStyle name="Separador de milhares 6 5 31 2" xfId="20404" xr:uid="{00000000-0005-0000-0000-0000DB590000}"/>
    <cellStyle name="Separador de milhares 6 5 31 2 2" xfId="29380" xr:uid="{AB9FD384-3110-4763-BC84-71D0BED6208E}"/>
    <cellStyle name="Separador de milhares 6 5 31 3" xfId="29379" xr:uid="{075CE5F9-4C0B-402D-9281-55CF0C64A1B7}"/>
    <cellStyle name="Separador de milhares 6 5 32" xfId="20405" xr:uid="{00000000-0005-0000-0000-0000DC590000}"/>
    <cellStyle name="Separador de milhares 6 5 32 2" xfId="20406" xr:uid="{00000000-0005-0000-0000-0000DD590000}"/>
    <cellStyle name="Separador de milhares 6 5 32 2 2" xfId="29382" xr:uid="{EE0EB385-3DA4-4764-9972-C9F92AB5260F}"/>
    <cellStyle name="Separador de milhares 6 5 32 3" xfId="29381" xr:uid="{D53A56A4-3226-4844-962F-B51BE64120BF}"/>
    <cellStyle name="Separador de milhares 6 5 33" xfId="20407" xr:uid="{00000000-0005-0000-0000-0000DE590000}"/>
    <cellStyle name="Separador de milhares 6 5 33 2" xfId="20408" xr:uid="{00000000-0005-0000-0000-0000DF590000}"/>
    <cellStyle name="Separador de milhares 6 5 33 2 2" xfId="29384" xr:uid="{0568B3CF-F186-4555-A111-E5D2329E711F}"/>
    <cellStyle name="Separador de milhares 6 5 33 3" xfId="29383" xr:uid="{BA5FD15C-3A8D-48B3-A8D6-CE0233FA70C5}"/>
    <cellStyle name="Separador de milhares 6 5 34" xfId="20409" xr:uid="{00000000-0005-0000-0000-0000E0590000}"/>
    <cellStyle name="Separador de milhares 6 5 34 2" xfId="20410" xr:uid="{00000000-0005-0000-0000-0000E1590000}"/>
    <cellStyle name="Separador de milhares 6 5 34 2 2" xfId="29386" xr:uid="{B3DAE632-455B-4404-B65F-D2F2A93D2F7A}"/>
    <cellStyle name="Separador de milhares 6 5 34 3" xfId="29385" xr:uid="{6128FEAF-0ADF-4308-B3E7-C2FEE2BAADCC}"/>
    <cellStyle name="Separador de milhares 6 5 35" xfId="20411" xr:uid="{00000000-0005-0000-0000-0000E2590000}"/>
    <cellStyle name="Separador de milhares 6 5 35 2" xfId="29387" xr:uid="{CFBE2CFE-87C1-4D21-BBD7-C850AE0F99F9}"/>
    <cellStyle name="Separador de milhares 6 5 36" xfId="20356" xr:uid="{00000000-0005-0000-0000-0000E3590000}"/>
    <cellStyle name="Separador de milhares 6 5 36 2" xfId="29332" xr:uid="{C2D6A2D5-7426-46F1-AADC-2AB8918AE612}"/>
    <cellStyle name="Separador de milhares 6 5 37" xfId="27214" xr:uid="{00000000-0005-0000-0000-0000E4590000}"/>
    <cellStyle name="Separador de milhares 6 5 37 2" xfId="33056" xr:uid="{4702E6E9-4464-4578-BE51-0F7968FFFB26}"/>
    <cellStyle name="Separador de milhares 6 5 38" xfId="27394" xr:uid="{00000000-0005-0000-0000-0000E5590000}"/>
    <cellStyle name="Separador de milhares 6 5 38 2" xfId="33231" xr:uid="{D0A69284-A6CF-4E36-9D62-08CE7B8DE6AF}"/>
    <cellStyle name="Separador de milhares 6 5 39" xfId="27572" xr:uid="{00000000-0005-0000-0000-0000E6590000}"/>
    <cellStyle name="Separador de milhares 6 5 39 2" xfId="33384" xr:uid="{4D7DCFB9-69D2-4A45-B32F-A24F7F376EA7}"/>
    <cellStyle name="Separador de milhares 6 5 4" xfId="20412" xr:uid="{00000000-0005-0000-0000-0000E7590000}"/>
    <cellStyle name="Separador de milhares 6 5 4 2" xfId="20413" xr:uid="{00000000-0005-0000-0000-0000E8590000}"/>
    <cellStyle name="Separador de milhares 6 5 4 2 2" xfId="29389" xr:uid="{29668A0F-D165-4A5C-BB32-2F30ECA9D3C9}"/>
    <cellStyle name="Separador de milhares 6 5 4 3" xfId="29388" xr:uid="{867D6EBC-B378-421E-8F4E-8B25BDBC62AA}"/>
    <cellStyle name="Separador de milhares 6 5 40" xfId="27723" xr:uid="{00000000-0005-0000-0000-0000E9590000}"/>
    <cellStyle name="Separador de milhares 6 5 40 2" xfId="33534" xr:uid="{3C45682B-6C79-4F94-9F1F-F7CE6C1510AE}"/>
    <cellStyle name="Separador de milhares 6 5 41" xfId="28060" xr:uid="{DFDD5C1D-4074-4C3F-B389-2758EC7748C0}"/>
    <cellStyle name="Separador de milhares 6 5 5" xfId="20414" xr:uid="{00000000-0005-0000-0000-0000EA590000}"/>
    <cellStyle name="Separador de milhares 6 5 5 2" xfId="20415" xr:uid="{00000000-0005-0000-0000-0000EB590000}"/>
    <cellStyle name="Separador de milhares 6 5 5 2 2" xfId="29391" xr:uid="{6CD7B52F-ED53-45C5-8B42-E285BB6521C5}"/>
    <cellStyle name="Separador de milhares 6 5 5 3" xfId="29390" xr:uid="{04C513B5-E849-4AF0-8E61-0FDB03D32E77}"/>
    <cellStyle name="Separador de milhares 6 5 6" xfId="20416" xr:uid="{00000000-0005-0000-0000-0000EC590000}"/>
    <cellStyle name="Separador de milhares 6 5 6 2" xfId="20417" xr:uid="{00000000-0005-0000-0000-0000ED590000}"/>
    <cellStyle name="Separador de milhares 6 5 6 2 2" xfId="29393" xr:uid="{87392B0E-58F5-40AD-BD7A-098EA5CF4FAF}"/>
    <cellStyle name="Separador de milhares 6 5 6 3" xfId="29392" xr:uid="{56109A97-E332-428F-9AF4-281D84DB82F2}"/>
    <cellStyle name="Separador de milhares 6 5 7" xfId="20418" xr:uid="{00000000-0005-0000-0000-0000EE590000}"/>
    <cellStyle name="Separador de milhares 6 5 7 2" xfId="20419" xr:uid="{00000000-0005-0000-0000-0000EF590000}"/>
    <cellStyle name="Separador de milhares 6 5 7 2 2" xfId="29395" xr:uid="{5A349D56-417B-428D-B678-23FEFADB62E6}"/>
    <cellStyle name="Separador de milhares 6 5 7 3" xfId="29394" xr:uid="{9285C094-6D4B-4E8F-A0B3-A1F5AA46D328}"/>
    <cellStyle name="Separador de milhares 6 5 8" xfId="20420" xr:uid="{00000000-0005-0000-0000-0000F0590000}"/>
    <cellStyle name="Separador de milhares 6 5 8 2" xfId="20421" xr:uid="{00000000-0005-0000-0000-0000F1590000}"/>
    <cellStyle name="Separador de milhares 6 5 8 2 2" xfId="29397" xr:uid="{E94CC990-E735-4314-A062-21652CD8145A}"/>
    <cellStyle name="Separador de milhares 6 5 8 3" xfId="29396" xr:uid="{FB893F05-5BD6-4CE4-8697-6E7C4E7D9717}"/>
    <cellStyle name="Separador de milhares 6 5 9" xfId="20422" xr:uid="{00000000-0005-0000-0000-0000F2590000}"/>
    <cellStyle name="Separador de milhares 6 5 9 2" xfId="20423" xr:uid="{00000000-0005-0000-0000-0000F3590000}"/>
    <cellStyle name="Separador de milhares 6 5 9 2 2" xfId="29399" xr:uid="{056FBB87-4BAC-4C07-9643-39EFFCD58B3C}"/>
    <cellStyle name="Separador de milhares 6 5 9 3" xfId="29398" xr:uid="{4AD31A71-8876-4B98-809A-850019728FC9}"/>
    <cellStyle name="Separador de milhares 6 50" xfId="20424" xr:uid="{00000000-0005-0000-0000-0000F4590000}"/>
    <cellStyle name="Separador de milhares 6 50 2" xfId="20425" xr:uid="{00000000-0005-0000-0000-0000F5590000}"/>
    <cellStyle name="Separador de milhares 6 50 2 2" xfId="29401" xr:uid="{5FFCAF07-9987-41AA-AC1D-578FB4F2FB1C}"/>
    <cellStyle name="Separador de milhares 6 50 3" xfId="29400" xr:uid="{FBB173F3-6806-4249-870A-5EE3C2CC9392}"/>
    <cellStyle name="Separador de milhares 6 51" xfId="20426" xr:uid="{00000000-0005-0000-0000-0000F6590000}"/>
    <cellStyle name="Separador de milhares 6 51 2" xfId="29402" xr:uid="{6330349A-A584-4470-97C0-E3BAF96F0774}"/>
    <cellStyle name="Separador de milhares 6 52" xfId="27199" xr:uid="{00000000-0005-0000-0000-0000F7590000}"/>
    <cellStyle name="Separador de milhares 6 52 2" xfId="33041" xr:uid="{C6B8E182-F670-4492-BF0D-8D0C6CD1E42A}"/>
    <cellStyle name="Separador de milhares 6 53" xfId="27379" xr:uid="{00000000-0005-0000-0000-0000F8590000}"/>
    <cellStyle name="Separador de milhares 6 53 2" xfId="33216" xr:uid="{B2723EC4-838D-4931-9609-BA5119897E09}"/>
    <cellStyle name="Separador de milhares 6 54" xfId="27557" xr:uid="{00000000-0005-0000-0000-0000F9590000}"/>
    <cellStyle name="Separador de milhares 6 54 2" xfId="33369" xr:uid="{C79ACEB7-2239-4AD0-9D3C-47BCB658985A}"/>
    <cellStyle name="Separador de milhares 6 55" xfId="27708" xr:uid="{00000000-0005-0000-0000-0000FA590000}"/>
    <cellStyle name="Separador de milhares 6 55 2" xfId="33519" xr:uid="{889450FB-C256-47C3-8B94-FE2BED844DBD}"/>
    <cellStyle name="Separador de milhares 6 56" xfId="28039" xr:uid="{34CDB2EF-C2BC-4C0C-8B4C-9DDCCEF54709}"/>
    <cellStyle name="Separador de milhares 6 6" xfId="829" xr:uid="{00000000-0005-0000-0000-0000FB590000}"/>
    <cellStyle name="Separador de milhares 6 6 10" xfId="27490" xr:uid="{00000000-0005-0000-0000-0000FC590000}"/>
    <cellStyle name="Separador de milhares 6 6 10 2" xfId="33327" xr:uid="{89F5345B-93FC-4838-AF0C-38F8CFA0D5CE}"/>
    <cellStyle name="Separador de milhares 6 6 11" xfId="27659" xr:uid="{00000000-0005-0000-0000-0000FD590000}"/>
    <cellStyle name="Separador de milhares 6 6 11 2" xfId="33470" xr:uid="{239AE2F4-B7B1-4CB6-B7CE-1B7A302D90DD}"/>
    <cellStyle name="Separador de milhares 6 6 12" xfId="27816" xr:uid="{00000000-0005-0000-0000-0000FE590000}"/>
    <cellStyle name="Separador de milhares 6 6 12 2" xfId="33627" xr:uid="{BB80AC0F-F973-4A2B-BD5C-729A8487D7E8}"/>
    <cellStyle name="Separador de milhares 6 6 2" xfId="20428" xr:uid="{00000000-0005-0000-0000-0000FF590000}"/>
    <cellStyle name="Separador de milhares 6 6 2 2" xfId="20429" xr:uid="{00000000-0005-0000-0000-0000005A0000}"/>
    <cellStyle name="Separador de milhares 6 6 2 2 2" xfId="29404" xr:uid="{7DED41FC-A181-4BBF-B851-D47AF17870C7}"/>
    <cellStyle name="Separador de milhares 6 6 2 3" xfId="29403" xr:uid="{38508870-FA70-432A-A492-DD50B4DBABCB}"/>
    <cellStyle name="Separador de milhares 6 6 3" xfId="20430" xr:uid="{00000000-0005-0000-0000-0000015A0000}"/>
    <cellStyle name="Separador de milhares 6 6 3 2" xfId="20431" xr:uid="{00000000-0005-0000-0000-0000025A0000}"/>
    <cellStyle name="Separador de milhares 6 6 3 2 2" xfId="29406" xr:uid="{03684F56-AE16-495B-A2A1-5496F278C11E}"/>
    <cellStyle name="Separador de milhares 6 6 3 3" xfId="29405" xr:uid="{3E9F664D-72A6-4ECC-9A5E-799AECC770D2}"/>
    <cellStyle name="Separador de milhares 6 6 4" xfId="20432" xr:uid="{00000000-0005-0000-0000-0000035A0000}"/>
    <cellStyle name="Separador de milhares 6 6 4 2" xfId="20433" xr:uid="{00000000-0005-0000-0000-0000045A0000}"/>
    <cellStyle name="Separador de milhares 6 6 4 2 2" xfId="29408" xr:uid="{795CF630-12CB-4CDA-9F76-6D004567B5E3}"/>
    <cellStyle name="Separador de milhares 6 6 4 3" xfId="29407" xr:uid="{D878AC68-7DBB-40FE-BC8E-924996034096}"/>
    <cellStyle name="Separador de milhares 6 6 5" xfId="20434" xr:uid="{00000000-0005-0000-0000-0000055A0000}"/>
    <cellStyle name="Separador de milhares 6 6 5 2" xfId="20435" xr:uid="{00000000-0005-0000-0000-0000065A0000}"/>
    <cellStyle name="Separador de milhares 6 6 5 2 2" xfId="29410" xr:uid="{BF22795B-5984-4A48-B794-174FC264A0D1}"/>
    <cellStyle name="Separador de milhares 6 6 5 3" xfId="29409" xr:uid="{86BECBDD-E83C-43A9-93AD-D92C3DAA8277}"/>
    <cellStyle name="Separador de milhares 6 6 6" xfId="20436" xr:uid="{00000000-0005-0000-0000-0000075A0000}"/>
    <cellStyle name="Separador de milhares 6 6 6 2" xfId="29411" xr:uid="{6B676D32-38A2-4359-AFB6-A66E1A1DF2D4}"/>
    <cellStyle name="Separador de milhares 6 6 7" xfId="20427" xr:uid="{00000000-0005-0000-0000-0000085A0000}"/>
    <cellStyle name="Separador de milhares 6 6 8" xfId="27131" xr:uid="{00000000-0005-0000-0000-0000095A0000}"/>
    <cellStyle name="Separador de milhares 6 6 8 2" xfId="32990" xr:uid="{01B5D97D-D6F4-4EAC-A576-FADA82DCD748}"/>
    <cellStyle name="Separador de milhares 6 6 9" xfId="27319" xr:uid="{00000000-0005-0000-0000-00000A5A0000}"/>
    <cellStyle name="Separador de milhares 6 6 9 2" xfId="33156" xr:uid="{332000A1-5292-487F-9E3A-3B86B719EEDC}"/>
    <cellStyle name="Separador de milhares 6 7" xfId="830" xr:uid="{00000000-0005-0000-0000-00000B5A0000}"/>
    <cellStyle name="Separador de milhares 6 7 2" xfId="20438" xr:uid="{00000000-0005-0000-0000-00000C5A0000}"/>
    <cellStyle name="Separador de milhares 6 7 2 2" xfId="20439" xr:uid="{00000000-0005-0000-0000-00000D5A0000}"/>
    <cellStyle name="Separador de milhares 6 7 2 2 2" xfId="29413" xr:uid="{DD20BBE9-4379-4689-8475-3B2E9D5FB9EF}"/>
    <cellStyle name="Separador de milhares 6 7 2 3" xfId="29412" xr:uid="{7392CFC6-FAB3-48C4-A954-DBEA7841CA07}"/>
    <cellStyle name="Separador de milhares 6 7 3" xfId="20440" xr:uid="{00000000-0005-0000-0000-00000E5A0000}"/>
    <cellStyle name="Separador de milhares 6 7 3 2" xfId="20441" xr:uid="{00000000-0005-0000-0000-00000F5A0000}"/>
    <cellStyle name="Separador de milhares 6 7 3 2 2" xfId="29415" xr:uid="{9C5497B4-93CD-4353-B1BF-AAAF9855B5CE}"/>
    <cellStyle name="Separador de milhares 6 7 3 3" xfId="29414" xr:uid="{BAF44E20-6B1E-4DE1-8A67-D44C76A4812F}"/>
    <cellStyle name="Separador de milhares 6 7 4" xfId="20442" xr:uid="{00000000-0005-0000-0000-0000105A0000}"/>
    <cellStyle name="Separador de milhares 6 7 4 2" xfId="20443" xr:uid="{00000000-0005-0000-0000-0000115A0000}"/>
    <cellStyle name="Separador de milhares 6 7 4 2 2" xfId="29417" xr:uid="{FA3F4835-4188-46CC-8124-6BC6B9380A24}"/>
    <cellStyle name="Separador de milhares 6 7 4 3" xfId="29416" xr:uid="{873BC447-35D0-4B3C-9D76-D0F8D976C868}"/>
    <cellStyle name="Separador de milhares 6 7 5" xfId="20444" xr:uid="{00000000-0005-0000-0000-0000125A0000}"/>
    <cellStyle name="Separador de milhares 6 7 5 2" xfId="20445" xr:uid="{00000000-0005-0000-0000-0000135A0000}"/>
    <cellStyle name="Separador de milhares 6 7 5 2 2" xfId="29419" xr:uid="{70444E87-04B8-4783-8659-82BF14A135E9}"/>
    <cellStyle name="Separador de milhares 6 7 5 3" xfId="29418" xr:uid="{31DE0F68-8D7E-47F1-AAF6-880674FB5457}"/>
    <cellStyle name="Separador de milhares 6 7 6" xfId="20446" xr:uid="{00000000-0005-0000-0000-0000145A0000}"/>
    <cellStyle name="Separador de milhares 6 7 6 2" xfId="29420" xr:uid="{6373E685-11B9-4CAF-895C-B369191E226A}"/>
    <cellStyle name="Separador de milhares 6 7 7" xfId="20437" xr:uid="{00000000-0005-0000-0000-0000155A0000}"/>
    <cellStyle name="Separador de milhares 6 7 8" xfId="28062" xr:uid="{99515598-53BD-44A9-AD24-DC61B373852F}"/>
    <cellStyle name="Separador de milhares 6 8" xfId="831" xr:uid="{00000000-0005-0000-0000-0000165A0000}"/>
    <cellStyle name="Separador de milhares 6 8 2" xfId="20448" xr:uid="{00000000-0005-0000-0000-0000175A0000}"/>
    <cellStyle name="Separador de milhares 6 8 2 2" xfId="29421" xr:uid="{54B09A52-A561-4223-86D9-0388341481A2}"/>
    <cellStyle name="Separador de milhares 6 8 3" xfId="20447" xr:uid="{00000000-0005-0000-0000-0000185A0000}"/>
    <cellStyle name="Separador de milhares 6 8 4" xfId="28063" xr:uid="{71755B3B-654C-45C4-86E9-9123CA9EAF92}"/>
    <cellStyle name="Separador de milhares 6 9" xfId="20449" xr:uid="{00000000-0005-0000-0000-0000195A0000}"/>
    <cellStyle name="Separador de milhares 6 9 2" xfId="20450" xr:uid="{00000000-0005-0000-0000-00001A5A0000}"/>
    <cellStyle name="Separador de milhares 6 9 3" xfId="20451" xr:uid="{00000000-0005-0000-0000-00001B5A0000}"/>
    <cellStyle name="Separador de milhares 6 9 4" xfId="20452" xr:uid="{00000000-0005-0000-0000-00001C5A0000}"/>
    <cellStyle name="Separador de milhares 60" xfId="20453" xr:uid="{00000000-0005-0000-0000-00001D5A0000}"/>
    <cellStyle name="Separador de milhares 60 2" xfId="20454" xr:uid="{00000000-0005-0000-0000-00001E5A0000}"/>
    <cellStyle name="Separador de milhares 60 2 2" xfId="29423" xr:uid="{9EEF0E2C-9EEC-4F05-A813-F8BBE47EEE5A}"/>
    <cellStyle name="Separador de milhares 60 3" xfId="29422" xr:uid="{3841F82F-1331-467F-9B83-4BEBE4BC4D0D}"/>
    <cellStyle name="Separador de milhares 61" xfId="20455" xr:uid="{00000000-0005-0000-0000-00001F5A0000}"/>
    <cellStyle name="Separador de milhares 61 2" xfId="29424" xr:uid="{ED8BBF5B-76CF-4B60-9AEB-448B77D8FF4A}"/>
    <cellStyle name="Separador de milhares 62" xfId="20456" xr:uid="{00000000-0005-0000-0000-0000205A0000}"/>
    <cellStyle name="Separador de milhares 62 2" xfId="29425" xr:uid="{33715A31-5D69-4103-9A66-B9E4C98E9F86}"/>
    <cellStyle name="Separador de milhares 63" xfId="20457" xr:uid="{00000000-0005-0000-0000-0000215A0000}"/>
    <cellStyle name="Separador de milhares 63 2" xfId="29426" xr:uid="{480E2F2C-1026-47DE-B0A9-A7E2950D4F07}"/>
    <cellStyle name="Separador de milhares 64" xfId="20458" xr:uid="{00000000-0005-0000-0000-0000225A0000}"/>
    <cellStyle name="Separador de milhares 64 2" xfId="29427" xr:uid="{C3FAC15D-E0F5-4BFD-B06D-32E8BE3AE23C}"/>
    <cellStyle name="Separador de milhares 65" xfId="20459" xr:uid="{00000000-0005-0000-0000-0000235A0000}"/>
    <cellStyle name="Separador de milhares 65 2" xfId="29428" xr:uid="{CB04BA93-687B-4568-A9FF-B51FB710C7CF}"/>
    <cellStyle name="Separador de milhares 66" xfId="20460" xr:uid="{00000000-0005-0000-0000-0000245A0000}"/>
    <cellStyle name="Separador de milhares 66 2" xfId="29429" xr:uid="{1C9D2418-B853-401D-B129-867D1D34D5DA}"/>
    <cellStyle name="Separador de milhares 67" xfId="20461" xr:uid="{00000000-0005-0000-0000-0000255A0000}"/>
    <cellStyle name="Separador de milhares 67 2" xfId="29430" xr:uid="{444D2014-8786-4E7E-90C1-68F5FDE6042E}"/>
    <cellStyle name="Separador de milhares 68" xfId="20462" xr:uid="{00000000-0005-0000-0000-0000265A0000}"/>
    <cellStyle name="Separador de milhares 68 2" xfId="29431" xr:uid="{44287349-9048-4B86-A697-89EC8F7DC7DF}"/>
    <cellStyle name="Separador de milhares 69" xfId="20463" xr:uid="{00000000-0005-0000-0000-0000275A0000}"/>
    <cellStyle name="Separador de milhares 69 2" xfId="29432" xr:uid="{468F4977-8244-443B-9C99-4A0BB61ABAD6}"/>
    <cellStyle name="Separador de milhares 7" xfId="832" xr:uid="{00000000-0005-0000-0000-0000285A0000}"/>
    <cellStyle name="Separador de milhares 7 10" xfId="20464" xr:uid="{00000000-0005-0000-0000-0000295A0000}"/>
    <cellStyle name="Separador de milhares 7 10 10" xfId="20465" xr:uid="{00000000-0005-0000-0000-00002A5A0000}"/>
    <cellStyle name="Separador de milhares 7 10 11" xfId="20466" xr:uid="{00000000-0005-0000-0000-00002B5A0000}"/>
    <cellStyle name="Separador de milhares 7 10 12" xfId="20467" xr:uid="{00000000-0005-0000-0000-00002C5A0000}"/>
    <cellStyle name="Separador de milhares 7 10 13" xfId="20468" xr:uid="{00000000-0005-0000-0000-00002D5A0000}"/>
    <cellStyle name="Separador de milhares 7 10 14" xfId="20469" xr:uid="{00000000-0005-0000-0000-00002E5A0000}"/>
    <cellStyle name="Separador de milhares 7 10 15" xfId="20470" xr:uid="{00000000-0005-0000-0000-00002F5A0000}"/>
    <cellStyle name="Separador de milhares 7 10 16" xfId="20471" xr:uid="{00000000-0005-0000-0000-0000305A0000}"/>
    <cellStyle name="Separador de milhares 7 10 17" xfId="20472" xr:uid="{00000000-0005-0000-0000-0000315A0000}"/>
    <cellStyle name="Separador de milhares 7 10 18" xfId="20473" xr:uid="{00000000-0005-0000-0000-0000325A0000}"/>
    <cellStyle name="Separador de milhares 7 10 19" xfId="20474" xr:uid="{00000000-0005-0000-0000-0000335A0000}"/>
    <cellStyle name="Separador de milhares 7 10 2" xfId="20475" xr:uid="{00000000-0005-0000-0000-0000345A0000}"/>
    <cellStyle name="Separador de milhares 7 10 2 10" xfId="20476" xr:uid="{00000000-0005-0000-0000-0000355A0000}"/>
    <cellStyle name="Separador de milhares 7 10 2 11" xfId="20477" xr:uid="{00000000-0005-0000-0000-0000365A0000}"/>
    <cellStyle name="Separador de milhares 7 10 2 12" xfId="20478" xr:uid="{00000000-0005-0000-0000-0000375A0000}"/>
    <cellStyle name="Separador de milhares 7 10 2 13" xfId="20479" xr:uid="{00000000-0005-0000-0000-0000385A0000}"/>
    <cellStyle name="Separador de milhares 7 10 2 14" xfId="20480" xr:uid="{00000000-0005-0000-0000-0000395A0000}"/>
    <cellStyle name="Separador de milhares 7 10 2 15" xfId="20481" xr:uid="{00000000-0005-0000-0000-00003A5A0000}"/>
    <cellStyle name="Separador de milhares 7 10 2 16" xfId="20482" xr:uid="{00000000-0005-0000-0000-00003B5A0000}"/>
    <cellStyle name="Separador de milhares 7 10 2 17" xfId="20483" xr:uid="{00000000-0005-0000-0000-00003C5A0000}"/>
    <cellStyle name="Separador de milhares 7 10 2 18" xfId="20484" xr:uid="{00000000-0005-0000-0000-00003D5A0000}"/>
    <cellStyle name="Separador de milhares 7 10 2 19" xfId="20485" xr:uid="{00000000-0005-0000-0000-00003E5A0000}"/>
    <cellStyle name="Separador de milhares 7 10 2 2" xfId="20486" xr:uid="{00000000-0005-0000-0000-00003F5A0000}"/>
    <cellStyle name="Separador de milhares 7 10 2 20" xfId="20487" xr:uid="{00000000-0005-0000-0000-0000405A0000}"/>
    <cellStyle name="Separador de milhares 7 10 2 21" xfId="20488" xr:uid="{00000000-0005-0000-0000-0000415A0000}"/>
    <cellStyle name="Separador de milhares 7 10 2 3" xfId="20489" xr:uid="{00000000-0005-0000-0000-0000425A0000}"/>
    <cellStyle name="Separador de milhares 7 10 2 4" xfId="20490" xr:uid="{00000000-0005-0000-0000-0000435A0000}"/>
    <cellStyle name="Separador de milhares 7 10 2 5" xfId="20491" xr:uid="{00000000-0005-0000-0000-0000445A0000}"/>
    <cellStyle name="Separador de milhares 7 10 2 6" xfId="20492" xr:uid="{00000000-0005-0000-0000-0000455A0000}"/>
    <cellStyle name="Separador de milhares 7 10 2 7" xfId="20493" xr:uid="{00000000-0005-0000-0000-0000465A0000}"/>
    <cellStyle name="Separador de milhares 7 10 2 8" xfId="20494" xr:uid="{00000000-0005-0000-0000-0000475A0000}"/>
    <cellStyle name="Separador de milhares 7 10 2 9" xfId="20495" xr:uid="{00000000-0005-0000-0000-0000485A0000}"/>
    <cellStyle name="Separador de milhares 7 10 20" xfId="20496" xr:uid="{00000000-0005-0000-0000-0000495A0000}"/>
    <cellStyle name="Separador de milhares 7 10 21" xfId="20497" xr:uid="{00000000-0005-0000-0000-00004A5A0000}"/>
    <cellStyle name="Separador de milhares 7 10 22" xfId="20498" xr:uid="{00000000-0005-0000-0000-00004B5A0000}"/>
    <cellStyle name="Separador de milhares 7 10 23" xfId="20499" xr:uid="{00000000-0005-0000-0000-00004C5A0000}"/>
    <cellStyle name="Separador de milhares 7 10 24" xfId="20500" xr:uid="{00000000-0005-0000-0000-00004D5A0000}"/>
    <cellStyle name="Separador de milhares 7 10 25" xfId="20501" xr:uid="{00000000-0005-0000-0000-00004E5A0000}"/>
    <cellStyle name="Separador de milhares 7 10 26" xfId="20502" xr:uid="{00000000-0005-0000-0000-00004F5A0000}"/>
    <cellStyle name="Separador de milhares 7 10 27" xfId="20503" xr:uid="{00000000-0005-0000-0000-0000505A0000}"/>
    <cellStyle name="Separador de milhares 7 10 28" xfId="20504" xr:uid="{00000000-0005-0000-0000-0000515A0000}"/>
    <cellStyle name="Separador de milhares 7 10 29" xfId="20505" xr:uid="{00000000-0005-0000-0000-0000525A0000}"/>
    <cellStyle name="Separador de milhares 7 10 3" xfId="20506" xr:uid="{00000000-0005-0000-0000-0000535A0000}"/>
    <cellStyle name="Separador de milhares 7 10 3 2" xfId="20507" xr:uid="{00000000-0005-0000-0000-0000545A0000}"/>
    <cellStyle name="Separador de milhares 7 10 3 2 2" xfId="29433" xr:uid="{2725B09A-698A-4020-A268-B309B4B8979A}"/>
    <cellStyle name="Separador de milhares 7 10 30" xfId="20508" xr:uid="{00000000-0005-0000-0000-0000555A0000}"/>
    <cellStyle name="Separador de milhares 7 10 31" xfId="20509" xr:uid="{00000000-0005-0000-0000-0000565A0000}"/>
    <cellStyle name="Separador de milhares 7 10 32" xfId="20510" xr:uid="{00000000-0005-0000-0000-0000575A0000}"/>
    <cellStyle name="Separador de milhares 7 10 33" xfId="20511" xr:uid="{00000000-0005-0000-0000-0000585A0000}"/>
    <cellStyle name="Separador de milhares 7 10 34" xfId="20512" xr:uid="{00000000-0005-0000-0000-0000595A0000}"/>
    <cellStyle name="Separador de milhares 7 10 4" xfId="20513" xr:uid="{00000000-0005-0000-0000-00005A5A0000}"/>
    <cellStyle name="Separador de milhares 7 10 4 2" xfId="20514" xr:uid="{00000000-0005-0000-0000-00005B5A0000}"/>
    <cellStyle name="Separador de milhares 7 10 4 3" xfId="20515" xr:uid="{00000000-0005-0000-0000-00005C5A0000}"/>
    <cellStyle name="Separador de milhares 7 10 4 4" xfId="20516" xr:uid="{00000000-0005-0000-0000-00005D5A0000}"/>
    <cellStyle name="Separador de milhares 7 10 5" xfId="20517" xr:uid="{00000000-0005-0000-0000-00005E5A0000}"/>
    <cellStyle name="Separador de milhares 7 10 5 2" xfId="20518" xr:uid="{00000000-0005-0000-0000-00005F5A0000}"/>
    <cellStyle name="Separador de milhares 7 10 5 2 2" xfId="29434" xr:uid="{EB8BF208-F92C-4BCB-AD0F-77A48FE8FA26}"/>
    <cellStyle name="Separador de milhares 7 10 6" xfId="20519" xr:uid="{00000000-0005-0000-0000-0000605A0000}"/>
    <cellStyle name="Separador de milhares 7 10 7" xfId="20520" xr:uid="{00000000-0005-0000-0000-0000615A0000}"/>
    <cellStyle name="Separador de milhares 7 10 8" xfId="20521" xr:uid="{00000000-0005-0000-0000-0000625A0000}"/>
    <cellStyle name="Separador de milhares 7 10 9" xfId="20522" xr:uid="{00000000-0005-0000-0000-0000635A0000}"/>
    <cellStyle name="Separador de milhares 7 11" xfId="20523" xr:uid="{00000000-0005-0000-0000-0000645A0000}"/>
    <cellStyle name="Separador de milhares 7 11 2" xfId="20524" xr:uid="{00000000-0005-0000-0000-0000655A0000}"/>
    <cellStyle name="Separador de milhares 7 11 2 2" xfId="29435" xr:uid="{675EB84E-E9E5-427C-B096-FEA0C86F86CD}"/>
    <cellStyle name="Separador de milhares 7 12" xfId="20525" xr:uid="{00000000-0005-0000-0000-0000665A0000}"/>
    <cellStyle name="Separador de milhares 7 12 2" xfId="20526" xr:uid="{00000000-0005-0000-0000-0000675A0000}"/>
    <cellStyle name="Separador de milhares 7 12 2 2" xfId="29436" xr:uid="{344E0332-0E24-42CB-A711-21FB8730ABCA}"/>
    <cellStyle name="Separador de milhares 7 13" xfId="20527" xr:uid="{00000000-0005-0000-0000-0000685A0000}"/>
    <cellStyle name="Separador de milhares 7 13 2" xfId="20528" xr:uid="{00000000-0005-0000-0000-0000695A0000}"/>
    <cellStyle name="Separador de milhares 7 13 2 2" xfId="29437" xr:uid="{255F399E-7EB5-49D0-A497-BA2915176977}"/>
    <cellStyle name="Separador de milhares 7 14" xfId="20529" xr:uid="{00000000-0005-0000-0000-00006A5A0000}"/>
    <cellStyle name="Separador de milhares 7 14 2" xfId="20530" xr:uid="{00000000-0005-0000-0000-00006B5A0000}"/>
    <cellStyle name="Separador de milhares 7 14 2 2" xfId="29438" xr:uid="{DBC6BDA0-A8AA-49BE-92D5-C7CE6F815913}"/>
    <cellStyle name="Separador de milhares 7 15" xfId="20531" xr:uid="{00000000-0005-0000-0000-00006C5A0000}"/>
    <cellStyle name="Separador de milhares 7 15 2" xfId="20532" xr:uid="{00000000-0005-0000-0000-00006D5A0000}"/>
    <cellStyle name="Separador de milhares 7 15 2 2" xfId="29439" xr:uid="{50406CFB-4850-4B1A-93BC-9A8F5B071CD8}"/>
    <cellStyle name="Separador de milhares 7 16" xfId="20533" xr:uid="{00000000-0005-0000-0000-00006E5A0000}"/>
    <cellStyle name="Separador de milhares 7 16 2" xfId="20534" xr:uid="{00000000-0005-0000-0000-00006F5A0000}"/>
    <cellStyle name="Separador de milhares 7 16 2 2" xfId="29440" xr:uid="{9CC3FF11-7810-4544-9FA7-17E488D4154D}"/>
    <cellStyle name="Separador de milhares 7 17" xfId="20535" xr:uid="{00000000-0005-0000-0000-0000705A0000}"/>
    <cellStyle name="Separador de milhares 7 17 2" xfId="20536" xr:uid="{00000000-0005-0000-0000-0000715A0000}"/>
    <cellStyle name="Separador de milhares 7 17 2 2" xfId="29441" xr:uid="{EB2B8133-1467-429F-9BD4-0213D7A2A9DA}"/>
    <cellStyle name="Separador de milhares 7 18" xfId="20537" xr:uid="{00000000-0005-0000-0000-0000725A0000}"/>
    <cellStyle name="Separador de milhares 7 18 2" xfId="20538" xr:uid="{00000000-0005-0000-0000-0000735A0000}"/>
    <cellStyle name="Separador de milhares 7 18 2 2" xfId="29442" xr:uid="{5E1A3692-B8A2-44E2-982F-E4E33C6BA456}"/>
    <cellStyle name="Separador de milhares 7 19" xfId="20539" xr:uid="{00000000-0005-0000-0000-0000745A0000}"/>
    <cellStyle name="Separador de milhares 7 19 2" xfId="20540" xr:uid="{00000000-0005-0000-0000-0000755A0000}"/>
    <cellStyle name="Separador de milhares 7 19 2 2" xfId="29443" xr:uid="{6AB43694-41BA-4AAB-AB6D-7C0D6DD9E4D6}"/>
    <cellStyle name="Separador de milhares 7 2" xfId="833" xr:uid="{00000000-0005-0000-0000-0000765A0000}"/>
    <cellStyle name="Separador de milhares 7 2 10" xfId="20542" xr:uid="{00000000-0005-0000-0000-0000775A0000}"/>
    <cellStyle name="Separador de milhares 7 2 10 2" xfId="20543" xr:uid="{00000000-0005-0000-0000-0000785A0000}"/>
    <cellStyle name="Separador de milhares 7 2 10 2 2" xfId="29445" xr:uid="{D8973FDB-DAAD-4C0F-82AE-7EF6BE6F39A4}"/>
    <cellStyle name="Separador de milhares 7 2 11" xfId="20544" xr:uid="{00000000-0005-0000-0000-0000795A0000}"/>
    <cellStyle name="Separador de milhares 7 2 11 2" xfId="20545" xr:uid="{00000000-0005-0000-0000-00007A5A0000}"/>
    <cellStyle name="Separador de milhares 7 2 11 2 2" xfId="29446" xr:uid="{3667641F-7D99-45DB-99DD-F62BEB2C24AC}"/>
    <cellStyle name="Separador de milhares 7 2 12" xfId="20546" xr:uid="{00000000-0005-0000-0000-00007B5A0000}"/>
    <cellStyle name="Separador de milhares 7 2 12 2" xfId="20547" xr:uid="{00000000-0005-0000-0000-00007C5A0000}"/>
    <cellStyle name="Separador de milhares 7 2 12 2 2" xfId="29447" xr:uid="{6A877967-4915-4F3E-9081-3CCEE585949E}"/>
    <cellStyle name="Separador de milhares 7 2 13" xfId="20548" xr:uid="{00000000-0005-0000-0000-00007D5A0000}"/>
    <cellStyle name="Separador de milhares 7 2 13 2" xfId="20549" xr:uid="{00000000-0005-0000-0000-00007E5A0000}"/>
    <cellStyle name="Separador de milhares 7 2 13 2 2" xfId="29448" xr:uid="{D68B0879-7846-43E6-BBD9-2802CB57ECCF}"/>
    <cellStyle name="Separador de milhares 7 2 14" xfId="20550" xr:uid="{00000000-0005-0000-0000-00007F5A0000}"/>
    <cellStyle name="Separador de milhares 7 2 14 2" xfId="20551" xr:uid="{00000000-0005-0000-0000-0000805A0000}"/>
    <cellStyle name="Separador de milhares 7 2 14 2 2" xfId="29449" xr:uid="{85CC6C79-5723-45DA-9AEB-64BEBD383047}"/>
    <cellStyle name="Separador de milhares 7 2 15" xfId="20552" xr:uid="{00000000-0005-0000-0000-0000815A0000}"/>
    <cellStyle name="Separador de milhares 7 2 15 2" xfId="20553" xr:uid="{00000000-0005-0000-0000-0000825A0000}"/>
    <cellStyle name="Separador de milhares 7 2 15 2 2" xfId="29450" xr:uid="{DCDE0C53-A7D2-4D07-9B8C-ECDB1C849A9A}"/>
    <cellStyle name="Separador de milhares 7 2 16" xfId="20554" xr:uid="{00000000-0005-0000-0000-0000835A0000}"/>
    <cellStyle name="Separador de milhares 7 2 16 2" xfId="20555" xr:uid="{00000000-0005-0000-0000-0000845A0000}"/>
    <cellStyle name="Separador de milhares 7 2 16 2 2" xfId="29451" xr:uid="{78FD509A-8803-4E84-B38D-47E985B95564}"/>
    <cellStyle name="Separador de milhares 7 2 17" xfId="20556" xr:uid="{00000000-0005-0000-0000-0000855A0000}"/>
    <cellStyle name="Separador de milhares 7 2 17 2" xfId="20557" xr:uid="{00000000-0005-0000-0000-0000865A0000}"/>
    <cellStyle name="Separador de milhares 7 2 17 2 2" xfId="29453" xr:uid="{2A53EC9E-CFEB-4034-95E4-5F4B42D474B6}"/>
    <cellStyle name="Separador de milhares 7 2 17 3" xfId="29452" xr:uid="{9BF5261A-E126-41F2-B972-C18CC81751DB}"/>
    <cellStyle name="Separador de milhares 7 2 18" xfId="20558" xr:uid="{00000000-0005-0000-0000-0000875A0000}"/>
    <cellStyle name="Separador de milhares 7 2 18 2" xfId="20559" xr:uid="{00000000-0005-0000-0000-0000885A0000}"/>
    <cellStyle name="Separador de milhares 7 2 18 2 2" xfId="29455" xr:uid="{8D6A9EBC-8DA4-4026-A613-B00EFABD94A7}"/>
    <cellStyle name="Separador de milhares 7 2 18 3" xfId="29454" xr:uid="{DC3204F0-C7A9-42E7-8DBD-9C669A5D2B63}"/>
    <cellStyle name="Separador de milhares 7 2 19" xfId="20560" xr:uid="{00000000-0005-0000-0000-0000895A0000}"/>
    <cellStyle name="Separador de milhares 7 2 19 2" xfId="20561" xr:uid="{00000000-0005-0000-0000-00008A5A0000}"/>
    <cellStyle name="Separador de milhares 7 2 19 2 2" xfId="29457" xr:uid="{6134D5FF-B99C-4CC8-8193-9F954E6CCBF4}"/>
    <cellStyle name="Separador de milhares 7 2 19 3" xfId="29456" xr:uid="{F451043E-5C21-49CA-B2A8-D3D8A354526E}"/>
    <cellStyle name="Separador de milhares 7 2 2" xfId="834" xr:uid="{00000000-0005-0000-0000-00008B5A0000}"/>
    <cellStyle name="Separador de milhares 7 2 2 10" xfId="20563" xr:uid="{00000000-0005-0000-0000-00008C5A0000}"/>
    <cellStyle name="Separador de milhares 7 2 2 10 2" xfId="20564" xr:uid="{00000000-0005-0000-0000-00008D5A0000}"/>
    <cellStyle name="Separador de milhares 7 2 2 10 2 2" xfId="29458" xr:uid="{C1348167-CEE2-4306-BC8F-5D4EDC6CFE41}"/>
    <cellStyle name="Separador de milhares 7 2 2 11" xfId="20565" xr:uid="{00000000-0005-0000-0000-00008E5A0000}"/>
    <cellStyle name="Separador de milhares 7 2 2 11 2" xfId="20566" xr:uid="{00000000-0005-0000-0000-00008F5A0000}"/>
    <cellStyle name="Separador de milhares 7 2 2 11 2 2" xfId="29460" xr:uid="{3BD1314E-C8E8-4A31-9758-941A601F7205}"/>
    <cellStyle name="Separador de milhares 7 2 2 11 3" xfId="29459" xr:uid="{D9B05207-02D1-4960-A5C2-FCE3B0A20A81}"/>
    <cellStyle name="Separador de milhares 7 2 2 12" xfId="20567" xr:uid="{00000000-0005-0000-0000-0000905A0000}"/>
    <cellStyle name="Separador de milhares 7 2 2 12 2" xfId="20568" xr:uid="{00000000-0005-0000-0000-0000915A0000}"/>
    <cellStyle name="Separador de milhares 7 2 2 12 2 2" xfId="29462" xr:uid="{3F4D9C32-2540-4059-B626-C11C89196103}"/>
    <cellStyle name="Separador de milhares 7 2 2 12 3" xfId="29461" xr:uid="{63E99385-AE04-4C61-BC08-833E1C074C1A}"/>
    <cellStyle name="Separador de milhares 7 2 2 13" xfId="20569" xr:uid="{00000000-0005-0000-0000-0000925A0000}"/>
    <cellStyle name="Separador de milhares 7 2 2 13 2" xfId="20570" xr:uid="{00000000-0005-0000-0000-0000935A0000}"/>
    <cellStyle name="Separador de milhares 7 2 2 13 2 2" xfId="29464" xr:uid="{56340E06-CA7A-4328-B77F-D972BD373333}"/>
    <cellStyle name="Separador de milhares 7 2 2 13 3" xfId="29463" xr:uid="{C439B791-3841-4704-AFEE-B07A4477070F}"/>
    <cellStyle name="Separador de milhares 7 2 2 14" xfId="20571" xr:uid="{00000000-0005-0000-0000-0000945A0000}"/>
    <cellStyle name="Separador de milhares 7 2 2 14 2" xfId="20572" xr:uid="{00000000-0005-0000-0000-0000955A0000}"/>
    <cellStyle name="Separador de milhares 7 2 2 14 2 2" xfId="29466" xr:uid="{B51F98FB-DBEE-41BE-B4E4-B6367F424C55}"/>
    <cellStyle name="Separador de milhares 7 2 2 14 3" xfId="29465" xr:uid="{211C6548-661A-4D88-AEE1-ED393618DB61}"/>
    <cellStyle name="Separador de milhares 7 2 2 15" xfId="20573" xr:uid="{00000000-0005-0000-0000-0000965A0000}"/>
    <cellStyle name="Separador de milhares 7 2 2 15 2" xfId="20574" xr:uid="{00000000-0005-0000-0000-0000975A0000}"/>
    <cellStyle name="Separador de milhares 7 2 2 15 2 2" xfId="29468" xr:uid="{6AE03691-BB40-475F-B961-EDA306D9BF16}"/>
    <cellStyle name="Separador de milhares 7 2 2 15 3" xfId="29467" xr:uid="{C50D9774-48AF-46A3-AFA5-C65ED314F83D}"/>
    <cellStyle name="Separador de milhares 7 2 2 16" xfId="20575" xr:uid="{00000000-0005-0000-0000-0000985A0000}"/>
    <cellStyle name="Separador de milhares 7 2 2 16 2" xfId="20576" xr:uid="{00000000-0005-0000-0000-0000995A0000}"/>
    <cellStyle name="Separador de milhares 7 2 2 16 2 2" xfId="29470" xr:uid="{1E3F5BDC-BD2E-4C4F-A323-A98C2F5808AF}"/>
    <cellStyle name="Separador de milhares 7 2 2 16 3" xfId="29469" xr:uid="{606A813E-5C6A-41FE-8A43-98FE2D748628}"/>
    <cellStyle name="Separador de milhares 7 2 2 17" xfId="20577" xr:uid="{00000000-0005-0000-0000-00009A5A0000}"/>
    <cellStyle name="Separador de milhares 7 2 2 17 2" xfId="20578" xr:uid="{00000000-0005-0000-0000-00009B5A0000}"/>
    <cellStyle name="Separador de milhares 7 2 2 17 2 2" xfId="29472" xr:uid="{E93C1403-A020-42B3-9439-598EB1F968EE}"/>
    <cellStyle name="Separador de milhares 7 2 2 17 3" xfId="29471" xr:uid="{1708EE27-1EA4-4ADB-A0C7-CDD51143EE25}"/>
    <cellStyle name="Separador de milhares 7 2 2 18" xfId="20579" xr:uid="{00000000-0005-0000-0000-00009C5A0000}"/>
    <cellStyle name="Separador de milhares 7 2 2 18 2" xfId="20580" xr:uid="{00000000-0005-0000-0000-00009D5A0000}"/>
    <cellStyle name="Separador de milhares 7 2 2 18 2 2" xfId="29474" xr:uid="{8CBADA38-46DA-461B-9EAD-BFD186AC3EB7}"/>
    <cellStyle name="Separador de milhares 7 2 2 18 3" xfId="29473" xr:uid="{DCD2B2FA-35A1-49F7-A6EC-4788AF093058}"/>
    <cellStyle name="Separador de milhares 7 2 2 19" xfId="20581" xr:uid="{00000000-0005-0000-0000-00009E5A0000}"/>
    <cellStyle name="Separador de milhares 7 2 2 19 2" xfId="20582" xr:uid="{00000000-0005-0000-0000-00009F5A0000}"/>
    <cellStyle name="Separador de milhares 7 2 2 19 2 2" xfId="29476" xr:uid="{4599C50B-D54F-4FDD-B90A-C93EA7E3E767}"/>
    <cellStyle name="Separador de milhares 7 2 2 19 3" xfId="29475" xr:uid="{4985CAFA-75B6-447F-98DA-156A541A94DA}"/>
    <cellStyle name="Separador de milhares 7 2 2 2" xfId="835" xr:uid="{00000000-0005-0000-0000-0000A05A0000}"/>
    <cellStyle name="Separador de milhares 7 2 2 2 10" xfId="20584" xr:uid="{00000000-0005-0000-0000-0000A15A0000}"/>
    <cellStyle name="Separador de milhares 7 2 2 2 10 2" xfId="20585" xr:uid="{00000000-0005-0000-0000-0000A25A0000}"/>
    <cellStyle name="Separador de milhares 7 2 2 2 10 2 2" xfId="29478" xr:uid="{0968524C-25CC-4852-A7D2-878E41C1B4BD}"/>
    <cellStyle name="Separador de milhares 7 2 2 2 10 3" xfId="29477" xr:uid="{18F2BE3B-92F1-45E7-9A84-A950B73EF3CE}"/>
    <cellStyle name="Separador de milhares 7 2 2 2 11" xfId="20586" xr:uid="{00000000-0005-0000-0000-0000A35A0000}"/>
    <cellStyle name="Separador de milhares 7 2 2 2 11 2" xfId="20587" xr:uid="{00000000-0005-0000-0000-0000A45A0000}"/>
    <cellStyle name="Separador de milhares 7 2 2 2 11 2 2" xfId="29480" xr:uid="{F96D988C-6EDD-4603-B3C8-4A020EEB68B8}"/>
    <cellStyle name="Separador de milhares 7 2 2 2 11 3" xfId="29479" xr:uid="{64AA3F25-B043-42D8-B8B3-A755E9AB9E18}"/>
    <cellStyle name="Separador de milhares 7 2 2 2 12" xfId="20588" xr:uid="{00000000-0005-0000-0000-0000A55A0000}"/>
    <cellStyle name="Separador de milhares 7 2 2 2 12 2" xfId="20589" xr:uid="{00000000-0005-0000-0000-0000A65A0000}"/>
    <cellStyle name="Separador de milhares 7 2 2 2 12 2 2" xfId="29482" xr:uid="{D6054F23-FF20-4ADA-A8D6-0E61453A7F4B}"/>
    <cellStyle name="Separador de milhares 7 2 2 2 12 3" xfId="29481" xr:uid="{B9FD46DB-7375-4230-B231-7EB06DFC6D5F}"/>
    <cellStyle name="Separador de milhares 7 2 2 2 13" xfId="20590" xr:uid="{00000000-0005-0000-0000-0000A75A0000}"/>
    <cellStyle name="Separador de milhares 7 2 2 2 13 2" xfId="20591" xr:uid="{00000000-0005-0000-0000-0000A85A0000}"/>
    <cellStyle name="Separador de milhares 7 2 2 2 13 2 2" xfId="29484" xr:uid="{2F9F8588-6FC7-4E62-B5F3-72E35F7625B6}"/>
    <cellStyle name="Separador de milhares 7 2 2 2 13 3" xfId="29483" xr:uid="{66EA236E-101A-480E-9BFA-020A239354C3}"/>
    <cellStyle name="Separador de milhares 7 2 2 2 14" xfId="20592" xr:uid="{00000000-0005-0000-0000-0000A95A0000}"/>
    <cellStyle name="Separador de milhares 7 2 2 2 14 2" xfId="20593" xr:uid="{00000000-0005-0000-0000-0000AA5A0000}"/>
    <cellStyle name="Separador de milhares 7 2 2 2 14 2 2" xfId="29486" xr:uid="{FE62AD76-F9F9-4D7A-A858-BF9AB5D87A2E}"/>
    <cellStyle name="Separador de milhares 7 2 2 2 14 3" xfId="29485" xr:uid="{0974B32D-4EFB-49BB-8360-59703F726C46}"/>
    <cellStyle name="Separador de milhares 7 2 2 2 15" xfId="20594" xr:uid="{00000000-0005-0000-0000-0000AB5A0000}"/>
    <cellStyle name="Separador de milhares 7 2 2 2 15 2" xfId="20595" xr:uid="{00000000-0005-0000-0000-0000AC5A0000}"/>
    <cellStyle name="Separador de milhares 7 2 2 2 15 2 2" xfId="29488" xr:uid="{813F0CB2-1640-4403-BB53-5A5D7889E7C3}"/>
    <cellStyle name="Separador de milhares 7 2 2 2 15 3" xfId="29487" xr:uid="{91F29608-49D7-4860-AADB-0986B8021A67}"/>
    <cellStyle name="Separador de milhares 7 2 2 2 16" xfId="20596" xr:uid="{00000000-0005-0000-0000-0000AD5A0000}"/>
    <cellStyle name="Separador de milhares 7 2 2 2 16 2" xfId="20597" xr:uid="{00000000-0005-0000-0000-0000AE5A0000}"/>
    <cellStyle name="Separador de milhares 7 2 2 2 16 2 2" xfId="29490" xr:uid="{79449649-2FBF-4A86-93AE-46BACF26AB1C}"/>
    <cellStyle name="Separador de milhares 7 2 2 2 16 3" xfId="29489" xr:uid="{6A1ABBD3-8472-4264-B591-47DBADAFD8E8}"/>
    <cellStyle name="Separador de milhares 7 2 2 2 17" xfId="20598" xr:uid="{00000000-0005-0000-0000-0000AF5A0000}"/>
    <cellStyle name="Separador de milhares 7 2 2 2 17 2" xfId="20599" xr:uid="{00000000-0005-0000-0000-0000B05A0000}"/>
    <cellStyle name="Separador de milhares 7 2 2 2 17 2 2" xfId="29492" xr:uid="{D9A844B2-0302-4ED1-9E40-5E0B5756E7C7}"/>
    <cellStyle name="Separador de milhares 7 2 2 2 17 3" xfId="29491" xr:uid="{3718CB42-F4EE-4A45-8F3F-450FEC07951B}"/>
    <cellStyle name="Separador de milhares 7 2 2 2 18" xfId="20600" xr:uid="{00000000-0005-0000-0000-0000B15A0000}"/>
    <cellStyle name="Separador de milhares 7 2 2 2 18 2" xfId="20601" xr:uid="{00000000-0005-0000-0000-0000B25A0000}"/>
    <cellStyle name="Separador de milhares 7 2 2 2 18 2 2" xfId="29494" xr:uid="{5AF2332A-9C96-4F35-AF0E-8701A990EFD4}"/>
    <cellStyle name="Separador de milhares 7 2 2 2 18 3" xfId="29493" xr:uid="{A5728894-1711-4D54-AEF0-98921F2FBDF4}"/>
    <cellStyle name="Separador de milhares 7 2 2 2 19" xfId="20602" xr:uid="{00000000-0005-0000-0000-0000B35A0000}"/>
    <cellStyle name="Separador de milhares 7 2 2 2 19 2" xfId="20603" xr:uid="{00000000-0005-0000-0000-0000B45A0000}"/>
    <cellStyle name="Separador de milhares 7 2 2 2 19 2 2" xfId="29496" xr:uid="{A8C3CF56-641C-4480-9BB6-A960D18D93F7}"/>
    <cellStyle name="Separador de milhares 7 2 2 2 19 3" xfId="29495" xr:uid="{FE923E02-954A-4DD2-B697-BDE82DDEAFF9}"/>
    <cellStyle name="Separador de milhares 7 2 2 2 2" xfId="836" xr:uid="{00000000-0005-0000-0000-0000B55A0000}"/>
    <cellStyle name="Separador de milhares 7 2 2 2 2 2" xfId="20605" xr:uid="{00000000-0005-0000-0000-0000B65A0000}"/>
    <cellStyle name="Separador de milhares 7 2 2 2 2 2 2" xfId="29498" xr:uid="{BDBBE06E-EF46-4E7C-B46A-BE97A453435C}"/>
    <cellStyle name="Separador de milhares 7 2 2 2 2 3" xfId="20604" xr:uid="{00000000-0005-0000-0000-0000B75A0000}"/>
    <cellStyle name="Separador de milhares 7 2 2 2 2 3 2" xfId="29497" xr:uid="{D0D504C0-E95A-4C1F-9DED-872FF5755CD4}"/>
    <cellStyle name="Separador de milhares 7 2 2 2 2 4" xfId="28068" xr:uid="{4D51CC19-1188-49BD-8CE1-98E2B979DA41}"/>
    <cellStyle name="Separador de milhares 7 2 2 2 20" xfId="20606" xr:uid="{00000000-0005-0000-0000-0000B85A0000}"/>
    <cellStyle name="Separador de milhares 7 2 2 2 20 2" xfId="20607" xr:uid="{00000000-0005-0000-0000-0000B95A0000}"/>
    <cellStyle name="Separador de milhares 7 2 2 2 20 2 2" xfId="29500" xr:uid="{BBC64D5A-009C-4D48-A022-95C3105D8821}"/>
    <cellStyle name="Separador de milhares 7 2 2 2 20 3" xfId="29499" xr:uid="{E147D5FA-45EE-493C-AA4A-82FD37E2CFBA}"/>
    <cellStyle name="Separador de milhares 7 2 2 2 21" xfId="20608" xr:uid="{00000000-0005-0000-0000-0000BA5A0000}"/>
    <cellStyle name="Separador de milhares 7 2 2 2 21 2" xfId="20609" xr:uid="{00000000-0005-0000-0000-0000BB5A0000}"/>
    <cellStyle name="Separador de milhares 7 2 2 2 21 2 2" xfId="29502" xr:uid="{2C3D13AA-F42F-4326-A620-07AA7CA57958}"/>
    <cellStyle name="Separador de milhares 7 2 2 2 21 3" xfId="29501" xr:uid="{5E16CB43-9E66-4B6F-A11A-353FC79EDA5A}"/>
    <cellStyle name="Separador de milhares 7 2 2 2 22" xfId="20610" xr:uid="{00000000-0005-0000-0000-0000BC5A0000}"/>
    <cellStyle name="Separador de milhares 7 2 2 2 22 2" xfId="20611" xr:uid="{00000000-0005-0000-0000-0000BD5A0000}"/>
    <cellStyle name="Separador de milhares 7 2 2 2 22 2 2" xfId="29504" xr:uid="{C2ABC3BF-AF35-4C87-A302-5AD740156AE7}"/>
    <cellStyle name="Separador de milhares 7 2 2 2 22 3" xfId="29503" xr:uid="{04371E38-1599-4A00-8B5D-E83845220657}"/>
    <cellStyle name="Separador de milhares 7 2 2 2 23" xfId="20612" xr:uid="{00000000-0005-0000-0000-0000BE5A0000}"/>
    <cellStyle name="Separador de milhares 7 2 2 2 23 2" xfId="20613" xr:uid="{00000000-0005-0000-0000-0000BF5A0000}"/>
    <cellStyle name="Separador de milhares 7 2 2 2 23 2 2" xfId="29506" xr:uid="{D8D5977B-F656-4762-BEF1-9E32884F520D}"/>
    <cellStyle name="Separador de milhares 7 2 2 2 23 3" xfId="29505" xr:uid="{01ADF64E-26C1-4655-9BF4-38B94E1D704D}"/>
    <cellStyle name="Separador de milhares 7 2 2 2 24" xfId="20614" xr:uid="{00000000-0005-0000-0000-0000C05A0000}"/>
    <cellStyle name="Separador de milhares 7 2 2 2 24 2" xfId="20615" xr:uid="{00000000-0005-0000-0000-0000C15A0000}"/>
    <cellStyle name="Separador de milhares 7 2 2 2 24 2 2" xfId="29508" xr:uid="{54DE97F2-ABE0-46FE-9030-4D990360D465}"/>
    <cellStyle name="Separador de milhares 7 2 2 2 24 3" xfId="29507" xr:uid="{396788F3-D5F9-4A8B-ADBB-4E975C404DBE}"/>
    <cellStyle name="Separador de milhares 7 2 2 2 25" xfId="20616" xr:uid="{00000000-0005-0000-0000-0000C25A0000}"/>
    <cellStyle name="Separador de milhares 7 2 2 2 25 2" xfId="20617" xr:uid="{00000000-0005-0000-0000-0000C35A0000}"/>
    <cellStyle name="Separador de milhares 7 2 2 2 25 2 2" xfId="29510" xr:uid="{DA2416AA-BF7A-4F63-9EEC-6C719A5C65C9}"/>
    <cellStyle name="Separador de milhares 7 2 2 2 25 3" xfId="29509" xr:uid="{78DD864F-23B1-4645-9002-FF799FF42858}"/>
    <cellStyle name="Separador de milhares 7 2 2 2 26" xfId="20618" xr:uid="{00000000-0005-0000-0000-0000C45A0000}"/>
    <cellStyle name="Separador de milhares 7 2 2 2 26 2" xfId="20619" xr:uid="{00000000-0005-0000-0000-0000C55A0000}"/>
    <cellStyle name="Separador de milhares 7 2 2 2 26 2 2" xfId="29512" xr:uid="{06228436-1CAF-40B0-928D-58F58F6E97A0}"/>
    <cellStyle name="Separador de milhares 7 2 2 2 26 3" xfId="29511" xr:uid="{EC9116B4-1118-4C2D-A92B-C5948CFC9175}"/>
    <cellStyle name="Separador de milhares 7 2 2 2 27" xfId="20620" xr:uid="{00000000-0005-0000-0000-0000C65A0000}"/>
    <cellStyle name="Separador de milhares 7 2 2 2 27 2" xfId="20621" xr:uid="{00000000-0005-0000-0000-0000C75A0000}"/>
    <cellStyle name="Separador de milhares 7 2 2 2 27 2 2" xfId="29514" xr:uid="{21F4F9B6-5FBA-4B9C-9286-58D1FA5C0ECF}"/>
    <cellStyle name="Separador de milhares 7 2 2 2 27 3" xfId="29513" xr:uid="{2B7AC0CE-49FE-4516-AB9D-7D530B2B977D}"/>
    <cellStyle name="Separador de milhares 7 2 2 2 28" xfId="20622" xr:uid="{00000000-0005-0000-0000-0000C85A0000}"/>
    <cellStyle name="Separador de milhares 7 2 2 2 28 2" xfId="20623" xr:uid="{00000000-0005-0000-0000-0000C95A0000}"/>
    <cellStyle name="Separador de milhares 7 2 2 2 28 2 2" xfId="29516" xr:uid="{24C50EA9-AFD0-4239-B24B-7AC2B8209879}"/>
    <cellStyle name="Separador de milhares 7 2 2 2 28 3" xfId="29515" xr:uid="{7CF6E331-2FD0-4F52-9DF4-C08A739109CE}"/>
    <cellStyle name="Separador de milhares 7 2 2 2 29" xfId="20624" xr:uid="{00000000-0005-0000-0000-0000CA5A0000}"/>
    <cellStyle name="Separador de milhares 7 2 2 2 29 2" xfId="20625" xr:uid="{00000000-0005-0000-0000-0000CB5A0000}"/>
    <cellStyle name="Separador de milhares 7 2 2 2 29 2 2" xfId="29518" xr:uid="{0010B176-65DA-41BA-8A2C-70B5399A86D8}"/>
    <cellStyle name="Separador de milhares 7 2 2 2 29 3" xfId="29517" xr:uid="{1C6EF773-4807-4FBF-BA41-6B2A62B7028C}"/>
    <cellStyle name="Separador de milhares 7 2 2 2 3" xfId="20626" xr:uid="{00000000-0005-0000-0000-0000CC5A0000}"/>
    <cellStyle name="Separador de milhares 7 2 2 2 3 2" xfId="20627" xr:uid="{00000000-0005-0000-0000-0000CD5A0000}"/>
    <cellStyle name="Separador de milhares 7 2 2 2 3 2 2" xfId="29520" xr:uid="{C03DC98C-389D-4C45-9845-98D8ECB54FFC}"/>
    <cellStyle name="Separador de milhares 7 2 2 2 3 3" xfId="29519" xr:uid="{170EE115-EA4F-40C1-BD96-472718BA525A}"/>
    <cellStyle name="Separador de milhares 7 2 2 2 30" xfId="20628" xr:uid="{00000000-0005-0000-0000-0000CE5A0000}"/>
    <cellStyle name="Separador de milhares 7 2 2 2 30 2" xfId="20629" xr:uid="{00000000-0005-0000-0000-0000CF5A0000}"/>
    <cellStyle name="Separador de milhares 7 2 2 2 30 2 2" xfId="29522" xr:uid="{D203A267-89CD-41C5-BA42-69F686216E0F}"/>
    <cellStyle name="Separador de milhares 7 2 2 2 30 3" xfId="29521" xr:uid="{C4D99FC3-A346-42D9-8CA3-20B2DF7F669E}"/>
    <cellStyle name="Separador de milhares 7 2 2 2 31" xfId="20630" xr:uid="{00000000-0005-0000-0000-0000D05A0000}"/>
    <cellStyle name="Separador de milhares 7 2 2 2 31 2" xfId="20631" xr:uid="{00000000-0005-0000-0000-0000D15A0000}"/>
    <cellStyle name="Separador de milhares 7 2 2 2 31 2 2" xfId="29524" xr:uid="{63D0BDBD-A35E-42C8-8B99-E3B1A079CD20}"/>
    <cellStyle name="Separador de milhares 7 2 2 2 31 3" xfId="29523" xr:uid="{9E69B4A3-643D-426B-A790-8D61697C5661}"/>
    <cellStyle name="Separador de milhares 7 2 2 2 32" xfId="20632" xr:uid="{00000000-0005-0000-0000-0000D25A0000}"/>
    <cellStyle name="Separador de milhares 7 2 2 2 32 2" xfId="20633" xr:uid="{00000000-0005-0000-0000-0000D35A0000}"/>
    <cellStyle name="Separador de milhares 7 2 2 2 32 2 2" xfId="29526" xr:uid="{ED1516D4-1A87-4D97-9B92-892E9944DFEC}"/>
    <cellStyle name="Separador de milhares 7 2 2 2 32 3" xfId="29525" xr:uid="{ABC33D03-CD2C-4957-A388-D07FAB436847}"/>
    <cellStyle name="Separador de milhares 7 2 2 2 33" xfId="20634" xr:uid="{00000000-0005-0000-0000-0000D45A0000}"/>
    <cellStyle name="Separador de milhares 7 2 2 2 33 2" xfId="20635" xr:uid="{00000000-0005-0000-0000-0000D55A0000}"/>
    <cellStyle name="Separador de milhares 7 2 2 2 33 2 2" xfId="29528" xr:uid="{170EF305-8FCF-468D-8509-686EDEEC47DF}"/>
    <cellStyle name="Separador de milhares 7 2 2 2 33 3" xfId="29527" xr:uid="{39F253FE-CBDF-428E-A4E8-147FBBDF1B14}"/>
    <cellStyle name="Separador de milhares 7 2 2 2 34" xfId="20636" xr:uid="{00000000-0005-0000-0000-0000D65A0000}"/>
    <cellStyle name="Separador de milhares 7 2 2 2 34 2" xfId="20637" xr:uid="{00000000-0005-0000-0000-0000D75A0000}"/>
    <cellStyle name="Separador de milhares 7 2 2 2 34 2 2" xfId="29530" xr:uid="{09308B66-D0AE-44F8-B7DD-1FC197F77E3F}"/>
    <cellStyle name="Separador de milhares 7 2 2 2 34 3" xfId="29529" xr:uid="{A0A0C29C-EB29-4585-BA1D-01CA8B4962D8}"/>
    <cellStyle name="Separador de milhares 7 2 2 2 35" xfId="20638" xr:uid="{00000000-0005-0000-0000-0000D85A0000}"/>
    <cellStyle name="Separador de milhares 7 2 2 2 35 2" xfId="29531" xr:uid="{4AFA09A9-2509-45C5-A123-C4163D50308A}"/>
    <cellStyle name="Separador de milhares 7 2 2 2 36" xfId="20583" xr:uid="{00000000-0005-0000-0000-0000D95A0000}"/>
    <cellStyle name="Separador de milhares 7 2 2 2 37" xfId="28067" xr:uid="{408C0CCA-570D-45C6-87B8-E92156D8BB83}"/>
    <cellStyle name="Separador de milhares 7 2 2 2 4" xfId="20639" xr:uid="{00000000-0005-0000-0000-0000DA5A0000}"/>
    <cellStyle name="Separador de milhares 7 2 2 2 4 2" xfId="20640" xr:uid="{00000000-0005-0000-0000-0000DB5A0000}"/>
    <cellStyle name="Separador de milhares 7 2 2 2 4 2 2" xfId="29533" xr:uid="{8EC8FA9A-5A54-4DDA-9DE5-8D868B064E58}"/>
    <cellStyle name="Separador de milhares 7 2 2 2 4 3" xfId="29532" xr:uid="{4C8EA855-6284-4F55-87CA-002FD72BA665}"/>
    <cellStyle name="Separador de milhares 7 2 2 2 5" xfId="20641" xr:uid="{00000000-0005-0000-0000-0000DC5A0000}"/>
    <cellStyle name="Separador de milhares 7 2 2 2 5 2" xfId="20642" xr:uid="{00000000-0005-0000-0000-0000DD5A0000}"/>
    <cellStyle name="Separador de milhares 7 2 2 2 5 2 2" xfId="29535" xr:uid="{F449ED88-2FA5-4444-B7A7-A979F47BE7E2}"/>
    <cellStyle name="Separador de milhares 7 2 2 2 5 3" xfId="29534" xr:uid="{7F3AE1E0-93A8-4D64-8061-6D96C453880B}"/>
    <cellStyle name="Separador de milhares 7 2 2 2 6" xfId="20643" xr:uid="{00000000-0005-0000-0000-0000DE5A0000}"/>
    <cellStyle name="Separador de milhares 7 2 2 2 6 2" xfId="20644" xr:uid="{00000000-0005-0000-0000-0000DF5A0000}"/>
    <cellStyle name="Separador de milhares 7 2 2 2 6 2 2" xfId="29537" xr:uid="{25133A72-A3A6-4595-884E-D6955FB655E8}"/>
    <cellStyle name="Separador de milhares 7 2 2 2 6 3" xfId="29536" xr:uid="{07E58004-B752-478D-BF55-DFD5DF6A7414}"/>
    <cellStyle name="Separador de milhares 7 2 2 2 7" xfId="20645" xr:uid="{00000000-0005-0000-0000-0000E05A0000}"/>
    <cellStyle name="Separador de milhares 7 2 2 2 7 2" xfId="20646" xr:uid="{00000000-0005-0000-0000-0000E15A0000}"/>
    <cellStyle name="Separador de milhares 7 2 2 2 7 2 2" xfId="29539" xr:uid="{DBDB96E2-DC82-4C6B-9585-391E349C9BB7}"/>
    <cellStyle name="Separador de milhares 7 2 2 2 7 3" xfId="29538" xr:uid="{4A4FC1D8-EBC3-4DC3-89A1-2C501172C8A5}"/>
    <cellStyle name="Separador de milhares 7 2 2 2 8" xfId="20647" xr:uid="{00000000-0005-0000-0000-0000E25A0000}"/>
    <cellStyle name="Separador de milhares 7 2 2 2 8 2" xfId="20648" xr:uid="{00000000-0005-0000-0000-0000E35A0000}"/>
    <cellStyle name="Separador de milhares 7 2 2 2 8 2 2" xfId="29541" xr:uid="{E30E344F-BD42-461A-A962-6A9EDE0ADCB9}"/>
    <cellStyle name="Separador de milhares 7 2 2 2 8 3" xfId="29540" xr:uid="{F671E507-0F95-4DD8-B3C9-7C1F6F9AC9C9}"/>
    <cellStyle name="Separador de milhares 7 2 2 2 9" xfId="20649" xr:uid="{00000000-0005-0000-0000-0000E45A0000}"/>
    <cellStyle name="Separador de milhares 7 2 2 2 9 2" xfId="20650" xr:uid="{00000000-0005-0000-0000-0000E55A0000}"/>
    <cellStyle name="Separador de milhares 7 2 2 2 9 2 2" xfId="29543" xr:uid="{B2D3193E-2B22-4750-9973-8BBC643C68EC}"/>
    <cellStyle name="Separador de milhares 7 2 2 2 9 3" xfId="29542" xr:uid="{CD72AF53-8651-470A-8C90-234561F5D431}"/>
    <cellStyle name="Separador de milhares 7 2 2 20" xfId="20651" xr:uid="{00000000-0005-0000-0000-0000E65A0000}"/>
    <cellStyle name="Separador de milhares 7 2 2 20 2" xfId="20652" xr:uid="{00000000-0005-0000-0000-0000E75A0000}"/>
    <cellStyle name="Separador de milhares 7 2 2 20 2 2" xfId="29545" xr:uid="{802354B8-125C-493A-92C9-B7455836C1B0}"/>
    <cellStyle name="Separador de milhares 7 2 2 20 3" xfId="29544" xr:uid="{E08E170C-6D4D-43FC-A5BB-46CC18F88BF2}"/>
    <cellStyle name="Separador de milhares 7 2 2 21" xfId="20653" xr:uid="{00000000-0005-0000-0000-0000E85A0000}"/>
    <cellStyle name="Separador de milhares 7 2 2 21 2" xfId="20654" xr:uid="{00000000-0005-0000-0000-0000E95A0000}"/>
    <cellStyle name="Separador de milhares 7 2 2 21 2 2" xfId="29547" xr:uid="{B0A63E7F-B6A4-417A-BD4B-CBB79C63DBF5}"/>
    <cellStyle name="Separador de milhares 7 2 2 21 3" xfId="29546" xr:uid="{8E5F9BAB-5797-4F97-82FC-EAE20D9A48F6}"/>
    <cellStyle name="Separador de milhares 7 2 2 22" xfId="20655" xr:uid="{00000000-0005-0000-0000-0000EA5A0000}"/>
    <cellStyle name="Separador de milhares 7 2 2 22 2" xfId="20656" xr:uid="{00000000-0005-0000-0000-0000EB5A0000}"/>
    <cellStyle name="Separador de milhares 7 2 2 22 2 2" xfId="29549" xr:uid="{4B01DF22-B1DE-47F0-84FF-FD32792ED04F}"/>
    <cellStyle name="Separador de milhares 7 2 2 22 3" xfId="29548" xr:uid="{39A5AFAF-92D0-4249-913F-3DB675EB3464}"/>
    <cellStyle name="Separador de milhares 7 2 2 23" xfId="20657" xr:uid="{00000000-0005-0000-0000-0000EC5A0000}"/>
    <cellStyle name="Separador de milhares 7 2 2 23 2" xfId="20658" xr:uid="{00000000-0005-0000-0000-0000ED5A0000}"/>
    <cellStyle name="Separador de milhares 7 2 2 23 2 2" xfId="29551" xr:uid="{76C7B10F-8489-43E2-88EF-8B0298C4FC67}"/>
    <cellStyle name="Separador de milhares 7 2 2 23 3" xfId="29550" xr:uid="{48E16431-7B66-4571-BF5B-929A12EA15DB}"/>
    <cellStyle name="Separador de milhares 7 2 2 24" xfId="20659" xr:uid="{00000000-0005-0000-0000-0000EE5A0000}"/>
    <cellStyle name="Separador de milhares 7 2 2 24 2" xfId="20660" xr:uid="{00000000-0005-0000-0000-0000EF5A0000}"/>
    <cellStyle name="Separador de milhares 7 2 2 24 2 2" xfId="29553" xr:uid="{BB6A421E-9E69-4EBF-9BE5-A4DC96B30866}"/>
    <cellStyle name="Separador de milhares 7 2 2 24 3" xfId="29552" xr:uid="{E79C9A8C-C17E-4591-B47C-EC40801D0131}"/>
    <cellStyle name="Separador de milhares 7 2 2 25" xfId="20661" xr:uid="{00000000-0005-0000-0000-0000F05A0000}"/>
    <cellStyle name="Separador de milhares 7 2 2 25 2" xfId="20662" xr:uid="{00000000-0005-0000-0000-0000F15A0000}"/>
    <cellStyle name="Separador de milhares 7 2 2 25 2 2" xfId="29555" xr:uid="{85E59788-405F-45B7-91F6-50B5A35972CE}"/>
    <cellStyle name="Separador de milhares 7 2 2 25 3" xfId="29554" xr:uid="{1752966B-960A-4964-AC8E-0508BF123C44}"/>
    <cellStyle name="Separador de milhares 7 2 2 26" xfId="20663" xr:uid="{00000000-0005-0000-0000-0000F25A0000}"/>
    <cellStyle name="Separador de milhares 7 2 2 26 2" xfId="20664" xr:uid="{00000000-0005-0000-0000-0000F35A0000}"/>
    <cellStyle name="Separador de milhares 7 2 2 26 2 2" xfId="29557" xr:uid="{4A10D0E1-880D-479A-89BC-69DE2603CAFE}"/>
    <cellStyle name="Separador de milhares 7 2 2 26 3" xfId="29556" xr:uid="{30E52D7B-D7E9-4370-AB20-C205C483C512}"/>
    <cellStyle name="Separador de milhares 7 2 2 27" xfId="20665" xr:uid="{00000000-0005-0000-0000-0000F45A0000}"/>
    <cellStyle name="Separador de milhares 7 2 2 27 2" xfId="20666" xr:uid="{00000000-0005-0000-0000-0000F55A0000}"/>
    <cellStyle name="Separador de milhares 7 2 2 27 2 2" xfId="29559" xr:uid="{802BB717-A967-471A-9071-96773E1C17D7}"/>
    <cellStyle name="Separador de milhares 7 2 2 27 3" xfId="29558" xr:uid="{4093D0CC-B831-443D-B6FC-FF560246C9C1}"/>
    <cellStyle name="Separador de milhares 7 2 2 28" xfId="20667" xr:uid="{00000000-0005-0000-0000-0000F65A0000}"/>
    <cellStyle name="Separador de milhares 7 2 2 28 2" xfId="20668" xr:uid="{00000000-0005-0000-0000-0000F75A0000}"/>
    <cellStyle name="Separador de milhares 7 2 2 28 2 2" xfId="29561" xr:uid="{136D437E-6E10-4F5E-8700-13DC2C85C4EE}"/>
    <cellStyle name="Separador de milhares 7 2 2 28 3" xfId="29560" xr:uid="{12D4766A-91AE-45A2-B473-ECC9DCB3C46A}"/>
    <cellStyle name="Separador de milhares 7 2 2 29" xfId="20669" xr:uid="{00000000-0005-0000-0000-0000F85A0000}"/>
    <cellStyle name="Separador de milhares 7 2 2 29 2" xfId="20670" xr:uid="{00000000-0005-0000-0000-0000F95A0000}"/>
    <cellStyle name="Separador de milhares 7 2 2 29 2 2" xfId="29563" xr:uid="{11196A09-17F6-4849-8A9F-53EDB399BAAE}"/>
    <cellStyle name="Separador de milhares 7 2 2 29 3" xfId="29562" xr:uid="{C2734B7E-AD44-4F89-9BA1-13069A6C7C6C}"/>
    <cellStyle name="Separador de milhares 7 2 2 3" xfId="837" xr:uid="{00000000-0005-0000-0000-0000FA5A0000}"/>
    <cellStyle name="Separador de milhares 7 2 2 3 10" xfId="20672" xr:uid="{00000000-0005-0000-0000-0000FB5A0000}"/>
    <cellStyle name="Separador de milhares 7 2 2 3 10 2" xfId="20673" xr:uid="{00000000-0005-0000-0000-0000FC5A0000}"/>
    <cellStyle name="Separador de milhares 7 2 2 3 10 2 2" xfId="29565" xr:uid="{A44C76E4-ADF9-48F4-88E9-C9CA71147AA6}"/>
    <cellStyle name="Separador de milhares 7 2 2 3 10 3" xfId="29564" xr:uid="{CEC68B47-28AC-4764-8144-117F1AC85AB4}"/>
    <cellStyle name="Separador de milhares 7 2 2 3 11" xfId="20674" xr:uid="{00000000-0005-0000-0000-0000FD5A0000}"/>
    <cellStyle name="Separador de milhares 7 2 2 3 11 2" xfId="20675" xr:uid="{00000000-0005-0000-0000-0000FE5A0000}"/>
    <cellStyle name="Separador de milhares 7 2 2 3 11 2 2" xfId="29567" xr:uid="{A8BA6E3A-4D7A-4BB7-A89E-ABB567753E23}"/>
    <cellStyle name="Separador de milhares 7 2 2 3 11 3" xfId="29566" xr:uid="{CD12E5FB-6074-4210-98C9-BBA6F03CE347}"/>
    <cellStyle name="Separador de milhares 7 2 2 3 12" xfId="20676" xr:uid="{00000000-0005-0000-0000-0000FF5A0000}"/>
    <cellStyle name="Separador de milhares 7 2 2 3 12 2" xfId="20677" xr:uid="{00000000-0005-0000-0000-0000005B0000}"/>
    <cellStyle name="Separador de milhares 7 2 2 3 12 2 2" xfId="29569" xr:uid="{CD8AE262-198D-40BF-9C61-0E2C4E38DD69}"/>
    <cellStyle name="Separador de milhares 7 2 2 3 12 3" xfId="29568" xr:uid="{679E2E48-0560-4976-A790-74648BC6AC90}"/>
    <cellStyle name="Separador de milhares 7 2 2 3 13" xfId="20678" xr:uid="{00000000-0005-0000-0000-0000015B0000}"/>
    <cellStyle name="Separador de milhares 7 2 2 3 13 2" xfId="20679" xr:uid="{00000000-0005-0000-0000-0000025B0000}"/>
    <cellStyle name="Separador de milhares 7 2 2 3 13 2 2" xfId="29571" xr:uid="{45962A7C-9783-4C5C-BD80-CD96D0D665E7}"/>
    <cellStyle name="Separador de milhares 7 2 2 3 13 3" xfId="29570" xr:uid="{581DD10E-472D-45DB-B1E5-41DC199B3AC2}"/>
    <cellStyle name="Separador de milhares 7 2 2 3 14" xfId="20680" xr:uid="{00000000-0005-0000-0000-0000035B0000}"/>
    <cellStyle name="Separador de milhares 7 2 2 3 14 2" xfId="20681" xr:uid="{00000000-0005-0000-0000-0000045B0000}"/>
    <cellStyle name="Separador de milhares 7 2 2 3 14 2 2" xfId="29573" xr:uid="{9D0DAA37-110C-4594-BAA4-41B4351D055C}"/>
    <cellStyle name="Separador de milhares 7 2 2 3 14 3" xfId="29572" xr:uid="{B209265A-E87F-49A7-AD6C-0CC13EE48D77}"/>
    <cellStyle name="Separador de milhares 7 2 2 3 15" xfId="20682" xr:uid="{00000000-0005-0000-0000-0000055B0000}"/>
    <cellStyle name="Separador de milhares 7 2 2 3 15 2" xfId="20683" xr:uid="{00000000-0005-0000-0000-0000065B0000}"/>
    <cellStyle name="Separador de milhares 7 2 2 3 15 2 2" xfId="29575" xr:uid="{9C97C702-F579-43AD-80AB-67C339FC3D46}"/>
    <cellStyle name="Separador de milhares 7 2 2 3 15 3" xfId="29574" xr:uid="{917E8B6A-721C-44BF-AD02-057016A75DF4}"/>
    <cellStyle name="Separador de milhares 7 2 2 3 16" xfId="20684" xr:uid="{00000000-0005-0000-0000-0000075B0000}"/>
    <cellStyle name="Separador de milhares 7 2 2 3 16 2" xfId="20685" xr:uid="{00000000-0005-0000-0000-0000085B0000}"/>
    <cellStyle name="Separador de milhares 7 2 2 3 16 2 2" xfId="29577" xr:uid="{98137865-132F-4CCA-808F-D987C0D5F821}"/>
    <cellStyle name="Separador de milhares 7 2 2 3 16 3" xfId="29576" xr:uid="{4259BE1A-0C08-47CC-97CE-57AF5937D9EA}"/>
    <cellStyle name="Separador de milhares 7 2 2 3 17" xfId="20686" xr:uid="{00000000-0005-0000-0000-0000095B0000}"/>
    <cellStyle name="Separador de milhares 7 2 2 3 17 2" xfId="20687" xr:uid="{00000000-0005-0000-0000-00000A5B0000}"/>
    <cellStyle name="Separador de milhares 7 2 2 3 17 2 2" xfId="29579" xr:uid="{CBB80C31-F2FC-4A18-ACAE-F3A002D22224}"/>
    <cellStyle name="Separador de milhares 7 2 2 3 17 3" xfId="29578" xr:uid="{7016E39E-607A-4FEB-9898-EC07AD0A18E4}"/>
    <cellStyle name="Separador de milhares 7 2 2 3 18" xfId="20688" xr:uid="{00000000-0005-0000-0000-00000B5B0000}"/>
    <cellStyle name="Separador de milhares 7 2 2 3 18 2" xfId="20689" xr:uid="{00000000-0005-0000-0000-00000C5B0000}"/>
    <cellStyle name="Separador de milhares 7 2 2 3 18 2 2" xfId="29581" xr:uid="{63EF096A-E3E0-4C95-831E-11B322528485}"/>
    <cellStyle name="Separador de milhares 7 2 2 3 18 3" xfId="29580" xr:uid="{B2059F1F-062C-46BE-AFFB-B352C693BF87}"/>
    <cellStyle name="Separador de milhares 7 2 2 3 19" xfId="20690" xr:uid="{00000000-0005-0000-0000-00000D5B0000}"/>
    <cellStyle name="Separador de milhares 7 2 2 3 19 2" xfId="20691" xr:uid="{00000000-0005-0000-0000-00000E5B0000}"/>
    <cellStyle name="Separador de milhares 7 2 2 3 19 2 2" xfId="29583" xr:uid="{4579A5C6-4432-4E7A-BA95-5215BD3C70FE}"/>
    <cellStyle name="Separador de milhares 7 2 2 3 19 3" xfId="29582" xr:uid="{117E12F3-B84D-4D4B-85B5-CC13545EC423}"/>
    <cellStyle name="Separador de milhares 7 2 2 3 2" xfId="20692" xr:uid="{00000000-0005-0000-0000-00000F5B0000}"/>
    <cellStyle name="Separador de milhares 7 2 2 3 2 2" xfId="20693" xr:uid="{00000000-0005-0000-0000-0000105B0000}"/>
    <cellStyle name="Separador de milhares 7 2 2 3 2 2 2" xfId="29585" xr:uid="{C601658D-7F69-4664-B092-B97A26750E18}"/>
    <cellStyle name="Separador de milhares 7 2 2 3 2 3" xfId="29584" xr:uid="{CC7B722F-46BE-4A82-95B6-F27F7E6A1B7A}"/>
    <cellStyle name="Separador de milhares 7 2 2 3 20" xfId="20694" xr:uid="{00000000-0005-0000-0000-0000115B0000}"/>
    <cellStyle name="Separador de milhares 7 2 2 3 20 2" xfId="20695" xr:uid="{00000000-0005-0000-0000-0000125B0000}"/>
    <cellStyle name="Separador de milhares 7 2 2 3 20 2 2" xfId="29587" xr:uid="{C7253DE1-2EB1-4F58-A235-5254623F3E0D}"/>
    <cellStyle name="Separador de milhares 7 2 2 3 20 3" xfId="29586" xr:uid="{A6CB4875-FCD6-444C-B025-F03CC1B485D9}"/>
    <cellStyle name="Separador de milhares 7 2 2 3 21" xfId="20696" xr:uid="{00000000-0005-0000-0000-0000135B0000}"/>
    <cellStyle name="Separador de milhares 7 2 2 3 21 2" xfId="20697" xr:uid="{00000000-0005-0000-0000-0000145B0000}"/>
    <cellStyle name="Separador de milhares 7 2 2 3 21 2 2" xfId="29589" xr:uid="{E1235E97-2E63-4172-ADD4-45F5B6FD5107}"/>
    <cellStyle name="Separador de milhares 7 2 2 3 21 3" xfId="29588" xr:uid="{A15AB0BF-E087-4E9E-8BCC-6AB883AA67C2}"/>
    <cellStyle name="Separador de milhares 7 2 2 3 22" xfId="20698" xr:uid="{00000000-0005-0000-0000-0000155B0000}"/>
    <cellStyle name="Separador de milhares 7 2 2 3 22 2" xfId="20699" xr:uid="{00000000-0005-0000-0000-0000165B0000}"/>
    <cellStyle name="Separador de milhares 7 2 2 3 22 2 2" xfId="29591" xr:uid="{BFEA48C5-633F-4C3D-BA6F-5DDED27D3558}"/>
    <cellStyle name="Separador de milhares 7 2 2 3 22 3" xfId="29590" xr:uid="{18CBBD65-BB82-486F-A617-5A47FEC9A5A4}"/>
    <cellStyle name="Separador de milhares 7 2 2 3 23" xfId="20700" xr:uid="{00000000-0005-0000-0000-0000175B0000}"/>
    <cellStyle name="Separador de milhares 7 2 2 3 23 2" xfId="20701" xr:uid="{00000000-0005-0000-0000-0000185B0000}"/>
    <cellStyle name="Separador de milhares 7 2 2 3 23 2 2" xfId="29593" xr:uid="{1F66DA45-5077-4355-9D38-A09BE064E8D3}"/>
    <cellStyle name="Separador de milhares 7 2 2 3 23 3" xfId="29592" xr:uid="{0A09AD3F-A731-4E0E-B7B5-838917A2971D}"/>
    <cellStyle name="Separador de milhares 7 2 2 3 24" xfId="20702" xr:uid="{00000000-0005-0000-0000-0000195B0000}"/>
    <cellStyle name="Separador de milhares 7 2 2 3 24 2" xfId="20703" xr:uid="{00000000-0005-0000-0000-00001A5B0000}"/>
    <cellStyle name="Separador de milhares 7 2 2 3 24 2 2" xfId="29595" xr:uid="{343F120F-CFCE-4684-AF25-98977ED079F8}"/>
    <cellStyle name="Separador de milhares 7 2 2 3 24 3" xfId="29594" xr:uid="{6420CFD0-933A-4623-AD43-A8E223E05672}"/>
    <cellStyle name="Separador de milhares 7 2 2 3 25" xfId="20704" xr:uid="{00000000-0005-0000-0000-00001B5B0000}"/>
    <cellStyle name="Separador de milhares 7 2 2 3 25 2" xfId="20705" xr:uid="{00000000-0005-0000-0000-00001C5B0000}"/>
    <cellStyle name="Separador de milhares 7 2 2 3 25 2 2" xfId="29597" xr:uid="{662F2FEF-3D63-4BA3-9981-D2F52CB6198F}"/>
    <cellStyle name="Separador de milhares 7 2 2 3 25 3" xfId="29596" xr:uid="{BDFFFDB2-B9E6-4F79-9C75-53FEE1FC3D5B}"/>
    <cellStyle name="Separador de milhares 7 2 2 3 26" xfId="20706" xr:uid="{00000000-0005-0000-0000-00001D5B0000}"/>
    <cellStyle name="Separador de milhares 7 2 2 3 26 2" xfId="20707" xr:uid="{00000000-0005-0000-0000-00001E5B0000}"/>
    <cellStyle name="Separador de milhares 7 2 2 3 26 2 2" xfId="29599" xr:uid="{DE3AEBC1-2C05-4083-ACF0-FDD542504121}"/>
    <cellStyle name="Separador de milhares 7 2 2 3 26 3" xfId="29598" xr:uid="{0AEC99D9-C91D-40A8-A959-3E8604A7A01B}"/>
    <cellStyle name="Separador de milhares 7 2 2 3 27" xfId="20708" xr:uid="{00000000-0005-0000-0000-00001F5B0000}"/>
    <cellStyle name="Separador de milhares 7 2 2 3 27 2" xfId="20709" xr:uid="{00000000-0005-0000-0000-0000205B0000}"/>
    <cellStyle name="Separador de milhares 7 2 2 3 27 2 2" xfId="29601" xr:uid="{B301A686-26F1-4BDA-B20D-02410211999C}"/>
    <cellStyle name="Separador de milhares 7 2 2 3 27 3" xfId="29600" xr:uid="{C4ACA983-54E5-405D-9905-AB3C629855BD}"/>
    <cellStyle name="Separador de milhares 7 2 2 3 28" xfId="20710" xr:uid="{00000000-0005-0000-0000-0000215B0000}"/>
    <cellStyle name="Separador de milhares 7 2 2 3 28 2" xfId="20711" xr:uid="{00000000-0005-0000-0000-0000225B0000}"/>
    <cellStyle name="Separador de milhares 7 2 2 3 28 2 2" xfId="29603" xr:uid="{0D1BE83C-7E29-4C8F-925C-A4ECC2CBD4B4}"/>
    <cellStyle name="Separador de milhares 7 2 2 3 28 3" xfId="29602" xr:uid="{653151E3-7DDB-4F55-BB8C-D2B6ED998E85}"/>
    <cellStyle name="Separador de milhares 7 2 2 3 29" xfId="20712" xr:uid="{00000000-0005-0000-0000-0000235B0000}"/>
    <cellStyle name="Separador de milhares 7 2 2 3 29 2" xfId="20713" xr:uid="{00000000-0005-0000-0000-0000245B0000}"/>
    <cellStyle name="Separador de milhares 7 2 2 3 29 2 2" xfId="29605" xr:uid="{DA14EE83-5914-456C-B441-1E3C1FAAFB54}"/>
    <cellStyle name="Separador de milhares 7 2 2 3 29 3" xfId="29604" xr:uid="{0A0EDB0D-E66A-4E42-80A4-22D3BCF5C335}"/>
    <cellStyle name="Separador de milhares 7 2 2 3 3" xfId="20714" xr:uid="{00000000-0005-0000-0000-0000255B0000}"/>
    <cellStyle name="Separador de milhares 7 2 2 3 3 2" xfId="20715" xr:uid="{00000000-0005-0000-0000-0000265B0000}"/>
    <cellStyle name="Separador de milhares 7 2 2 3 3 2 2" xfId="29607" xr:uid="{F9D76A40-8C29-4B0A-9F7E-BC8051587D79}"/>
    <cellStyle name="Separador de milhares 7 2 2 3 3 3" xfId="29606" xr:uid="{C24D80EC-264B-4311-A258-F75C182697FD}"/>
    <cellStyle name="Separador de milhares 7 2 2 3 30" xfId="20716" xr:uid="{00000000-0005-0000-0000-0000275B0000}"/>
    <cellStyle name="Separador de milhares 7 2 2 3 30 2" xfId="20717" xr:uid="{00000000-0005-0000-0000-0000285B0000}"/>
    <cellStyle name="Separador de milhares 7 2 2 3 30 2 2" xfId="29609" xr:uid="{284FF3EA-592B-4684-95F5-8DB6A8BAA62B}"/>
    <cellStyle name="Separador de milhares 7 2 2 3 30 3" xfId="29608" xr:uid="{1B51E278-1193-4C8D-A49F-8781EFA90BE5}"/>
    <cellStyle name="Separador de milhares 7 2 2 3 31" xfId="20718" xr:uid="{00000000-0005-0000-0000-0000295B0000}"/>
    <cellStyle name="Separador de milhares 7 2 2 3 31 2" xfId="20719" xr:uid="{00000000-0005-0000-0000-00002A5B0000}"/>
    <cellStyle name="Separador de milhares 7 2 2 3 31 2 2" xfId="29611" xr:uid="{8E64FD25-29CA-4E2D-92B4-4EA39DB4A3C9}"/>
    <cellStyle name="Separador de milhares 7 2 2 3 31 3" xfId="29610" xr:uid="{EEA319CE-BC46-41DF-840E-65954FCD915D}"/>
    <cellStyle name="Separador de milhares 7 2 2 3 32" xfId="20720" xr:uid="{00000000-0005-0000-0000-00002B5B0000}"/>
    <cellStyle name="Separador de milhares 7 2 2 3 32 2" xfId="20721" xr:uid="{00000000-0005-0000-0000-00002C5B0000}"/>
    <cellStyle name="Separador de milhares 7 2 2 3 32 2 2" xfId="29613" xr:uid="{228900D8-D76C-493C-B120-9FEC786771DE}"/>
    <cellStyle name="Separador de milhares 7 2 2 3 32 3" xfId="29612" xr:uid="{3E9A9249-D8F1-4958-ABAB-3B457561FC70}"/>
    <cellStyle name="Separador de milhares 7 2 2 3 33" xfId="20722" xr:uid="{00000000-0005-0000-0000-00002D5B0000}"/>
    <cellStyle name="Separador de milhares 7 2 2 3 33 2" xfId="20723" xr:uid="{00000000-0005-0000-0000-00002E5B0000}"/>
    <cellStyle name="Separador de milhares 7 2 2 3 33 2 2" xfId="29615" xr:uid="{6D1768A3-B16F-4713-BA14-A219F59B0082}"/>
    <cellStyle name="Separador de milhares 7 2 2 3 33 3" xfId="29614" xr:uid="{363F1BBE-B4AA-47A6-B161-BF4A313408A7}"/>
    <cellStyle name="Separador de milhares 7 2 2 3 34" xfId="20724" xr:uid="{00000000-0005-0000-0000-00002F5B0000}"/>
    <cellStyle name="Separador de milhares 7 2 2 3 34 2" xfId="20725" xr:uid="{00000000-0005-0000-0000-0000305B0000}"/>
    <cellStyle name="Separador de milhares 7 2 2 3 34 2 2" xfId="29617" xr:uid="{365EE205-34E5-4E7D-A01C-9917D9A08A4B}"/>
    <cellStyle name="Separador de milhares 7 2 2 3 34 3" xfId="29616" xr:uid="{348A63B4-6A6B-4182-9E2F-370028D6F1B5}"/>
    <cellStyle name="Separador de milhares 7 2 2 3 35" xfId="20726" xr:uid="{00000000-0005-0000-0000-0000315B0000}"/>
    <cellStyle name="Separador de milhares 7 2 2 3 35 2" xfId="29618" xr:uid="{B3FB2BA7-580E-40D8-BC88-BF10E39A2BE7}"/>
    <cellStyle name="Separador de milhares 7 2 2 3 36" xfId="20671" xr:uid="{00000000-0005-0000-0000-0000325B0000}"/>
    <cellStyle name="Separador de milhares 7 2 2 3 37" xfId="28069" xr:uid="{6FAE5181-D76C-4E88-97E7-8AB786CA15F6}"/>
    <cellStyle name="Separador de milhares 7 2 2 3 4" xfId="20727" xr:uid="{00000000-0005-0000-0000-0000335B0000}"/>
    <cellStyle name="Separador de milhares 7 2 2 3 4 2" xfId="20728" xr:uid="{00000000-0005-0000-0000-0000345B0000}"/>
    <cellStyle name="Separador de milhares 7 2 2 3 4 2 2" xfId="29620" xr:uid="{6D11DAB8-0754-4DC1-A342-1D921E35E584}"/>
    <cellStyle name="Separador de milhares 7 2 2 3 4 3" xfId="29619" xr:uid="{07F27F38-7123-478D-B1CC-CDBC0730C6DE}"/>
    <cellStyle name="Separador de milhares 7 2 2 3 5" xfId="20729" xr:uid="{00000000-0005-0000-0000-0000355B0000}"/>
    <cellStyle name="Separador de milhares 7 2 2 3 5 2" xfId="20730" xr:uid="{00000000-0005-0000-0000-0000365B0000}"/>
    <cellStyle name="Separador de milhares 7 2 2 3 5 2 2" xfId="29622" xr:uid="{61C80D78-C4DB-48B9-9A67-43264F7C942E}"/>
    <cellStyle name="Separador de milhares 7 2 2 3 5 3" xfId="29621" xr:uid="{AE7DA314-AE18-42D2-84C6-57D708B12C42}"/>
    <cellStyle name="Separador de milhares 7 2 2 3 6" xfId="20731" xr:uid="{00000000-0005-0000-0000-0000375B0000}"/>
    <cellStyle name="Separador de milhares 7 2 2 3 6 2" xfId="20732" xr:uid="{00000000-0005-0000-0000-0000385B0000}"/>
    <cellStyle name="Separador de milhares 7 2 2 3 6 2 2" xfId="29624" xr:uid="{7B681631-8746-4525-8012-BD5F683DA001}"/>
    <cellStyle name="Separador de milhares 7 2 2 3 6 3" xfId="29623" xr:uid="{A415519A-BFC4-44CA-BDD3-59BF85462FC7}"/>
    <cellStyle name="Separador de milhares 7 2 2 3 7" xfId="20733" xr:uid="{00000000-0005-0000-0000-0000395B0000}"/>
    <cellStyle name="Separador de milhares 7 2 2 3 7 2" xfId="20734" xr:uid="{00000000-0005-0000-0000-00003A5B0000}"/>
    <cellStyle name="Separador de milhares 7 2 2 3 7 2 2" xfId="29626" xr:uid="{B9F0D6FC-54DE-46F6-BB12-0230DD27B0BD}"/>
    <cellStyle name="Separador de milhares 7 2 2 3 7 3" xfId="29625" xr:uid="{322C3A21-D162-411C-B4D7-34B710F349A6}"/>
    <cellStyle name="Separador de milhares 7 2 2 3 8" xfId="20735" xr:uid="{00000000-0005-0000-0000-00003B5B0000}"/>
    <cellStyle name="Separador de milhares 7 2 2 3 8 2" xfId="20736" xr:uid="{00000000-0005-0000-0000-00003C5B0000}"/>
    <cellStyle name="Separador de milhares 7 2 2 3 8 2 2" xfId="29628" xr:uid="{059B93D5-4763-4E1A-94E6-53082C1AA9AC}"/>
    <cellStyle name="Separador de milhares 7 2 2 3 8 3" xfId="29627" xr:uid="{2B08CE5B-C9CE-4FF2-91D3-666BD3D38FC1}"/>
    <cellStyle name="Separador de milhares 7 2 2 3 9" xfId="20737" xr:uid="{00000000-0005-0000-0000-00003D5B0000}"/>
    <cellStyle name="Separador de milhares 7 2 2 3 9 2" xfId="20738" xr:uid="{00000000-0005-0000-0000-00003E5B0000}"/>
    <cellStyle name="Separador de milhares 7 2 2 3 9 2 2" xfId="29630" xr:uid="{EC2C54AC-BA37-45BC-863B-04D09A005207}"/>
    <cellStyle name="Separador de milhares 7 2 2 3 9 3" xfId="29629" xr:uid="{8E752246-6E5B-4073-A9D6-14C18B445DC7}"/>
    <cellStyle name="Separador de milhares 7 2 2 30" xfId="20739" xr:uid="{00000000-0005-0000-0000-00003F5B0000}"/>
    <cellStyle name="Separador de milhares 7 2 2 30 2" xfId="20740" xr:uid="{00000000-0005-0000-0000-0000405B0000}"/>
    <cellStyle name="Separador de milhares 7 2 2 30 2 2" xfId="29632" xr:uid="{C4FA8445-6475-4118-AE40-9A2E7A82C09C}"/>
    <cellStyle name="Separador de milhares 7 2 2 30 3" xfId="29631" xr:uid="{479D5C1B-51DA-4191-967B-AE1094FFD510}"/>
    <cellStyle name="Separador de milhares 7 2 2 31" xfId="20741" xr:uid="{00000000-0005-0000-0000-0000415B0000}"/>
    <cellStyle name="Separador de milhares 7 2 2 31 2" xfId="20742" xr:uid="{00000000-0005-0000-0000-0000425B0000}"/>
    <cellStyle name="Separador de milhares 7 2 2 31 2 2" xfId="29634" xr:uid="{95DFE32A-C6E1-48A2-A3E6-D2E547A0C3BA}"/>
    <cellStyle name="Separador de milhares 7 2 2 31 3" xfId="29633" xr:uid="{9A49B00B-E65C-4050-A02B-DD484C5321AD}"/>
    <cellStyle name="Separador de milhares 7 2 2 32" xfId="20743" xr:uid="{00000000-0005-0000-0000-0000435B0000}"/>
    <cellStyle name="Separador de milhares 7 2 2 32 2" xfId="20744" xr:uid="{00000000-0005-0000-0000-0000445B0000}"/>
    <cellStyle name="Separador de milhares 7 2 2 32 2 2" xfId="29636" xr:uid="{34230893-1F56-4C45-9540-2345DDFA8DE4}"/>
    <cellStyle name="Separador de milhares 7 2 2 32 3" xfId="29635" xr:uid="{5DA95500-C522-4BD9-B32D-58D66B0EA2A5}"/>
    <cellStyle name="Separador de milhares 7 2 2 33" xfId="20745" xr:uid="{00000000-0005-0000-0000-0000455B0000}"/>
    <cellStyle name="Separador de milhares 7 2 2 33 2" xfId="20746" xr:uid="{00000000-0005-0000-0000-0000465B0000}"/>
    <cellStyle name="Separador de milhares 7 2 2 33 2 2" xfId="29638" xr:uid="{74FDC9CD-692C-4704-A703-66404AC0046E}"/>
    <cellStyle name="Separador de milhares 7 2 2 33 3" xfId="29637" xr:uid="{8F64B999-F5A2-47CA-AAA3-DC0B87392131}"/>
    <cellStyle name="Separador de milhares 7 2 2 34" xfId="20747" xr:uid="{00000000-0005-0000-0000-0000475B0000}"/>
    <cellStyle name="Separador de milhares 7 2 2 34 2" xfId="20748" xr:uid="{00000000-0005-0000-0000-0000485B0000}"/>
    <cellStyle name="Separador de milhares 7 2 2 34 2 2" xfId="29640" xr:uid="{494FFD85-A6F8-4D2E-804E-CEFF2DD0B061}"/>
    <cellStyle name="Separador de milhares 7 2 2 34 3" xfId="29639" xr:uid="{DBDC5675-44C2-4942-B3E0-61AA92368B6D}"/>
    <cellStyle name="Separador de milhares 7 2 2 35" xfId="20749" xr:uid="{00000000-0005-0000-0000-0000495B0000}"/>
    <cellStyle name="Separador de milhares 7 2 2 35 2" xfId="20750" xr:uid="{00000000-0005-0000-0000-00004A5B0000}"/>
    <cellStyle name="Separador de milhares 7 2 2 35 2 2" xfId="29642" xr:uid="{E704BB05-083F-4E8F-9ED7-BCBD70CED4E7}"/>
    <cellStyle name="Separador de milhares 7 2 2 35 3" xfId="29641" xr:uid="{F2E4550F-3904-4E9B-A3AD-29FFC7FA4811}"/>
    <cellStyle name="Separador de milhares 7 2 2 36" xfId="20751" xr:uid="{00000000-0005-0000-0000-00004B5B0000}"/>
    <cellStyle name="Separador de milhares 7 2 2 36 2" xfId="20752" xr:uid="{00000000-0005-0000-0000-00004C5B0000}"/>
    <cellStyle name="Separador de milhares 7 2 2 36 2 2" xfId="29644" xr:uid="{A0854FCA-96A8-4359-844B-FDA4B711BA00}"/>
    <cellStyle name="Separador de milhares 7 2 2 36 3" xfId="29643" xr:uid="{5FFD08A6-1D25-4CFC-818B-158EA9F1DDD5}"/>
    <cellStyle name="Separador de milhares 7 2 2 37" xfId="20753" xr:uid="{00000000-0005-0000-0000-00004D5B0000}"/>
    <cellStyle name="Separador de milhares 7 2 2 37 2" xfId="20754" xr:uid="{00000000-0005-0000-0000-00004E5B0000}"/>
    <cellStyle name="Separador de milhares 7 2 2 37 2 2" xfId="29646" xr:uid="{A91929F4-DDE4-486D-96FA-5E8075D46322}"/>
    <cellStyle name="Separador de milhares 7 2 2 37 3" xfId="29645" xr:uid="{FC0F58B0-736D-4B63-A6F0-4C0649A65793}"/>
    <cellStyle name="Separador de milhares 7 2 2 38" xfId="20755" xr:uid="{00000000-0005-0000-0000-00004F5B0000}"/>
    <cellStyle name="Separador de milhares 7 2 2 38 2" xfId="20756" xr:uid="{00000000-0005-0000-0000-0000505B0000}"/>
    <cellStyle name="Separador de milhares 7 2 2 38 2 2" xfId="29648" xr:uid="{6435D838-EAD0-495F-BCC5-BF67AAB62E3D}"/>
    <cellStyle name="Separador de milhares 7 2 2 38 3" xfId="29647" xr:uid="{0EFCF653-7812-4729-8FFE-6B3284F78372}"/>
    <cellStyle name="Separador de milhares 7 2 2 39" xfId="20757" xr:uid="{00000000-0005-0000-0000-0000515B0000}"/>
    <cellStyle name="Separador de milhares 7 2 2 39 2" xfId="20758" xr:uid="{00000000-0005-0000-0000-0000525B0000}"/>
    <cellStyle name="Separador de milhares 7 2 2 39 2 2" xfId="29650" xr:uid="{2B8E31D8-0883-46C4-9FE2-490078AE3B64}"/>
    <cellStyle name="Separador de milhares 7 2 2 39 3" xfId="29649" xr:uid="{E0708B14-1E53-461A-8D48-10A7D003351D}"/>
    <cellStyle name="Separador de milhares 7 2 2 4" xfId="20759" xr:uid="{00000000-0005-0000-0000-0000535B0000}"/>
    <cellStyle name="Separador de milhares 7 2 2 4 2" xfId="20760" xr:uid="{00000000-0005-0000-0000-0000545B0000}"/>
    <cellStyle name="Separador de milhares 7 2 2 4 2 2" xfId="20761" xr:uid="{00000000-0005-0000-0000-0000555B0000}"/>
    <cellStyle name="Separador de milhares 7 2 2 4 2 2 2" xfId="29652" xr:uid="{CC8BBC73-7675-44DB-9AC7-2BEFA57CBDCC}"/>
    <cellStyle name="Separador de milhares 7 2 2 4 2 3" xfId="29651" xr:uid="{F1F5A785-A626-4FE2-84E4-5C2A6263B5DD}"/>
    <cellStyle name="Separador de milhares 7 2 2 4 3" xfId="20762" xr:uid="{00000000-0005-0000-0000-0000565B0000}"/>
    <cellStyle name="Separador de milhares 7 2 2 4 3 2" xfId="20763" xr:uid="{00000000-0005-0000-0000-0000575B0000}"/>
    <cellStyle name="Separador de milhares 7 2 2 4 3 2 2" xfId="29654" xr:uid="{4C479D47-334E-4C60-A734-1E4442DE9F5C}"/>
    <cellStyle name="Separador de milhares 7 2 2 4 3 3" xfId="29653" xr:uid="{5DF3DC11-9498-4E6F-97DA-D58A6C457894}"/>
    <cellStyle name="Separador de milhares 7 2 2 4 4" xfId="20764" xr:uid="{00000000-0005-0000-0000-0000585B0000}"/>
    <cellStyle name="Separador de milhares 7 2 2 4 4 2" xfId="20765" xr:uid="{00000000-0005-0000-0000-0000595B0000}"/>
    <cellStyle name="Separador de milhares 7 2 2 4 4 2 2" xfId="29656" xr:uid="{0208B0AC-EE44-48AF-8847-7834C8CB6103}"/>
    <cellStyle name="Separador de milhares 7 2 2 4 4 3" xfId="29655" xr:uid="{4EDC9153-0108-4F8F-A492-738BFF4B7D03}"/>
    <cellStyle name="Separador de milhares 7 2 2 4 5" xfId="20766" xr:uid="{00000000-0005-0000-0000-00005A5B0000}"/>
    <cellStyle name="Separador de milhares 7 2 2 4 5 2" xfId="20767" xr:uid="{00000000-0005-0000-0000-00005B5B0000}"/>
    <cellStyle name="Separador de milhares 7 2 2 4 5 2 2" xfId="29658" xr:uid="{D40F702C-BB08-4CB8-AF34-2E499665D09D}"/>
    <cellStyle name="Separador de milhares 7 2 2 4 5 3" xfId="29657" xr:uid="{531F437B-4604-47CC-A015-6DCCD62FEC51}"/>
    <cellStyle name="Separador de milhares 7 2 2 4 6" xfId="20768" xr:uid="{00000000-0005-0000-0000-00005C5B0000}"/>
    <cellStyle name="Separador de milhares 7 2 2 4 6 2" xfId="29659" xr:uid="{260C87DA-FF6A-4BBA-8A4B-F21B3EC2F755}"/>
    <cellStyle name="Separador de milhares 7 2 2 40" xfId="20769" xr:uid="{00000000-0005-0000-0000-00005D5B0000}"/>
    <cellStyle name="Separador de milhares 7 2 2 40 2" xfId="20770" xr:uid="{00000000-0005-0000-0000-00005E5B0000}"/>
    <cellStyle name="Separador de milhares 7 2 2 40 2 2" xfId="29661" xr:uid="{D7D2BAD2-3F9A-473C-919F-B1764646519A}"/>
    <cellStyle name="Separador de milhares 7 2 2 40 3" xfId="29660" xr:uid="{482F8677-45C5-4497-8F9C-EB64E1DBABA0}"/>
    <cellStyle name="Separador de milhares 7 2 2 41" xfId="20771" xr:uid="{00000000-0005-0000-0000-00005F5B0000}"/>
    <cellStyle name="Separador de milhares 7 2 2 41 2" xfId="20772" xr:uid="{00000000-0005-0000-0000-0000605B0000}"/>
    <cellStyle name="Separador de milhares 7 2 2 41 2 2" xfId="29663" xr:uid="{1ADFD5BC-8766-49A5-B706-FA6FED00E93B}"/>
    <cellStyle name="Separador de milhares 7 2 2 41 3" xfId="29662" xr:uid="{93FA65C0-C059-4EB2-AF57-935B28563EBD}"/>
    <cellStyle name="Separador de milhares 7 2 2 42" xfId="20773" xr:uid="{00000000-0005-0000-0000-0000615B0000}"/>
    <cellStyle name="Separador de milhares 7 2 2 42 2" xfId="20774" xr:uid="{00000000-0005-0000-0000-0000625B0000}"/>
    <cellStyle name="Separador de milhares 7 2 2 42 2 2" xfId="29665" xr:uid="{05CE7600-A491-4560-ADFE-A8A8BCC2317D}"/>
    <cellStyle name="Separador de milhares 7 2 2 42 3" xfId="29664" xr:uid="{C1369615-77E8-4CE3-AB2E-D70D42FA09B9}"/>
    <cellStyle name="Separador de milhares 7 2 2 43" xfId="20775" xr:uid="{00000000-0005-0000-0000-0000635B0000}"/>
    <cellStyle name="Separador de milhares 7 2 2 43 2" xfId="20776" xr:uid="{00000000-0005-0000-0000-0000645B0000}"/>
    <cellStyle name="Separador de milhares 7 2 2 43 2 2" xfId="29667" xr:uid="{5D92EDA1-4828-45B5-91B7-4B068426C3BD}"/>
    <cellStyle name="Separador de milhares 7 2 2 43 3" xfId="29666" xr:uid="{EB5021BB-F540-4205-B934-9A23572878E7}"/>
    <cellStyle name="Separador de milhares 7 2 2 44" xfId="20777" xr:uid="{00000000-0005-0000-0000-0000655B0000}"/>
    <cellStyle name="Separador de milhares 7 2 2 44 2" xfId="20778" xr:uid="{00000000-0005-0000-0000-0000665B0000}"/>
    <cellStyle name="Separador de milhares 7 2 2 44 2 2" xfId="29669" xr:uid="{64A61CC0-59C5-4423-B2B9-AE3D6CCBB71F}"/>
    <cellStyle name="Separador de milhares 7 2 2 44 3" xfId="29668" xr:uid="{AAB3B025-F21C-4311-8A22-F4166A666FC9}"/>
    <cellStyle name="Separador de milhares 7 2 2 45" xfId="20779" xr:uid="{00000000-0005-0000-0000-0000675B0000}"/>
    <cellStyle name="Separador de milhares 7 2 2 45 2" xfId="20780" xr:uid="{00000000-0005-0000-0000-0000685B0000}"/>
    <cellStyle name="Separador de milhares 7 2 2 45 2 2" xfId="29671" xr:uid="{C1E5F7E7-3BD7-4525-A857-DF3A16857FB9}"/>
    <cellStyle name="Separador de milhares 7 2 2 45 3" xfId="29670" xr:uid="{6BEDD78A-8179-4FD9-B8DB-55459CB74104}"/>
    <cellStyle name="Separador de milhares 7 2 2 46" xfId="20781" xr:uid="{00000000-0005-0000-0000-0000695B0000}"/>
    <cellStyle name="Separador de milhares 7 2 2 46 2" xfId="20782" xr:uid="{00000000-0005-0000-0000-00006A5B0000}"/>
    <cellStyle name="Separador de milhares 7 2 2 46 2 2" xfId="29673" xr:uid="{E55C76FA-01B1-4E9A-A2D9-8B2660B11C93}"/>
    <cellStyle name="Separador de milhares 7 2 2 46 3" xfId="29672" xr:uid="{CA54674B-7E57-4B55-A1A0-BEA9508CEF13}"/>
    <cellStyle name="Separador de milhares 7 2 2 47" xfId="20783" xr:uid="{00000000-0005-0000-0000-00006B5B0000}"/>
    <cellStyle name="Separador de milhares 7 2 2 47 2" xfId="29674" xr:uid="{EA7D56E5-6DCF-4973-B8F1-F89D9E6F324F}"/>
    <cellStyle name="Separador de milhares 7 2 2 48" xfId="20562" xr:uid="{00000000-0005-0000-0000-00006C5B0000}"/>
    <cellStyle name="Separador de milhares 7 2 2 49" xfId="28066" xr:uid="{9FBF098C-5EE5-48B2-AD75-1CD9454A703E}"/>
    <cellStyle name="Separador de milhares 7 2 2 5" xfId="20784" xr:uid="{00000000-0005-0000-0000-00006D5B0000}"/>
    <cellStyle name="Separador de milhares 7 2 2 5 2" xfId="20785" xr:uid="{00000000-0005-0000-0000-00006E5B0000}"/>
    <cellStyle name="Separador de milhares 7 2 2 5 2 2" xfId="29675" xr:uid="{C7A0D325-3D7E-4B6A-AA07-3AB09557B8E3}"/>
    <cellStyle name="Separador de milhares 7 2 2 6" xfId="20786" xr:uid="{00000000-0005-0000-0000-00006F5B0000}"/>
    <cellStyle name="Separador de milhares 7 2 2 6 2" xfId="20787" xr:uid="{00000000-0005-0000-0000-0000705B0000}"/>
    <cellStyle name="Separador de milhares 7 2 2 6 2 2" xfId="29676" xr:uid="{48C2DCE7-1567-45DC-9081-34244DAA674C}"/>
    <cellStyle name="Separador de milhares 7 2 2 7" xfId="20788" xr:uid="{00000000-0005-0000-0000-0000715B0000}"/>
    <cellStyle name="Separador de milhares 7 2 2 7 2" xfId="20789" xr:uid="{00000000-0005-0000-0000-0000725B0000}"/>
    <cellStyle name="Separador de milhares 7 2 2 7 2 2" xfId="29677" xr:uid="{42AACE1B-68C3-4359-8ADA-51DF748D4285}"/>
    <cellStyle name="Separador de milhares 7 2 2 8" xfId="20790" xr:uid="{00000000-0005-0000-0000-0000735B0000}"/>
    <cellStyle name="Separador de milhares 7 2 2 8 2" xfId="20791" xr:uid="{00000000-0005-0000-0000-0000745B0000}"/>
    <cellStyle name="Separador de milhares 7 2 2 8 2 2" xfId="29678" xr:uid="{66F84AF0-2778-4938-86E1-FF956B6A60AA}"/>
    <cellStyle name="Separador de milhares 7 2 2 9" xfId="20792" xr:uid="{00000000-0005-0000-0000-0000755B0000}"/>
    <cellStyle name="Separador de milhares 7 2 2 9 2" xfId="20793" xr:uid="{00000000-0005-0000-0000-0000765B0000}"/>
    <cellStyle name="Separador de milhares 7 2 2 9 2 2" xfId="29679" xr:uid="{2142E902-4106-4322-92B7-1933254192F9}"/>
    <cellStyle name="Separador de milhares 7 2 20" xfId="20794" xr:uid="{00000000-0005-0000-0000-0000775B0000}"/>
    <cellStyle name="Separador de milhares 7 2 20 2" xfId="20795" xr:uid="{00000000-0005-0000-0000-0000785B0000}"/>
    <cellStyle name="Separador de milhares 7 2 20 2 2" xfId="29681" xr:uid="{906BAA16-BD5B-486A-86B0-0E3B2800DD0C}"/>
    <cellStyle name="Separador de milhares 7 2 20 3" xfId="29680" xr:uid="{A394AD10-FAC7-4795-B96C-66C3687DD8BF}"/>
    <cellStyle name="Separador de milhares 7 2 21" xfId="20796" xr:uid="{00000000-0005-0000-0000-0000795B0000}"/>
    <cellStyle name="Separador de milhares 7 2 21 2" xfId="20797" xr:uid="{00000000-0005-0000-0000-00007A5B0000}"/>
    <cellStyle name="Separador de milhares 7 2 21 2 2" xfId="29683" xr:uid="{A4319487-0704-4B76-A42D-B95E55661AFC}"/>
    <cellStyle name="Separador de milhares 7 2 21 3" xfId="29682" xr:uid="{1BC75B58-66C7-4C3C-A3FB-FEA601A4E787}"/>
    <cellStyle name="Separador de milhares 7 2 22" xfId="20798" xr:uid="{00000000-0005-0000-0000-00007B5B0000}"/>
    <cellStyle name="Separador de milhares 7 2 22 2" xfId="20799" xr:uid="{00000000-0005-0000-0000-00007C5B0000}"/>
    <cellStyle name="Separador de milhares 7 2 22 2 2" xfId="29685" xr:uid="{293856B5-CFCF-4A1D-9CE3-95DE2342888B}"/>
    <cellStyle name="Separador de milhares 7 2 22 3" xfId="29684" xr:uid="{AA1D230F-FEDB-43B8-9C30-4FB45C50EB05}"/>
    <cellStyle name="Separador de milhares 7 2 23" xfId="20800" xr:uid="{00000000-0005-0000-0000-00007D5B0000}"/>
    <cellStyle name="Separador de milhares 7 2 23 2" xfId="20801" xr:uid="{00000000-0005-0000-0000-00007E5B0000}"/>
    <cellStyle name="Separador de milhares 7 2 23 2 2" xfId="29687" xr:uid="{BE8476FA-9403-4588-B94C-D20E741EB2B5}"/>
    <cellStyle name="Separador de milhares 7 2 23 3" xfId="29686" xr:uid="{BB6F934C-E580-4BFF-B699-05DFDF505705}"/>
    <cellStyle name="Separador de milhares 7 2 24" xfId="20802" xr:uid="{00000000-0005-0000-0000-00007F5B0000}"/>
    <cellStyle name="Separador de milhares 7 2 24 2" xfId="20803" xr:uid="{00000000-0005-0000-0000-0000805B0000}"/>
    <cellStyle name="Separador de milhares 7 2 24 2 2" xfId="29689" xr:uid="{3DC3743E-7BE1-404B-B958-16A4EEB972C7}"/>
    <cellStyle name="Separador de milhares 7 2 24 3" xfId="29688" xr:uid="{283BF111-D23E-4C19-9273-06E1A8ACE46B}"/>
    <cellStyle name="Separador de milhares 7 2 25" xfId="20804" xr:uid="{00000000-0005-0000-0000-0000815B0000}"/>
    <cellStyle name="Separador de milhares 7 2 25 2" xfId="20805" xr:uid="{00000000-0005-0000-0000-0000825B0000}"/>
    <cellStyle name="Separador de milhares 7 2 25 2 2" xfId="29691" xr:uid="{0D1273A8-B460-471A-B755-4A21B88AEE99}"/>
    <cellStyle name="Separador de milhares 7 2 25 3" xfId="29690" xr:uid="{AF7BDAE5-0093-4DF2-BF8C-40ADEB944BF9}"/>
    <cellStyle name="Separador de milhares 7 2 26" xfId="20806" xr:uid="{00000000-0005-0000-0000-0000835B0000}"/>
    <cellStyle name="Separador de milhares 7 2 26 2" xfId="20807" xr:uid="{00000000-0005-0000-0000-0000845B0000}"/>
    <cellStyle name="Separador de milhares 7 2 26 2 2" xfId="29693" xr:uid="{550810CE-5647-4B25-8BB1-ECA576331032}"/>
    <cellStyle name="Separador de milhares 7 2 26 3" xfId="29692" xr:uid="{BD39AC31-58AE-40D9-9EF5-AB32DED820B6}"/>
    <cellStyle name="Separador de milhares 7 2 27" xfId="20808" xr:uid="{00000000-0005-0000-0000-0000855B0000}"/>
    <cellStyle name="Separador de milhares 7 2 27 2" xfId="20809" xr:uid="{00000000-0005-0000-0000-0000865B0000}"/>
    <cellStyle name="Separador de milhares 7 2 27 2 2" xfId="29695" xr:uid="{6EB9D0A0-599E-488E-84FA-F567167D8379}"/>
    <cellStyle name="Separador de milhares 7 2 27 3" xfId="29694" xr:uid="{4778E78B-845B-42CC-A0D5-2B81D0C3345F}"/>
    <cellStyle name="Separador de milhares 7 2 28" xfId="20810" xr:uid="{00000000-0005-0000-0000-0000875B0000}"/>
    <cellStyle name="Separador de milhares 7 2 28 2" xfId="20811" xr:uid="{00000000-0005-0000-0000-0000885B0000}"/>
    <cellStyle name="Separador de milhares 7 2 28 2 2" xfId="29697" xr:uid="{CFD5C107-3DF9-463C-B685-383D89355A01}"/>
    <cellStyle name="Separador de milhares 7 2 28 3" xfId="29696" xr:uid="{0E503EF8-0A23-4D03-985D-828AE472D474}"/>
    <cellStyle name="Separador de milhares 7 2 29" xfId="20812" xr:uid="{00000000-0005-0000-0000-0000895B0000}"/>
    <cellStyle name="Separador de milhares 7 2 29 2" xfId="20813" xr:uid="{00000000-0005-0000-0000-00008A5B0000}"/>
    <cellStyle name="Separador de milhares 7 2 29 2 2" xfId="29699" xr:uid="{3E7C7AB1-D8FF-4494-908B-980FF8DDEC94}"/>
    <cellStyle name="Separador de milhares 7 2 29 3" xfId="29698" xr:uid="{41D14D18-45A6-493A-99B5-4AD58E4DE7A1}"/>
    <cellStyle name="Separador de milhares 7 2 3" xfId="838" xr:uid="{00000000-0005-0000-0000-00008B5B0000}"/>
    <cellStyle name="Separador de milhares 7 2 3 10" xfId="20815" xr:uid="{00000000-0005-0000-0000-00008C5B0000}"/>
    <cellStyle name="Separador de milhares 7 2 3 10 2" xfId="20816" xr:uid="{00000000-0005-0000-0000-00008D5B0000}"/>
    <cellStyle name="Separador de milhares 7 2 3 10 2 2" xfId="29700" xr:uid="{B380F4F3-BD7A-4E22-A8F0-EDA9A07778D7}"/>
    <cellStyle name="Separador de milhares 7 2 3 11" xfId="20817" xr:uid="{00000000-0005-0000-0000-00008E5B0000}"/>
    <cellStyle name="Separador de milhares 7 2 3 11 2" xfId="20818" xr:uid="{00000000-0005-0000-0000-00008F5B0000}"/>
    <cellStyle name="Separador de milhares 7 2 3 11 2 2" xfId="29702" xr:uid="{292398F5-D8C0-41D5-9AA2-ABD37A27F926}"/>
    <cellStyle name="Separador de milhares 7 2 3 11 3" xfId="29701" xr:uid="{6D8750C9-CE7E-4F5A-90C6-1D838B6C152C}"/>
    <cellStyle name="Separador de milhares 7 2 3 12" xfId="20819" xr:uid="{00000000-0005-0000-0000-0000905B0000}"/>
    <cellStyle name="Separador de milhares 7 2 3 12 2" xfId="20820" xr:uid="{00000000-0005-0000-0000-0000915B0000}"/>
    <cellStyle name="Separador de milhares 7 2 3 12 2 2" xfId="29704" xr:uid="{165EC05A-4CCD-44CD-AB3F-566FA73E03CA}"/>
    <cellStyle name="Separador de milhares 7 2 3 12 3" xfId="29703" xr:uid="{0517B3F1-DA30-4128-B5D8-8F8089C3DB5B}"/>
    <cellStyle name="Separador de milhares 7 2 3 13" xfId="20821" xr:uid="{00000000-0005-0000-0000-0000925B0000}"/>
    <cellStyle name="Separador de milhares 7 2 3 13 2" xfId="20822" xr:uid="{00000000-0005-0000-0000-0000935B0000}"/>
    <cellStyle name="Separador de milhares 7 2 3 13 2 2" xfId="29706" xr:uid="{8DC9DAE6-D1B0-49F3-9445-8B43F893C686}"/>
    <cellStyle name="Separador de milhares 7 2 3 13 3" xfId="29705" xr:uid="{4BAEC37F-733D-4535-929E-B5732C810059}"/>
    <cellStyle name="Separador de milhares 7 2 3 14" xfId="20823" xr:uid="{00000000-0005-0000-0000-0000945B0000}"/>
    <cellStyle name="Separador de milhares 7 2 3 14 2" xfId="20824" xr:uid="{00000000-0005-0000-0000-0000955B0000}"/>
    <cellStyle name="Separador de milhares 7 2 3 14 2 2" xfId="29708" xr:uid="{5C23163D-99B8-4C8B-A66C-D6251CDA98F8}"/>
    <cellStyle name="Separador de milhares 7 2 3 14 3" xfId="29707" xr:uid="{853C6CD2-C126-4515-A652-30DC2CDBAB31}"/>
    <cellStyle name="Separador de milhares 7 2 3 15" xfId="20825" xr:uid="{00000000-0005-0000-0000-0000965B0000}"/>
    <cellStyle name="Separador de milhares 7 2 3 15 2" xfId="20826" xr:uid="{00000000-0005-0000-0000-0000975B0000}"/>
    <cellStyle name="Separador de milhares 7 2 3 15 2 2" xfId="29710" xr:uid="{536FEBC9-72C0-4F2E-883A-736CFBC2C7CA}"/>
    <cellStyle name="Separador de milhares 7 2 3 15 3" xfId="29709" xr:uid="{E77A2A18-409F-4B81-A0EF-198567989F09}"/>
    <cellStyle name="Separador de milhares 7 2 3 16" xfId="20827" xr:uid="{00000000-0005-0000-0000-0000985B0000}"/>
    <cellStyle name="Separador de milhares 7 2 3 16 2" xfId="20828" xr:uid="{00000000-0005-0000-0000-0000995B0000}"/>
    <cellStyle name="Separador de milhares 7 2 3 16 2 2" xfId="29712" xr:uid="{E476A8D2-5D7C-4C71-9257-E7A43F72E63A}"/>
    <cellStyle name="Separador de milhares 7 2 3 16 3" xfId="29711" xr:uid="{23DA4724-A55F-40E8-B76D-C11A1656F1E4}"/>
    <cellStyle name="Separador de milhares 7 2 3 17" xfId="20829" xr:uid="{00000000-0005-0000-0000-00009A5B0000}"/>
    <cellStyle name="Separador de milhares 7 2 3 17 2" xfId="20830" xr:uid="{00000000-0005-0000-0000-00009B5B0000}"/>
    <cellStyle name="Separador de milhares 7 2 3 17 2 2" xfId="29714" xr:uid="{6C7E8366-644C-43EB-8BF3-471514364344}"/>
    <cellStyle name="Separador de milhares 7 2 3 17 3" xfId="29713" xr:uid="{EB9C01D2-03F9-4F0C-AE0F-025A36E3F362}"/>
    <cellStyle name="Separador de milhares 7 2 3 18" xfId="20831" xr:uid="{00000000-0005-0000-0000-00009C5B0000}"/>
    <cellStyle name="Separador de milhares 7 2 3 18 2" xfId="20832" xr:uid="{00000000-0005-0000-0000-00009D5B0000}"/>
    <cellStyle name="Separador de milhares 7 2 3 18 2 2" xfId="29716" xr:uid="{8AFBF628-7592-4046-A365-86BA75F24F8E}"/>
    <cellStyle name="Separador de milhares 7 2 3 18 3" xfId="29715" xr:uid="{FCAA8313-4305-4330-BAB2-7CCED98A58E4}"/>
    <cellStyle name="Separador de milhares 7 2 3 19" xfId="20833" xr:uid="{00000000-0005-0000-0000-00009E5B0000}"/>
    <cellStyle name="Separador de milhares 7 2 3 19 2" xfId="20834" xr:uid="{00000000-0005-0000-0000-00009F5B0000}"/>
    <cellStyle name="Separador de milhares 7 2 3 19 2 2" xfId="29718" xr:uid="{675430A6-33B0-4187-A7FF-3A80C12F7E31}"/>
    <cellStyle name="Separador de milhares 7 2 3 19 3" xfId="29717" xr:uid="{E5718C13-2F92-4311-8388-2CCF96066F6B}"/>
    <cellStyle name="Separador de milhares 7 2 3 2" xfId="839" xr:uid="{00000000-0005-0000-0000-0000A05B0000}"/>
    <cellStyle name="Separador de milhares 7 2 3 2 10" xfId="20836" xr:uid="{00000000-0005-0000-0000-0000A15B0000}"/>
    <cellStyle name="Separador de milhares 7 2 3 2 10 2" xfId="20837" xr:uid="{00000000-0005-0000-0000-0000A25B0000}"/>
    <cellStyle name="Separador de milhares 7 2 3 2 10 2 2" xfId="29720" xr:uid="{7C46341E-9B90-4959-827E-18E17AB134C0}"/>
    <cellStyle name="Separador de milhares 7 2 3 2 10 3" xfId="29719" xr:uid="{9D8C81C9-0067-4AE2-AF62-7FEBF21D3F8F}"/>
    <cellStyle name="Separador de milhares 7 2 3 2 11" xfId="20838" xr:uid="{00000000-0005-0000-0000-0000A35B0000}"/>
    <cellStyle name="Separador de milhares 7 2 3 2 11 2" xfId="20839" xr:uid="{00000000-0005-0000-0000-0000A45B0000}"/>
    <cellStyle name="Separador de milhares 7 2 3 2 11 2 2" xfId="29722" xr:uid="{A1A3D813-6CB9-4AF2-94C9-932DF4AF747C}"/>
    <cellStyle name="Separador de milhares 7 2 3 2 11 3" xfId="29721" xr:uid="{9A73D618-7DDC-4AD1-A9E5-80C4C2A8CEF5}"/>
    <cellStyle name="Separador de milhares 7 2 3 2 12" xfId="20840" xr:uid="{00000000-0005-0000-0000-0000A55B0000}"/>
    <cellStyle name="Separador de milhares 7 2 3 2 12 2" xfId="20841" xr:uid="{00000000-0005-0000-0000-0000A65B0000}"/>
    <cellStyle name="Separador de milhares 7 2 3 2 12 2 2" xfId="29724" xr:uid="{A75655E7-94E4-464D-ADAB-E8D715986C8C}"/>
    <cellStyle name="Separador de milhares 7 2 3 2 12 3" xfId="29723" xr:uid="{4E059BEF-966B-4266-BC3E-2B42C3C53761}"/>
    <cellStyle name="Separador de milhares 7 2 3 2 13" xfId="20842" xr:uid="{00000000-0005-0000-0000-0000A75B0000}"/>
    <cellStyle name="Separador de milhares 7 2 3 2 13 2" xfId="20843" xr:uid="{00000000-0005-0000-0000-0000A85B0000}"/>
    <cellStyle name="Separador de milhares 7 2 3 2 13 2 2" xfId="29726" xr:uid="{053FB947-0F94-40B1-91CE-C93C314D9171}"/>
    <cellStyle name="Separador de milhares 7 2 3 2 13 3" xfId="29725" xr:uid="{44565D1B-03DB-4B2C-AB0C-6371BA6591AD}"/>
    <cellStyle name="Separador de milhares 7 2 3 2 14" xfId="20844" xr:uid="{00000000-0005-0000-0000-0000A95B0000}"/>
    <cellStyle name="Separador de milhares 7 2 3 2 14 2" xfId="20845" xr:uid="{00000000-0005-0000-0000-0000AA5B0000}"/>
    <cellStyle name="Separador de milhares 7 2 3 2 14 2 2" xfId="29728" xr:uid="{15B5CABB-EA3C-482E-BA11-CD4DB26D116F}"/>
    <cellStyle name="Separador de milhares 7 2 3 2 14 3" xfId="29727" xr:uid="{D3093DB8-5157-4D5F-B8CB-7420609287F9}"/>
    <cellStyle name="Separador de milhares 7 2 3 2 15" xfId="20846" xr:uid="{00000000-0005-0000-0000-0000AB5B0000}"/>
    <cellStyle name="Separador de milhares 7 2 3 2 15 2" xfId="20847" xr:uid="{00000000-0005-0000-0000-0000AC5B0000}"/>
    <cellStyle name="Separador de milhares 7 2 3 2 15 2 2" xfId="29730" xr:uid="{DE10F943-80A7-484D-87BC-8BCDC91C5B11}"/>
    <cellStyle name="Separador de milhares 7 2 3 2 15 3" xfId="29729" xr:uid="{A059C25A-9D6F-4AD4-B16D-D99AB3A6E7AD}"/>
    <cellStyle name="Separador de milhares 7 2 3 2 16" xfId="20848" xr:uid="{00000000-0005-0000-0000-0000AD5B0000}"/>
    <cellStyle name="Separador de milhares 7 2 3 2 16 2" xfId="20849" xr:uid="{00000000-0005-0000-0000-0000AE5B0000}"/>
    <cellStyle name="Separador de milhares 7 2 3 2 16 2 2" xfId="29732" xr:uid="{7168EE1F-99E2-4C90-AEDE-87CA04F9A545}"/>
    <cellStyle name="Separador de milhares 7 2 3 2 16 3" xfId="29731" xr:uid="{60059A5B-18C5-4C67-A130-BEFEF7E66BC4}"/>
    <cellStyle name="Separador de milhares 7 2 3 2 17" xfId="20850" xr:uid="{00000000-0005-0000-0000-0000AF5B0000}"/>
    <cellStyle name="Separador de milhares 7 2 3 2 17 2" xfId="20851" xr:uid="{00000000-0005-0000-0000-0000B05B0000}"/>
    <cellStyle name="Separador de milhares 7 2 3 2 17 2 2" xfId="29734" xr:uid="{2D2AC572-6D65-4234-BC6D-9E2FAAC18A92}"/>
    <cellStyle name="Separador de milhares 7 2 3 2 17 3" xfId="29733" xr:uid="{ADF32911-BCAB-46F8-B484-693829DE60C6}"/>
    <cellStyle name="Separador de milhares 7 2 3 2 18" xfId="20852" xr:uid="{00000000-0005-0000-0000-0000B15B0000}"/>
    <cellStyle name="Separador de milhares 7 2 3 2 18 2" xfId="20853" xr:uid="{00000000-0005-0000-0000-0000B25B0000}"/>
    <cellStyle name="Separador de milhares 7 2 3 2 18 2 2" xfId="29736" xr:uid="{88A67469-4DE5-43A7-9B8E-D978D814D765}"/>
    <cellStyle name="Separador de milhares 7 2 3 2 18 3" xfId="29735" xr:uid="{629D1FBE-AAFC-4458-9959-272E272DE459}"/>
    <cellStyle name="Separador de milhares 7 2 3 2 19" xfId="20854" xr:uid="{00000000-0005-0000-0000-0000B35B0000}"/>
    <cellStyle name="Separador de milhares 7 2 3 2 19 2" xfId="20855" xr:uid="{00000000-0005-0000-0000-0000B45B0000}"/>
    <cellStyle name="Separador de milhares 7 2 3 2 19 2 2" xfId="29738" xr:uid="{807E749C-0DC1-4B63-B0CC-F7BE11A9D25A}"/>
    <cellStyle name="Separador de milhares 7 2 3 2 19 3" xfId="29737" xr:uid="{917053EE-7ACC-4073-AB38-F8FC8F390F76}"/>
    <cellStyle name="Separador de milhares 7 2 3 2 2" xfId="20856" xr:uid="{00000000-0005-0000-0000-0000B55B0000}"/>
    <cellStyle name="Separador de milhares 7 2 3 2 2 2" xfId="20857" xr:uid="{00000000-0005-0000-0000-0000B65B0000}"/>
    <cellStyle name="Separador de milhares 7 2 3 2 2 2 2" xfId="29740" xr:uid="{BFEEEAD3-E628-4288-AF32-B96718FD5B93}"/>
    <cellStyle name="Separador de milhares 7 2 3 2 2 3" xfId="29739" xr:uid="{0F4BCF88-D296-4D0B-9153-7F8B0F287ADC}"/>
    <cellStyle name="Separador de milhares 7 2 3 2 20" xfId="20858" xr:uid="{00000000-0005-0000-0000-0000B75B0000}"/>
    <cellStyle name="Separador de milhares 7 2 3 2 20 2" xfId="20859" xr:uid="{00000000-0005-0000-0000-0000B85B0000}"/>
    <cellStyle name="Separador de milhares 7 2 3 2 20 2 2" xfId="29742" xr:uid="{1C736A65-08CE-4DF8-B974-DB7AD534994A}"/>
    <cellStyle name="Separador de milhares 7 2 3 2 20 3" xfId="29741" xr:uid="{CB4988DF-50DA-4F5D-AFFD-D624B3C21DC8}"/>
    <cellStyle name="Separador de milhares 7 2 3 2 21" xfId="20860" xr:uid="{00000000-0005-0000-0000-0000B95B0000}"/>
    <cellStyle name="Separador de milhares 7 2 3 2 21 2" xfId="20861" xr:uid="{00000000-0005-0000-0000-0000BA5B0000}"/>
    <cellStyle name="Separador de milhares 7 2 3 2 21 2 2" xfId="29744" xr:uid="{4D015B9D-FFD0-4728-A892-3165DE5E3A5A}"/>
    <cellStyle name="Separador de milhares 7 2 3 2 21 3" xfId="29743" xr:uid="{A46865A1-0F04-4130-84FC-25A5B126452C}"/>
    <cellStyle name="Separador de milhares 7 2 3 2 22" xfId="20862" xr:uid="{00000000-0005-0000-0000-0000BB5B0000}"/>
    <cellStyle name="Separador de milhares 7 2 3 2 22 2" xfId="20863" xr:uid="{00000000-0005-0000-0000-0000BC5B0000}"/>
    <cellStyle name="Separador de milhares 7 2 3 2 22 2 2" xfId="29746" xr:uid="{5E2252AD-B0D6-46AB-85B5-BD6CA2380643}"/>
    <cellStyle name="Separador de milhares 7 2 3 2 22 3" xfId="29745" xr:uid="{EAEC9CA0-614A-4CA3-9F0B-7CA9114900DC}"/>
    <cellStyle name="Separador de milhares 7 2 3 2 23" xfId="20864" xr:uid="{00000000-0005-0000-0000-0000BD5B0000}"/>
    <cellStyle name="Separador de milhares 7 2 3 2 23 2" xfId="20865" xr:uid="{00000000-0005-0000-0000-0000BE5B0000}"/>
    <cellStyle name="Separador de milhares 7 2 3 2 23 2 2" xfId="29748" xr:uid="{821FEDB4-6225-46A0-851E-2AE65AEC86EE}"/>
    <cellStyle name="Separador de milhares 7 2 3 2 23 3" xfId="29747" xr:uid="{21C6B3BE-814F-4A48-B27B-EC0729125357}"/>
    <cellStyle name="Separador de milhares 7 2 3 2 24" xfId="20866" xr:uid="{00000000-0005-0000-0000-0000BF5B0000}"/>
    <cellStyle name="Separador de milhares 7 2 3 2 24 2" xfId="20867" xr:uid="{00000000-0005-0000-0000-0000C05B0000}"/>
    <cellStyle name="Separador de milhares 7 2 3 2 24 2 2" xfId="29750" xr:uid="{9C256C4C-2F50-42AC-B18B-07F2187BC5EC}"/>
    <cellStyle name="Separador de milhares 7 2 3 2 24 3" xfId="29749" xr:uid="{B43C90EC-008A-4960-8A7C-8CC1FDC704B3}"/>
    <cellStyle name="Separador de milhares 7 2 3 2 25" xfId="20868" xr:uid="{00000000-0005-0000-0000-0000C15B0000}"/>
    <cellStyle name="Separador de milhares 7 2 3 2 25 2" xfId="20869" xr:uid="{00000000-0005-0000-0000-0000C25B0000}"/>
    <cellStyle name="Separador de milhares 7 2 3 2 25 2 2" xfId="29752" xr:uid="{B4A9B0DC-2E4F-4C2D-A394-766759DE26FD}"/>
    <cellStyle name="Separador de milhares 7 2 3 2 25 3" xfId="29751" xr:uid="{C6F1D6B7-5CA5-43BE-9321-B9BE3EA9FF3A}"/>
    <cellStyle name="Separador de milhares 7 2 3 2 26" xfId="20870" xr:uid="{00000000-0005-0000-0000-0000C35B0000}"/>
    <cellStyle name="Separador de milhares 7 2 3 2 26 2" xfId="20871" xr:uid="{00000000-0005-0000-0000-0000C45B0000}"/>
    <cellStyle name="Separador de milhares 7 2 3 2 26 2 2" xfId="29754" xr:uid="{369FDA45-F617-4DB9-BAF8-EE917DAA3230}"/>
    <cellStyle name="Separador de milhares 7 2 3 2 26 3" xfId="29753" xr:uid="{86B7E706-9534-40EA-BAA1-2E75F055386E}"/>
    <cellStyle name="Separador de milhares 7 2 3 2 27" xfId="20872" xr:uid="{00000000-0005-0000-0000-0000C55B0000}"/>
    <cellStyle name="Separador de milhares 7 2 3 2 27 2" xfId="20873" xr:uid="{00000000-0005-0000-0000-0000C65B0000}"/>
    <cellStyle name="Separador de milhares 7 2 3 2 27 2 2" xfId="29756" xr:uid="{ED05DB60-F38C-4DC7-8CA1-FE09EAA70966}"/>
    <cellStyle name="Separador de milhares 7 2 3 2 27 3" xfId="29755" xr:uid="{BA8A195A-A728-4835-A380-5CCE2FF4E60C}"/>
    <cellStyle name="Separador de milhares 7 2 3 2 28" xfId="20874" xr:uid="{00000000-0005-0000-0000-0000C75B0000}"/>
    <cellStyle name="Separador de milhares 7 2 3 2 28 2" xfId="20875" xr:uid="{00000000-0005-0000-0000-0000C85B0000}"/>
    <cellStyle name="Separador de milhares 7 2 3 2 28 2 2" xfId="29758" xr:uid="{05A60A8C-CBB8-4C52-AAA5-4DA40F554F54}"/>
    <cellStyle name="Separador de milhares 7 2 3 2 28 3" xfId="29757" xr:uid="{FDB3FDC6-0BC2-42AD-8ED7-2D676AAFF1FE}"/>
    <cellStyle name="Separador de milhares 7 2 3 2 29" xfId="20876" xr:uid="{00000000-0005-0000-0000-0000C95B0000}"/>
    <cellStyle name="Separador de milhares 7 2 3 2 29 2" xfId="20877" xr:uid="{00000000-0005-0000-0000-0000CA5B0000}"/>
    <cellStyle name="Separador de milhares 7 2 3 2 29 2 2" xfId="29760" xr:uid="{B56A4776-118A-480F-8278-11D8157D202D}"/>
    <cellStyle name="Separador de milhares 7 2 3 2 29 3" xfId="29759" xr:uid="{09113DC8-6E53-420A-BED6-C79E9B7460E5}"/>
    <cellStyle name="Separador de milhares 7 2 3 2 3" xfId="20878" xr:uid="{00000000-0005-0000-0000-0000CB5B0000}"/>
    <cellStyle name="Separador de milhares 7 2 3 2 3 2" xfId="20879" xr:uid="{00000000-0005-0000-0000-0000CC5B0000}"/>
    <cellStyle name="Separador de milhares 7 2 3 2 3 2 2" xfId="29762" xr:uid="{FDA0FF7F-FD94-48C1-85CB-682F04718E80}"/>
    <cellStyle name="Separador de milhares 7 2 3 2 3 3" xfId="29761" xr:uid="{4D723F37-2028-4D5F-A1E4-A6DF43918498}"/>
    <cellStyle name="Separador de milhares 7 2 3 2 30" xfId="20880" xr:uid="{00000000-0005-0000-0000-0000CD5B0000}"/>
    <cellStyle name="Separador de milhares 7 2 3 2 30 2" xfId="20881" xr:uid="{00000000-0005-0000-0000-0000CE5B0000}"/>
    <cellStyle name="Separador de milhares 7 2 3 2 30 2 2" xfId="29764" xr:uid="{24A65648-5435-457E-A1BE-9B164FBEA654}"/>
    <cellStyle name="Separador de milhares 7 2 3 2 30 3" xfId="29763" xr:uid="{44687E60-3BEB-460D-87D1-1B83770FBAC8}"/>
    <cellStyle name="Separador de milhares 7 2 3 2 31" xfId="20882" xr:uid="{00000000-0005-0000-0000-0000CF5B0000}"/>
    <cellStyle name="Separador de milhares 7 2 3 2 31 2" xfId="20883" xr:uid="{00000000-0005-0000-0000-0000D05B0000}"/>
    <cellStyle name="Separador de milhares 7 2 3 2 31 2 2" xfId="29766" xr:uid="{08CAC1D1-FDFE-48D8-B19E-087C266505EB}"/>
    <cellStyle name="Separador de milhares 7 2 3 2 31 3" xfId="29765" xr:uid="{6A0C976F-A46D-49C0-8AC1-7CA0850E9B39}"/>
    <cellStyle name="Separador de milhares 7 2 3 2 32" xfId="20884" xr:uid="{00000000-0005-0000-0000-0000D15B0000}"/>
    <cellStyle name="Separador de milhares 7 2 3 2 32 2" xfId="20885" xr:uid="{00000000-0005-0000-0000-0000D25B0000}"/>
    <cellStyle name="Separador de milhares 7 2 3 2 32 2 2" xfId="29768" xr:uid="{069DAECE-25C6-47FC-BE19-77BF6714D7BD}"/>
    <cellStyle name="Separador de milhares 7 2 3 2 32 3" xfId="29767" xr:uid="{65FDF035-5F00-4060-A7F9-20397493DD73}"/>
    <cellStyle name="Separador de milhares 7 2 3 2 33" xfId="20886" xr:uid="{00000000-0005-0000-0000-0000D35B0000}"/>
    <cellStyle name="Separador de milhares 7 2 3 2 33 2" xfId="20887" xr:uid="{00000000-0005-0000-0000-0000D45B0000}"/>
    <cellStyle name="Separador de milhares 7 2 3 2 33 2 2" xfId="29770" xr:uid="{E3B2F694-5149-4D93-9532-A9C3AD0BC84E}"/>
    <cellStyle name="Separador de milhares 7 2 3 2 33 3" xfId="29769" xr:uid="{7CC60555-5F1C-448C-9570-DC57FF4D6CBB}"/>
    <cellStyle name="Separador de milhares 7 2 3 2 34" xfId="20888" xr:uid="{00000000-0005-0000-0000-0000D55B0000}"/>
    <cellStyle name="Separador de milhares 7 2 3 2 34 2" xfId="20889" xr:uid="{00000000-0005-0000-0000-0000D65B0000}"/>
    <cellStyle name="Separador de milhares 7 2 3 2 34 2 2" xfId="29772" xr:uid="{5EBA1006-B719-4CA3-AA16-CC96F146798A}"/>
    <cellStyle name="Separador de milhares 7 2 3 2 34 3" xfId="29771" xr:uid="{668FF623-B514-4CF2-87C9-A7AC44901FC1}"/>
    <cellStyle name="Separador de milhares 7 2 3 2 35" xfId="20890" xr:uid="{00000000-0005-0000-0000-0000D75B0000}"/>
    <cellStyle name="Separador de milhares 7 2 3 2 35 2" xfId="29773" xr:uid="{D1DABFBE-79B4-4E0E-8A71-8709BC69015B}"/>
    <cellStyle name="Separador de milhares 7 2 3 2 36" xfId="20835" xr:uid="{00000000-0005-0000-0000-0000D85B0000}"/>
    <cellStyle name="Separador de milhares 7 2 3 2 37" xfId="28071" xr:uid="{2D3417DA-4C34-4C8A-B9AE-7731A10783F5}"/>
    <cellStyle name="Separador de milhares 7 2 3 2 4" xfId="20891" xr:uid="{00000000-0005-0000-0000-0000D95B0000}"/>
    <cellStyle name="Separador de milhares 7 2 3 2 4 2" xfId="20892" xr:uid="{00000000-0005-0000-0000-0000DA5B0000}"/>
    <cellStyle name="Separador de milhares 7 2 3 2 4 2 2" xfId="29775" xr:uid="{75ADCFFF-52BA-4F9F-B5D1-8FB5AAB45955}"/>
    <cellStyle name="Separador de milhares 7 2 3 2 4 3" xfId="29774" xr:uid="{34C12B32-4F00-4A96-84CE-E312C1EE464D}"/>
    <cellStyle name="Separador de milhares 7 2 3 2 5" xfId="20893" xr:uid="{00000000-0005-0000-0000-0000DB5B0000}"/>
    <cellStyle name="Separador de milhares 7 2 3 2 5 2" xfId="20894" xr:uid="{00000000-0005-0000-0000-0000DC5B0000}"/>
    <cellStyle name="Separador de milhares 7 2 3 2 5 2 2" xfId="29777" xr:uid="{E16E8AB0-D81F-4513-98E9-CA3146C744BA}"/>
    <cellStyle name="Separador de milhares 7 2 3 2 5 3" xfId="29776" xr:uid="{829B13C5-B3B0-49F9-8FA3-E1BB4C133B71}"/>
    <cellStyle name="Separador de milhares 7 2 3 2 6" xfId="20895" xr:uid="{00000000-0005-0000-0000-0000DD5B0000}"/>
    <cellStyle name="Separador de milhares 7 2 3 2 6 2" xfId="20896" xr:uid="{00000000-0005-0000-0000-0000DE5B0000}"/>
    <cellStyle name="Separador de milhares 7 2 3 2 6 2 2" xfId="29779" xr:uid="{6EA5D2B2-A19A-4C91-A68D-83AC4DA946AB}"/>
    <cellStyle name="Separador de milhares 7 2 3 2 6 3" xfId="29778" xr:uid="{5EFD73ED-1694-4F43-ABF6-0A71F8CEE9E2}"/>
    <cellStyle name="Separador de milhares 7 2 3 2 7" xfId="20897" xr:uid="{00000000-0005-0000-0000-0000DF5B0000}"/>
    <cellStyle name="Separador de milhares 7 2 3 2 7 2" xfId="20898" xr:uid="{00000000-0005-0000-0000-0000E05B0000}"/>
    <cellStyle name="Separador de milhares 7 2 3 2 7 2 2" xfId="29781" xr:uid="{618EC08A-AE6F-450F-88E3-16F47810A676}"/>
    <cellStyle name="Separador de milhares 7 2 3 2 7 3" xfId="29780" xr:uid="{4D184823-AEE8-49FD-B62D-457A27C72877}"/>
    <cellStyle name="Separador de milhares 7 2 3 2 8" xfId="20899" xr:uid="{00000000-0005-0000-0000-0000E15B0000}"/>
    <cellStyle name="Separador de milhares 7 2 3 2 8 2" xfId="20900" xr:uid="{00000000-0005-0000-0000-0000E25B0000}"/>
    <cellStyle name="Separador de milhares 7 2 3 2 8 2 2" xfId="29783" xr:uid="{BB0241B7-D2CC-483B-8D88-449170120FDA}"/>
    <cellStyle name="Separador de milhares 7 2 3 2 8 3" xfId="29782" xr:uid="{FE9F0CB9-32DD-4D2A-BA44-382611C2E87F}"/>
    <cellStyle name="Separador de milhares 7 2 3 2 9" xfId="20901" xr:uid="{00000000-0005-0000-0000-0000E35B0000}"/>
    <cellStyle name="Separador de milhares 7 2 3 2 9 2" xfId="20902" xr:uid="{00000000-0005-0000-0000-0000E45B0000}"/>
    <cellStyle name="Separador de milhares 7 2 3 2 9 2 2" xfId="29785" xr:uid="{72D0FC06-3396-4FA5-AE83-AB4D9701F9A5}"/>
    <cellStyle name="Separador de milhares 7 2 3 2 9 3" xfId="29784" xr:uid="{0A01ED40-2A6C-48F2-8652-6D06639727A0}"/>
    <cellStyle name="Separador de milhares 7 2 3 20" xfId="20903" xr:uid="{00000000-0005-0000-0000-0000E55B0000}"/>
    <cellStyle name="Separador de milhares 7 2 3 20 2" xfId="20904" xr:uid="{00000000-0005-0000-0000-0000E65B0000}"/>
    <cellStyle name="Separador de milhares 7 2 3 20 2 2" xfId="29787" xr:uid="{117AC59E-2177-4B97-B120-9D78A5EFBB2A}"/>
    <cellStyle name="Separador de milhares 7 2 3 20 3" xfId="29786" xr:uid="{EA34D401-DC6A-4FAE-8C88-B06DAEE365AF}"/>
    <cellStyle name="Separador de milhares 7 2 3 21" xfId="20905" xr:uid="{00000000-0005-0000-0000-0000E75B0000}"/>
    <cellStyle name="Separador de milhares 7 2 3 21 2" xfId="20906" xr:uid="{00000000-0005-0000-0000-0000E85B0000}"/>
    <cellStyle name="Separador de milhares 7 2 3 21 2 2" xfId="29789" xr:uid="{9E9CE36D-8C0F-4E29-9379-B30865C2DD05}"/>
    <cellStyle name="Separador de milhares 7 2 3 21 3" xfId="29788" xr:uid="{D2FB35D3-6BFB-44FA-889A-5382A130FC71}"/>
    <cellStyle name="Separador de milhares 7 2 3 22" xfId="20907" xr:uid="{00000000-0005-0000-0000-0000E95B0000}"/>
    <cellStyle name="Separador de milhares 7 2 3 22 2" xfId="20908" xr:uid="{00000000-0005-0000-0000-0000EA5B0000}"/>
    <cellStyle name="Separador de milhares 7 2 3 22 2 2" xfId="29791" xr:uid="{7EF57BAB-6688-4086-97E0-ED6E0FF6E707}"/>
    <cellStyle name="Separador de milhares 7 2 3 22 3" xfId="29790" xr:uid="{880CA893-D3A4-47EB-A63D-A7CD9144AC49}"/>
    <cellStyle name="Separador de milhares 7 2 3 23" xfId="20909" xr:uid="{00000000-0005-0000-0000-0000EB5B0000}"/>
    <cellStyle name="Separador de milhares 7 2 3 23 2" xfId="20910" xr:uid="{00000000-0005-0000-0000-0000EC5B0000}"/>
    <cellStyle name="Separador de milhares 7 2 3 23 2 2" xfId="29793" xr:uid="{50731F6A-463E-4996-8888-3911278A7F5A}"/>
    <cellStyle name="Separador de milhares 7 2 3 23 3" xfId="29792" xr:uid="{16D2D3FA-940D-4143-8B8F-2F02754156FB}"/>
    <cellStyle name="Separador de milhares 7 2 3 24" xfId="20911" xr:uid="{00000000-0005-0000-0000-0000ED5B0000}"/>
    <cellStyle name="Separador de milhares 7 2 3 24 2" xfId="20912" xr:uid="{00000000-0005-0000-0000-0000EE5B0000}"/>
    <cellStyle name="Separador de milhares 7 2 3 24 2 2" xfId="29795" xr:uid="{CD0ACECC-9453-49CA-9FB6-00DAB3128C86}"/>
    <cellStyle name="Separador de milhares 7 2 3 24 3" xfId="29794" xr:uid="{E44C7B68-82A8-458B-BF23-654BA2F90EEE}"/>
    <cellStyle name="Separador de milhares 7 2 3 25" xfId="20913" xr:uid="{00000000-0005-0000-0000-0000EF5B0000}"/>
    <cellStyle name="Separador de milhares 7 2 3 25 2" xfId="20914" xr:uid="{00000000-0005-0000-0000-0000F05B0000}"/>
    <cellStyle name="Separador de milhares 7 2 3 25 2 2" xfId="29797" xr:uid="{93F8C28E-6CCD-4521-BA38-7317236E716A}"/>
    <cellStyle name="Separador de milhares 7 2 3 25 3" xfId="29796" xr:uid="{72D9E323-0196-46FB-89C7-50345E7183CE}"/>
    <cellStyle name="Separador de milhares 7 2 3 26" xfId="20915" xr:uid="{00000000-0005-0000-0000-0000F15B0000}"/>
    <cellStyle name="Separador de milhares 7 2 3 26 2" xfId="20916" xr:uid="{00000000-0005-0000-0000-0000F25B0000}"/>
    <cellStyle name="Separador de milhares 7 2 3 26 2 2" xfId="29799" xr:uid="{39A32A10-BA8A-4828-997C-BBCB8F0FBE87}"/>
    <cellStyle name="Separador de milhares 7 2 3 26 3" xfId="29798" xr:uid="{4CC20AE2-06E2-4CA1-9E42-6EE08F207DDF}"/>
    <cellStyle name="Separador de milhares 7 2 3 27" xfId="20917" xr:uid="{00000000-0005-0000-0000-0000F35B0000}"/>
    <cellStyle name="Separador de milhares 7 2 3 27 2" xfId="20918" xr:uid="{00000000-0005-0000-0000-0000F45B0000}"/>
    <cellStyle name="Separador de milhares 7 2 3 27 2 2" xfId="29801" xr:uid="{6F4BF7CB-02CF-4E93-AD03-92FF43F1F9D9}"/>
    <cellStyle name="Separador de milhares 7 2 3 27 3" xfId="29800" xr:uid="{8BB79300-15F8-4AC5-8BE6-23EEF3AC6BFF}"/>
    <cellStyle name="Separador de milhares 7 2 3 28" xfId="20919" xr:uid="{00000000-0005-0000-0000-0000F55B0000}"/>
    <cellStyle name="Separador de milhares 7 2 3 28 2" xfId="20920" xr:uid="{00000000-0005-0000-0000-0000F65B0000}"/>
    <cellStyle name="Separador de milhares 7 2 3 28 2 2" xfId="29803" xr:uid="{BE0380DB-2E9F-4493-BBEF-F272A34EB7F6}"/>
    <cellStyle name="Separador de milhares 7 2 3 28 3" xfId="29802" xr:uid="{50F1CA43-CE0A-4E7C-BD4E-6A17A4F90ADE}"/>
    <cellStyle name="Separador de milhares 7 2 3 29" xfId="20921" xr:uid="{00000000-0005-0000-0000-0000F75B0000}"/>
    <cellStyle name="Separador de milhares 7 2 3 29 2" xfId="20922" xr:uid="{00000000-0005-0000-0000-0000F85B0000}"/>
    <cellStyle name="Separador de milhares 7 2 3 29 2 2" xfId="29805" xr:uid="{BEFAD5CF-C3C9-4F1C-80FB-5A3465F152CE}"/>
    <cellStyle name="Separador de milhares 7 2 3 29 3" xfId="29804" xr:uid="{8D33D45F-CEAE-483D-B18A-B6855B489376}"/>
    <cellStyle name="Separador de milhares 7 2 3 3" xfId="20923" xr:uid="{00000000-0005-0000-0000-0000F95B0000}"/>
    <cellStyle name="Separador de milhares 7 2 3 3 10" xfId="20924" xr:uid="{00000000-0005-0000-0000-0000FA5B0000}"/>
    <cellStyle name="Separador de milhares 7 2 3 3 10 2" xfId="20925" xr:uid="{00000000-0005-0000-0000-0000FB5B0000}"/>
    <cellStyle name="Separador de milhares 7 2 3 3 10 2 2" xfId="29807" xr:uid="{A5A4F8D1-6D01-43A6-AF8D-C6492BB4E7B1}"/>
    <cellStyle name="Separador de milhares 7 2 3 3 10 3" xfId="29806" xr:uid="{AB28E906-B123-44C7-A369-6F657D8FA825}"/>
    <cellStyle name="Separador de milhares 7 2 3 3 11" xfId="20926" xr:uid="{00000000-0005-0000-0000-0000FC5B0000}"/>
    <cellStyle name="Separador de milhares 7 2 3 3 11 2" xfId="20927" xr:uid="{00000000-0005-0000-0000-0000FD5B0000}"/>
    <cellStyle name="Separador de milhares 7 2 3 3 11 2 2" xfId="29809" xr:uid="{24904C02-EB74-4CFD-AD37-983E48D4196D}"/>
    <cellStyle name="Separador de milhares 7 2 3 3 11 3" xfId="29808" xr:uid="{2BF5ED00-808A-4E48-8FAF-7E5A05B36DA4}"/>
    <cellStyle name="Separador de milhares 7 2 3 3 12" xfId="20928" xr:uid="{00000000-0005-0000-0000-0000FE5B0000}"/>
    <cellStyle name="Separador de milhares 7 2 3 3 12 2" xfId="20929" xr:uid="{00000000-0005-0000-0000-0000FF5B0000}"/>
    <cellStyle name="Separador de milhares 7 2 3 3 12 2 2" xfId="29811" xr:uid="{2BA690D1-CEA8-40BE-8423-013692D01835}"/>
    <cellStyle name="Separador de milhares 7 2 3 3 12 3" xfId="29810" xr:uid="{D515A3E1-82FA-41A0-BF61-828AF0A9EB7B}"/>
    <cellStyle name="Separador de milhares 7 2 3 3 13" xfId="20930" xr:uid="{00000000-0005-0000-0000-0000005C0000}"/>
    <cellStyle name="Separador de milhares 7 2 3 3 13 2" xfId="20931" xr:uid="{00000000-0005-0000-0000-0000015C0000}"/>
    <cellStyle name="Separador de milhares 7 2 3 3 13 2 2" xfId="29813" xr:uid="{A8399AD6-A05F-4895-8DE4-6C90B36EEDB9}"/>
    <cellStyle name="Separador de milhares 7 2 3 3 13 3" xfId="29812" xr:uid="{9F1F55C0-4F8D-4055-999C-DADBDCB3F5C2}"/>
    <cellStyle name="Separador de milhares 7 2 3 3 14" xfId="20932" xr:uid="{00000000-0005-0000-0000-0000025C0000}"/>
    <cellStyle name="Separador de milhares 7 2 3 3 14 2" xfId="20933" xr:uid="{00000000-0005-0000-0000-0000035C0000}"/>
    <cellStyle name="Separador de milhares 7 2 3 3 14 2 2" xfId="29815" xr:uid="{7D2E8A88-0F5F-4D64-8939-C0BA2353035A}"/>
    <cellStyle name="Separador de milhares 7 2 3 3 14 3" xfId="29814" xr:uid="{FB8DEA92-BDBB-4A30-859F-F0F97D60FF5D}"/>
    <cellStyle name="Separador de milhares 7 2 3 3 15" xfId="20934" xr:uid="{00000000-0005-0000-0000-0000045C0000}"/>
    <cellStyle name="Separador de milhares 7 2 3 3 15 2" xfId="20935" xr:uid="{00000000-0005-0000-0000-0000055C0000}"/>
    <cellStyle name="Separador de milhares 7 2 3 3 15 2 2" xfId="29817" xr:uid="{6C0C2E8C-7988-4399-907A-FEE16FB9758A}"/>
    <cellStyle name="Separador de milhares 7 2 3 3 15 3" xfId="29816" xr:uid="{63C85044-F110-4464-8714-BAA4F35BF6F4}"/>
    <cellStyle name="Separador de milhares 7 2 3 3 16" xfId="20936" xr:uid="{00000000-0005-0000-0000-0000065C0000}"/>
    <cellStyle name="Separador de milhares 7 2 3 3 16 2" xfId="20937" xr:uid="{00000000-0005-0000-0000-0000075C0000}"/>
    <cellStyle name="Separador de milhares 7 2 3 3 16 2 2" xfId="29819" xr:uid="{3FE8B163-49F1-4098-88A9-9EAA335F1319}"/>
    <cellStyle name="Separador de milhares 7 2 3 3 16 3" xfId="29818" xr:uid="{95625FE9-DA3D-4E33-9551-A7A5C025EF77}"/>
    <cellStyle name="Separador de milhares 7 2 3 3 17" xfId="20938" xr:uid="{00000000-0005-0000-0000-0000085C0000}"/>
    <cellStyle name="Separador de milhares 7 2 3 3 17 2" xfId="20939" xr:uid="{00000000-0005-0000-0000-0000095C0000}"/>
    <cellStyle name="Separador de milhares 7 2 3 3 17 2 2" xfId="29821" xr:uid="{3F42D8A8-DA1E-448D-9699-091C4D9BD77D}"/>
    <cellStyle name="Separador de milhares 7 2 3 3 17 3" xfId="29820" xr:uid="{00DC0EAF-6FAA-4668-8682-F87F200A0842}"/>
    <cellStyle name="Separador de milhares 7 2 3 3 18" xfId="20940" xr:uid="{00000000-0005-0000-0000-00000A5C0000}"/>
    <cellStyle name="Separador de milhares 7 2 3 3 18 2" xfId="20941" xr:uid="{00000000-0005-0000-0000-00000B5C0000}"/>
    <cellStyle name="Separador de milhares 7 2 3 3 18 2 2" xfId="29823" xr:uid="{D6D4AD3E-03E5-4CDE-BC48-0FF700BC0DBA}"/>
    <cellStyle name="Separador de milhares 7 2 3 3 18 3" xfId="29822" xr:uid="{9B19CF4A-6FCD-483D-B177-4491C56944A5}"/>
    <cellStyle name="Separador de milhares 7 2 3 3 19" xfId="20942" xr:uid="{00000000-0005-0000-0000-00000C5C0000}"/>
    <cellStyle name="Separador de milhares 7 2 3 3 19 2" xfId="20943" xr:uid="{00000000-0005-0000-0000-00000D5C0000}"/>
    <cellStyle name="Separador de milhares 7 2 3 3 19 2 2" xfId="29825" xr:uid="{84609E4A-8606-4219-9DEF-679599AEB062}"/>
    <cellStyle name="Separador de milhares 7 2 3 3 19 3" xfId="29824" xr:uid="{7DE929BF-983F-4F49-9378-24139B47EC23}"/>
    <cellStyle name="Separador de milhares 7 2 3 3 2" xfId="20944" xr:uid="{00000000-0005-0000-0000-00000E5C0000}"/>
    <cellStyle name="Separador de milhares 7 2 3 3 2 2" xfId="20945" xr:uid="{00000000-0005-0000-0000-00000F5C0000}"/>
    <cellStyle name="Separador de milhares 7 2 3 3 2 2 2" xfId="29827" xr:uid="{8A484ADB-7F94-4AED-B794-D5B4A0BC8325}"/>
    <cellStyle name="Separador de milhares 7 2 3 3 2 3" xfId="29826" xr:uid="{2679D034-41EA-4867-A372-FC8260CADB44}"/>
    <cellStyle name="Separador de milhares 7 2 3 3 20" xfId="20946" xr:uid="{00000000-0005-0000-0000-0000105C0000}"/>
    <cellStyle name="Separador de milhares 7 2 3 3 20 2" xfId="20947" xr:uid="{00000000-0005-0000-0000-0000115C0000}"/>
    <cellStyle name="Separador de milhares 7 2 3 3 20 2 2" xfId="29829" xr:uid="{EB3ADD10-525C-4E01-A1EE-94BDB869DE37}"/>
    <cellStyle name="Separador de milhares 7 2 3 3 20 3" xfId="29828" xr:uid="{FA918435-9C49-4676-BDE0-DB9A3BE31152}"/>
    <cellStyle name="Separador de milhares 7 2 3 3 21" xfId="20948" xr:uid="{00000000-0005-0000-0000-0000125C0000}"/>
    <cellStyle name="Separador de milhares 7 2 3 3 21 2" xfId="20949" xr:uid="{00000000-0005-0000-0000-0000135C0000}"/>
    <cellStyle name="Separador de milhares 7 2 3 3 21 2 2" xfId="29831" xr:uid="{E63E8B25-60BD-4860-9ED9-19FFE00432E2}"/>
    <cellStyle name="Separador de milhares 7 2 3 3 21 3" xfId="29830" xr:uid="{E29B72D2-A9BD-4DB6-8431-DFAB45D07F19}"/>
    <cellStyle name="Separador de milhares 7 2 3 3 22" xfId="20950" xr:uid="{00000000-0005-0000-0000-0000145C0000}"/>
    <cellStyle name="Separador de milhares 7 2 3 3 22 2" xfId="20951" xr:uid="{00000000-0005-0000-0000-0000155C0000}"/>
    <cellStyle name="Separador de milhares 7 2 3 3 22 2 2" xfId="29833" xr:uid="{115B15DC-1ED0-48E3-B4DA-1DEEA73B5D10}"/>
    <cellStyle name="Separador de milhares 7 2 3 3 22 3" xfId="29832" xr:uid="{BBCCBBA5-8E48-4236-80B5-4BDEBB518C40}"/>
    <cellStyle name="Separador de milhares 7 2 3 3 23" xfId="20952" xr:uid="{00000000-0005-0000-0000-0000165C0000}"/>
    <cellStyle name="Separador de milhares 7 2 3 3 23 2" xfId="20953" xr:uid="{00000000-0005-0000-0000-0000175C0000}"/>
    <cellStyle name="Separador de milhares 7 2 3 3 23 2 2" xfId="29835" xr:uid="{49C14CCC-E08F-4F5D-AA46-F3195E3A53E4}"/>
    <cellStyle name="Separador de milhares 7 2 3 3 23 3" xfId="29834" xr:uid="{84B3F481-C86C-43E8-BCA1-78CC189986C5}"/>
    <cellStyle name="Separador de milhares 7 2 3 3 24" xfId="20954" xr:uid="{00000000-0005-0000-0000-0000185C0000}"/>
    <cellStyle name="Separador de milhares 7 2 3 3 24 2" xfId="20955" xr:uid="{00000000-0005-0000-0000-0000195C0000}"/>
    <cellStyle name="Separador de milhares 7 2 3 3 24 2 2" xfId="29837" xr:uid="{CE446116-B19C-42AC-84C5-92F77E4E7088}"/>
    <cellStyle name="Separador de milhares 7 2 3 3 24 3" xfId="29836" xr:uid="{07FD4913-44C3-44CF-BCD6-C7C6C4971D97}"/>
    <cellStyle name="Separador de milhares 7 2 3 3 25" xfId="20956" xr:uid="{00000000-0005-0000-0000-00001A5C0000}"/>
    <cellStyle name="Separador de milhares 7 2 3 3 25 2" xfId="20957" xr:uid="{00000000-0005-0000-0000-00001B5C0000}"/>
    <cellStyle name="Separador de milhares 7 2 3 3 25 2 2" xfId="29839" xr:uid="{B3E0A452-3C02-42EE-B177-C8B46F2F4208}"/>
    <cellStyle name="Separador de milhares 7 2 3 3 25 3" xfId="29838" xr:uid="{40A14554-16EE-4349-962C-2FCEFA86A365}"/>
    <cellStyle name="Separador de milhares 7 2 3 3 26" xfId="20958" xr:uid="{00000000-0005-0000-0000-00001C5C0000}"/>
    <cellStyle name="Separador de milhares 7 2 3 3 26 2" xfId="20959" xr:uid="{00000000-0005-0000-0000-00001D5C0000}"/>
    <cellStyle name="Separador de milhares 7 2 3 3 26 2 2" xfId="29841" xr:uid="{377A806F-1A73-4D16-95C0-0740813905C9}"/>
    <cellStyle name="Separador de milhares 7 2 3 3 26 3" xfId="29840" xr:uid="{07C41E6E-F3A1-40BF-8746-7D46D11DDE0E}"/>
    <cellStyle name="Separador de milhares 7 2 3 3 27" xfId="20960" xr:uid="{00000000-0005-0000-0000-00001E5C0000}"/>
    <cellStyle name="Separador de milhares 7 2 3 3 27 2" xfId="20961" xr:uid="{00000000-0005-0000-0000-00001F5C0000}"/>
    <cellStyle name="Separador de milhares 7 2 3 3 27 2 2" xfId="29843" xr:uid="{167E93DB-8AAC-4EEF-873C-E7B08D74DDD1}"/>
    <cellStyle name="Separador de milhares 7 2 3 3 27 3" xfId="29842" xr:uid="{51C2BE35-BC6C-4F64-B7A0-732D9ABD23EF}"/>
    <cellStyle name="Separador de milhares 7 2 3 3 28" xfId="20962" xr:uid="{00000000-0005-0000-0000-0000205C0000}"/>
    <cellStyle name="Separador de milhares 7 2 3 3 28 2" xfId="20963" xr:uid="{00000000-0005-0000-0000-0000215C0000}"/>
    <cellStyle name="Separador de milhares 7 2 3 3 28 2 2" xfId="29845" xr:uid="{A855B4C0-0A74-4066-AA01-B50605F42659}"/>
    <cellStyle name="Separador de milhares 7 2 3 3 28 3" xfId="29844" xr:uid="{485D37B2-77A8-41C0-B0D2-E177C042C263}"/>
    <cellStyle name="Separador de milhares 7 2 3 3 29" xfId="20964" xr:uid="{00000000-0005-0000-0000-0000225C0000}"/>
    <cellStyle name="Separador de milhares 7 2 3 3 29 2" xfId="20965" xr:uid="{00000000-0005-0000-0000-0000235C0000}"/>
    <cellStyle name="Separador de milhares 7 2 3 3 29 2 2" xfId="29847" xr:uid="{E4400A19-B6A4-42D9-B9EB-D819AC25FDAA}"/>
    <cellStyle name="Separador de milhares 7 2 3 3 29 3" xfId="29846" xr:uid="{967322C6-B4E1-4089-AD3C-42926627C606}"/>
    <cellStyle name="Separador de milhares 7 2 3 3 3" xfId="20966" xr:uid="{00000000-0005-0000-0000-0000245C0000}"/>
    <cellStyle name="Separador de milhares 7 2 3 3 3 2" xfId="20967" xr:uid="{00000000-0005-0000-0000-0000255C0000}"/>
    <cellStyle name="Separador de milhares 7 2 3 3 3 2 2" xfId="29849" xr:uid="{9E65DE8D-173A-40CC-A800-6199D512AC7F}"/>
    <cellStyle name="Separador de milhares 7 2 3 3 3 3" xfId="29848" xr:uid="{28689FDD-2393-41B8-BD80-014D50C71572}"/>
    <cellStyle name="Separador de milhares 7 2 3 3 30" xfId="20968" xr:uid="{00000000-0005-0000-0000-0000265C0000}"/>
    <cellStyle name="Separador de milhares 7 2 3 3 30 2" xfId="20969" xr:uid="{00000000-0005-0000-0000-0000275C0000}"/>
    <cellStyle name="Separador de milhares 7 2 3 3 30 2 2" xfId="29851" xr:uid="{86FF2CD0-926E-4618-B4C7-408A715AF1D9}"/>
    <cellStyle name="Separador de milhares 7 2 3 3 30 3" xfId="29850" xr:uid="{C23E6AE1-84A4-48BA-8FB7-D790978BDFF9}"/>
    <cellStyle name="Separador de milhares 7 2 3 3 31" xfId="20970" xr:uid="{00000000-0005-0000-0000-0000285C0000}"/>
    <cellStyle name="Separador de milhares 7 2 3 3 31 2" xfId="20971" xr:uid="{00000000-0005-0000-0000-0000295C0000}"/>
    <cellStyle name="Separador de milhares 7 2 3 3 31 2 2" xfId="29853" xr:uid="{DF457CC8-CECF-49E7-9DF9-47A0CDD7C2D8}"/>
    <cellStyle name="Separador de milhares 7 2 3 3 31 3" xfId="29852" xr:uid="{28468505-DD05-4FC9-B7D1-A444FA267D5A}"/>
    <cellStyle name="Separador de milhares 7 2 3 3 32" xfId="20972" xr:uid="{00000000-0005-0000-0000-00002A5C0000}"/>
    <cellStyle name="Separador de milhares 7 2 3 3 32 2" xfId="20973" xr:uid="{00000000-0005-0000-0000-00002B5C0000}"/>
    <cellStyle name="Separador de milhares 7 2 3 3 32 2 2" xfId="29855" xr:uid="{BC9ABB89-025A-42C2-8288-459A84F6658D}"/>
    <cellStyle name="Separador de milhares 7 2 3 3 32 3" xfId="29854" xr:uid="{2C01B7A2-C1F2-4ADF-906A-842D598A3640}"/>
    <cellStyle name="Separador de milhares 7 2 3 3 33" xfId="20974" xr:uid="{00000000-0005-0000-0000-00002C5C0000}"/>
    <cellStyle name="Separador de milhares 7 2 3 3 33 2" xfId="20975" xr:uid="{00000000-0005-0000-0000-00002D5C0000}"/>
    <cellStyle name="Separador de milhares 7 2 3 3 33 2 2" xfId="29857" xr:uid="{7A406164-E19C-4EA5-8ECF-03477A2968C5}"/>
    <cellStyle name="Separador de milhares 7 2 3 3 33 3" xfId="29856" xr:uid="{A66B2B0B-2D8C-4CCA-A12A-FCD738287829}"/>
    <cellStyle name="Separador de milhares 7 2 3 3 34" xfId="20976" xr:uid="{00000000-0005-0000-0000-00002E5C0000}"/>
    <cellStyle name="Separador de milhares 7 2 3 3 34 2" xfId="20977" xr:uid="{00000000-0005-0000-0000-00002F5C0000}"/>
    <cellStyle name="Separador de milhares 7 2 3 3 34 2 2" xfId="29859" xr:uid="{1615B30A-AC3E-4DFD-83A6-59F471547E96}"/>
    <cellStyle name="Separador de milhares 7 2 3 3 34 3" xfId="29858" xr:uid="{A542A8AC-F0E5-4653-B344-087204BA1524}"/>
    <cellStyle name="Separador de milhares 7 2 3 3 35" xfId="20978" xr:uid="{00000000-0005-0000-0000-0000305C0000}"/>
    <cellStyle name="Separador de milhares 7 2 3 3 35 2" xfId="29860" xr:uid="{79F138E4-AC43-4028-9AA1-DCE8A57276A1}"/>
    <cellStyle name="Separador de milhares 7 2 3 3 4" xfId="20979" xr:uid="{00000000-0005-0000-0000-0000315C0000}"/>
    <cellStyle name="Separador de milhares 7 2 3 3 4 2" xfId="20980" xr:uid="{00000000-0005-0000-0000-0000325C0000}"/>
    <cellStyle name="Separador de milhares 7 2 3 3 4 2 2" xfId="29862" xr:uid="{A558BC37-7CF9-4592-809C-208DE6D3AD1F}"/>
    <cellStyle name="Separador de milhares 7 2 3 3 4 3" xfId="29861" xr:uid="{F7339425-26C8-4980-9F05-A84424875A0A}"/>
    <cellStyle name="Separador de milhares 7 2 3 3 5" xfId="20981" xr:uid="{00000000-0005-0000-0000-0000335C0000}"/>
    <cellStyle name="Separador de milhares 7 2 3 3 5 2" xfId="20982" xr:uid="{00000000-0005-0000-0000-0000345C0000}"/>
    <cellStyle name="Separador de milhares 7 2 3 3 5 2 2" xfId="29864" xr:uid="{37665525-D569-4F51-A45B-D388F24BD78C}"/>
    <cellStyle name="Separador de milhares 7 2 3 3 5 3" xfId="29863" xr:uid="{0FF527D6-A0F7-4E4A-8F9D-81F403594CA7}"/>
    <cellStyle name="Separador de milhares 7 2 3 3 6" xfId="20983" xr:uid="{00000000-0005-0000-0000-0000355C0000}"/>
    <cellStyle name="Separador de milhares 7 2 3 3 6 2" xfId="20984" xr:uid="{00000000-0005-0000-0000-0000365C0000}"/>
    <cellStyle name="Separador de milhares 7 2 3 3 6 2 2" xfId="29866" xr:uid="{5F9724A0-D7A0-4CAE-A2E1-60714542CE91}"/>
    <cellStyle name="Separador de milhares 7 2 3 3 6 3" xfId="29865" xr:uid="{B1A71775-876B-457E-9070-D2D98CC68366}"/>
    <cellStyle name="Separador de milhares 7 2 3 3 7" xfId="20985" xr:uid="{00000000-0005-0000-0000-0000375C0000}"/>
    <cellStyle name="Separador de milhares 7 2 3 3 7 2" xfId="20986" xr:uid="{00000000-0005-0000-0000-0000385C0000}"/>
    <cellStyle name="Separador de milhares 7 2 3 3 7 2 2" xfId="29868" xr:uid="{0A70781C-2C98-441B-992B-45A48F043A9A}"/>
    <cellStyle name="Separador de milhares 7 2 3 3 7 3" xfId="29867" xr:uid="{3372E8CA-DF9D-4FA1-858F-D9A9B555634A}"/>
    <cellStyle name="Separador de milhares 7 2 3 3 8" xfId="20987" xr:uid="{00000000-0005-0000-0000-0000395C0000}"/>
    <cellStyle name="Separador de milhares 7 2 3 3 8 2" xfId="20988" xr:uid="{00000000-0005-0000-0000-00003A5C0000}"/>
    <cellStyle name="Separador de milhares 7 2 3 3 8 2 2" xfId="29870" xr:uid="{7794D548-2710-49AA-AED2-76A73FF90DFA}"/>
    <cellStyle name="Separador de milhares 7 2 3 3 8 3" xfId="29869" xr:uid="{AB5480B8-04AC-44AF-A5F8-F69635BD556B}"/>
    <cellStyle name="Separador de milhares 7 2 3 3 9" xfId="20989" xr:uid="{00000000-0005-0000-0000-00003B5C0000}"/>
    <cellStyle name="Separador de milhares 7 2 3 3 9 2" xfId="20990" xr:uid="{00000000-0005-0000-0000-00003C5C0000}"/>
    <cellStyle name="Separador de milhares 7 2 3 3 9 2 2" xfId="29872" xr:uid="{451D359B-2A41-4E7F-91BC-C07B33E08754}"/>
    <cellStyle name="Separador de milhares 7 2 3 3 9 3" xfId="29871" xr:uid="{90686736-CBD6-40DE-9144-F2B8EC1C7780}"/>
    <cellStyle name="Separador de milhares 7 2 3 30" xfId="20991" xr:uid="{00000000-0005-0000-0000-00003D5C0000}"/>
    <cellStyle name="Separador de milhares 7 2 3 30 2" xfId="20992" xr:uid="{00000000-0005-0000-0000-00003E5C0000}"/>
    <cellStyle name="Separador de milhares 7 2 3 30 2 2" xfId="29874" xr:uid="{74F4B4B4-7345-4A5A-B69A-6476EC18CA62}"/>
    <cellStyle name="Separador de milhares 7 2 3 30 3" xfId="29873" xr:uid="{6F539BE8-2019-4F5F-A73D-0682DA1112EB}"/>
    <cellStyle name="Separador de milhares 7 2 3 31" xfId="20993" xr:uid="{00000000-0005-0000-0000-00003F5C0000}"/>
    <cellStyle name="Separador de milhares 7 2 3 31 2" xfId="20994" xr:uid="{00000000-0005-0000-0000-0000405C0000}"/>
    <cellStyle name="Separador de milhares 7 2 3 31 2 2" xfId="29876" xr:uid="{69D74D6C-6CC4-435F-AC8D-BA09AC99CE61}"/>
    <cellStyle name="Separador de milhares 7 2 3 31 3" xfId="29875" xr:uid="{BF58AD7A-2A68-4B49-824C-FCB1DAE9874B}"/>
    <cellStyle name="Separador de milhares 7 2 3 32" xfId="20995" xr:uid="{00000000-0005-0000-0000-0000415C0000}"/>
    <cellStyle name="Separador de milhares 7 2 3 32 2" xfId="20996" xr:uid="{00000000-0005-0000-0000-0000425C0000}"/>
    <cellStyle name="Separador de milhares 7 2 3 32 2 2" xfId="29878" xr:uid="{12FE03F0-56C7-47DF-8096-38BBE8F91E2C}"/>
    <cellStyle name="Separador de milhares 7 2 3 32 3" xfId="29877" xr:uid="{D0BD632A-CC39-4AB8-8113-350035E6E641}"/>
    <cellStyle name="Separador de milhares 7 2 3 33" xfId="20997" xr:uid="{00000000-0005-0000-0000-0000435C0000}"/>
    <cellStyle name="Separador de milhares 7 2 3 33 2" xfId="20998" xr:uid="{00000000-0005-0000-0000-0000445C0000}"/>
    <cellStyle name="Separador de milhares 7 2 3 33 2 2" xfId="29880" xr:uid="{4A68ABFC-D463-49D7-8596-7C9D3477908D}"/>
    <cellStyle name="Separador de milhares 7 2 3 33 3" xfId="29879" xr:uid="{4EE28D71-306B-49EA-97B4-1E211052D4EE}"/>
    <cellStyle name="Separador de milhares 7 2 3 34" xfId="20999" xr:uid="{00000000-0005-0000-0000-0000455C0000}"/>
    <cellStyle name="Separador de milhares 7 2 3 34 2" xfId="21000" xr:uid="{00000000-0005-0000-0000-0000465C0000}"/>
    <cellStyle name="Separador de milhares 7 2 3 34 2 2" xfId="29882" xr:uid="{972A8606-93F5-4BEC-972D-C9352CC9F6D1}"/>
    <cellStyle name="Separador de milhares 7 2 3 34 3" xfId="29881" xr:uid="{6D5B61ED-0533-4B04-97EE-74F1856C5BD5}"/>
    <cellStyle name="Separador de milhares 7 2 3 35" xfId="21001" xr:uid="{00000000-0005-0000-0000-0000475C0000}"/>
    <cellStyle name="Separador de milhares 7 2 3 35 2" xfId="21002" xr:uid="{00000000-0005-0000-0000-0000485C0000}"/>
    <cellStyle name="Separador de milhares 7 2 3 35 2 2" xfId="29884" xr:uid="{F96E28DB-D82D-4EA7-8A84-626EC10F6407}"/>
    <cellStyle name="Separador de milhares 7 2 3 35 3" xfId="29883" xr:uid="{6C1577C3-1173-465F-9F5F-965231D695FA}"/>
    <cellStyle name="Separador de milhares 7 2 3 36" xfId="21003" xr:uid="{00000000-0005-0000-0000-0000495C0000}"/>
    <cellStyle name="Separador de milhares 7 2 3 36 2" xfId="21004" xr:uid="{00000000-0005-0000-0000-00004A5C0000}"/>
    <cellStyle name="Separador de milhares 7 2 3 36 2 2" xfId="29886" xr:uid="{4A6A5E67-0A2F-4A99-91EF-503030066E94}"/>
    <cellStyle name="Separador de milhares 7 2 3 36 3" xfId="29885" xr:uid="{25A36A87-CC5B-42B4-BBB0-256D1FE58BCA}"/>
    <cellStyle name="Separador de milhares 7 2 3 37" xfId="21005" xr:uid="{00000000-0005-0000-0000-00004B5C0000}"/>
    <cellStyle name="Separador de milhares 7 2 3 37 2" xfId="21006" xr:uid="{00000000-0005-0000-0000-00004C5C0000}"/>
    <cellStyle name="Separador de milhares 7 2 3 37 2 2" xfId="29888" xr:uid="{643C01B5-46E9-4B32-8F4B-D6589AE4AA47}"/>
    <cellStyle name="Separador de milhares 7 2 3 37 3" xfId="29887" xr:uid="{91D41D17-EB41-40EA-9364-165118EA7421}"/>
    <cellStyle name="Separador de milhares 7 2 3 38" xfId="21007" xr:uid="{00000000-0005-0000-0000-00004D5C0000}"/>
    <cellStyle name="Separador de milhares 7 2 3 38 2" xfId="21008" xr:uid="{00000000-0005-0000-0000-00004E5C0000}"/>
    <cellStyle name="Separador de milhares 7 2 3 38 2 2" xfId="29890" xr:uid="{513214AB-62B9-42F9-819B-EB64DCCB2CEC}"/>
    <cellStyle name="Separador de milhares 7 2 3 38 3" xfId="29889" xr:uid="{DF356BC4-3D7B-4E29-BE3F-5494D043EA74}"/>
    <cellStyle name="Separador de milhares 7 2 3 39" xfId="21009" xr:uid="{00000000-0005-0000-0000-00004F5C0000}"/>
    <cellStyle name="Separador de milhares 7 2 3 39 2" xfId="21010" xr:uid="{00000000-0005-0000-0000-0000505C0000}"/>
    <cellStyle name="Separador de milhares 7 2 3 39 2 2" xfId="29892" xr:uid="{647FA72E-8763-4755-BBF3-854E08811B3E}"/>
    <cellStyle name="Separador de milhares 7 2 3 39 3" xfId="29891" xr:uid="{872A6328-1FE3-4A69-85BD-82A33515C0AB}"/>
    <cellStyle name="Separador de milhares 7 2 3 4" xfId="21011" xr:uid="{00000000-0005-0000-0000-0000515C0000}"/>
    <cellStyle name="Separador de milhares 7 2 3 4 2" xfId="21012" xr:uid="{00000000-0005-0000-0000-0000525C0000}"/>
    <cellStyle name="Separador de milhares 7 2 3 4 2 2" xfId="21013" xr:uid="{00000000-0005-0000-0000-0000535C0000}"/>
    <cellStyle name="Separador de milhares 7 2 3 4 2 2 2" xfId="29894" xr:uid="{755EF7F9-EA32-47F7-8C4D-667D2FAD1BB8}"/>
    <cellStyle name="Separador de milhares 7 2 3 4 2 3" xfId="29893" xr:uid="{5C6AF5FC-78B5-4CD6-9F41-71686656D41A}"/>
    <cellStyle name="Separador de milhares 7 2 3 4 3" xfId="21014" xr:uid="{00000000-0005-0000-0000-0000545C0000}"/>
    <cellStyle name="Separador de milhares 7 2 3 4 3 2" xfId="21015" xr:uid="{00000000-0005-0000-0000-0000555C0000}"/>
    <cellStyle name="Separador de milhares 7 2 3 4 3 2 2" xfId="29896" xr:uid="{BE05ACB8-1156-4578-9B7E-D5F6DED49E2D}"/>
    <cellStyle name="Separador de milhares 7 2 3 4 3 3" xfId="29895" xr:uid="{0C7F5EF4-C023-46D4-9147-6501519D443F}"/>
    <cellStyle name="Separador de milhares 7 2 3 4 4" xfId="21016" xr:uid="{00000000-0005-0000-0000-0000565C0000}"/>
    <cellStyle name="Separador de milhares 7 2 3 4 4 2" xfId="21017" xr:uid="{00000000-0005-0000-0000-0000575C0000}"/>
    <cellStyle name="Separador de milhares 7 2 3 4 4 2 2" xfId="29898" xr:uid="{EEBCC94D-DE56-44C7-B9EA-6AF9A216013A}"/>
    <cellStyle name="Separador de milhares 7 2 3 4 4 3" xfId="29897" xr:uid="{B4DD4FB2-0D70-4053-BA0E-5E24EA54BFD5}"/>
    <cellStyle name="Separador de milhares 7 2 3 4 5" xfId="21018" xr:uid="{00000000-0005-0000-0000-0000585C0000}"/>
    <cellStyle name="Separador de milhares 7 2 3 4 5 2" xfId="21019" xr:uid="{00000000-0005-0000-0000-0000595C0000}"/>
    <cellStyle name="Separador de milhares 7 2 3 4 5 2 2" xfId="29900" xr:uid="{23CB6D11-23A3-40EB-A877-30D97DC74754}"/>
    <cellStyle name="Separador de milhares 7 2 3 4 5 3" xfId="29899" xr:uid="{657B362C-FEC7-472F-A7AD-2434148D6378}"/>
    <cellStyle name="Separador de milhares 7 2 3 4 6" xfId="21020" xr:uid="{00000000-0005-0000-0000-00005A5C0000}"/>
    <cellStyle name="Separador de milhares 7 2 3 4 6 2" xfId="29901" xr:uid="{0B3BF380-E6ED-4469-ACEC-75689281C55B}"/>
    <cellStyle name="Separador de milhares 7 2 3 40" xfId="21021" xr:uid="{00000000-0005-0000-0000-00005B5C0000}"/>
    <cellStyle name="Separador de milhares 7 2 3 40 2" xfId="21022" xr:uid="{00000000-0005-0000-0000-00005C5C0000}"/>
    <cellStyle name="Separador de milhares 7 2 3 40 2 2" xfId="29903" xr:uid="{C364D58F-25A0-4EA5-A971-2C14D5231861}"/>
    <cellStyle name="Separador de milhares 7 2 3 40 3" xfId="29902" xr:uid="{54B90BE8-3DF5-47B6-BF63-11DE0828EEEE}"/>
    <cellStyle name="Separador de milhares 7 2 3 41" xfId="21023" xr:uid="{00000000-0005-0000-0000-00005D5C0000}"/>
    <cellStyle name="Separador de milhares 7 2 3 41 2" xfId="21024" xr:uid="{00000000-0005-0000-0000-00005E5C0000}"/>
    <cellStyle name="Separador de milhares 7 2 3 41 2 2" xfId="29905" xr:uid="{A0C7F6D3-4412-4F60-B408-E014773CBB86}"/>
    <cellStyle name="Separador de milhares 7 2 3 41 3" xfId="29904" xr:uid="{7A105461-5634-497B-A840-83AE99CC0F34}"/>
    <cellStyle name="Separador de milhares 7 2 3 42" xfId="21025" xr:uid="{00000000-0005-0000-0000-00005F5C0000}"/>
    <cellStyle name="Separador de milhares 7 2 3 42 2" xfId="21026" xr:uid="{00000000-0005-0000-0000-0000605C0000}"/>
    <cellStyle name="Separador de milhares 7 2 3 42 2 2" xfId="29907" xr:uid="{D3F15576-492B-425C-A1F3-5B27676CEE67}"/>
    <cellStyle name="Separador de milhares 7 2 3 42 3" xfId="29906" xr:uid="{907974AE-0703-4BCC-A438-EDC5D9690C1D}"/>
    <cellStyle name="Separador de milhares 7 2 3 43" xfId="21027" xr:uid="{00000000-0005-0000-0000-0000615C0000}"/>
    <cellStyle name="Separador de milhares 7 2 3 43 2" xfId="21028" xr:uid="{00000000-0005-0000-0000-0000625C0000}"/>
    <cellStyle name="Separador de milhares 7 2 3 43 2 2" xfId="29909" xr:uid="{90D6E54C-CD56-4BBB-93A5-923B6E4FF5B8}"/>
    <cellStyle name="Separador de milhares 7 2 3 43 3" xfId="29908" xr:uid="{07235E74-EC81-4B61-9D55-16F6F4D7E431}"/>
    <cellStyle name="Separador de milhares 7 2 3 44" xfId="21029" xr:uid="{00000000-0005-0000-0000-0000635C0000}"/>
    <cellStyle name="Separador de milhares 7 2 3 44 2" xfId="21030" xr:uid="{00000000-0005-0000-0000-0000645C0000}"/>
    <cellStyle name="Separador de milhares 7 2 3 44 2 2" xfId="29911" xr:uid="{AAADD864-17B8-4088-AAAC-2340BA1D8CF9}"/>
    <cellStyle name="Separador de milhares 7 2 3 44 3" xfId="29910" xr:uid="{139EEC7D-5868-450A-8DB6-95883B407043}"/>
    <cellStyle name="Separador de milhares 7 2 3 45" xfId="21031" xr:uid="{00000000-0005-0000-0000-0000655C0000}"/>
    <cellStyle name="Separador de milhares 7 2 3 45 2" xfId="21032" xr:uid="{00000000-0005-0000-0000-0000665C0000}"/>
    <cellStyle name="Separador de milhares 7 2 3 45 2 2" xfId="29913" xr:uid="{BEEB9CEC-D81D-443C-9C79-AE045D9148BB}"/>
    <cellStyle name="Separador de milhares 7 2 3 45 3" xfId="29912" xr:uid="{BC62C2FC-5335-46C7-A0A0-1766AB8B8EF9}"/>
    <cellStyle name="Separador de milhares 7 2 3 46" xfId="21033" xr:uid="{00000000-0005-0000-0000-0000675C0000}"/>
    <cellStyle name="Separador de milhares 7 2 3 46 2" xfId="21034" xr:uid="{00000000-0005-0000-0000-0000685C0000}"/>
    <cellStyle name="Separador de milhares 7 2 3 46 2 2" xfId="29915" xr:uid="{823E5BD3-2ED2-445E-9B9A-4338265CDF31}"/>
    <cellStyle name="Separador de milhares 7 2 3 46 3" xfId="29914" xr:uid="{C78DA030-CFC7-4AA5-AA6C-ABB5831D0058}"/>
    <cellStyle name="Separador de milhares 7 2 3 47" xfId="21035" xr:uid="{00000000-0005-0000-0000-0000695C0000}"/>
    <cellStyle name="Separador de milhares 7 2 3 47 2" xfId="29916" xr:uid="{68C27D2B-6B95-4193-B7C2-929E039D5438}"/>
    <cellStyle name="Separador de milhares 7 2 3 48" xfId="20814" xr:uid="{00000000-0005-0000-0000-00006A5C0000}"/>
    <cellStyle name="Separador de milhares 7 2 3 49" xfId="28070" xr:uid="{FFD44C4C-4DCB-4EF3-9E37-4DB14EA7DF58}"/>
    <cellStyle name="Separador de milhares 7 2 3 5" xfId="21036" xr:uid="{00000000-0005-0000-0000-00006B5C0000}"/>
    <cellStyle name="Separador de milhares 7 2 3 5 2" xfId="21037" xr:uid="{00000000-0005-0000-0000-00006C5C0000}"/>
    <cellStyle name="Separador de milhares 7 2 3 5 2 2" xfId="29917" xr:uid="{27ABAF18-03F8-4875-8B36-60DC5626E30E}"/>
    <cellStyle name="Separador de milhares 7 2 3 6" xfId="21038" xr:uid="{00000000-0005-0000-0000-00006D5C0000}"/>
    <cellStyle name="Separador de milhares 7 2 3 6 2" xfId="21039" xr:uid="{00000000-0005-0000-0000-00006E5C0000}"/>
    <cellStyle name="Separador de milhares 7 2 3 6 2 2" xfId="29918" xr:uid="{43149506-B52B-4983-963C-CA5469B11170}"/>
    <cellStyle name="Separador de milhares 7 2 3 7" xfId="21040" xr:uid="{00000000-0005-0000-0000-00006F5C0000}"/>
    <cellStyle name="Separador de milhares 7 2 3 7 2" xfId="21041" xr:uid="{00000000-0005-0000-0000-0000705C0000}"/>
    <cellStyle name="Separador de milhares 7 2 3 7 2 2" xfId="29919" xr:uid="{EE16DEE9-B7D5-4A56-A25A-5FDB225147EE}"/>
    <cellStyle name="Separador de milhares 7 2 3 8" xfId="21042" xr:uid="{00000000-0005-0000-0000-0000715C0000}"/>
    <cellStyle name="Separador de milhares 7 2 3 8 2" xfId="21043" xr:uid="{00000000-0005-0000-0000-0000725C0000}"/>
    <cellStyle name="Separador de milhares 7 2 3 8 2 2" xfId="29920" xr:uid="{F5851546-3DE1-461B-95F3-13F67861A8A3}"/>
    <cellStyle name="Separador de milhares 7 2 3 9" xfId="21044" xr:uid="{00000000-0005-0000-0000-0000735C0000}"/>
    <cellStyle name="Separador de milhares 7 2 3 9 2" xfId="21045" xr:uid="{00000000-0005-0000-0000-0000745C0000}"/>
    <cellStyle name="Separador de milhares 7 2 3 9 2 2" xfId="29921" xr:uid="{3F9A1A5A-D4EC-4B3A-9D4D-33B61DEA2BFE}"/>
    <cellStyle name="Separador de milhares 7 2 30" xfId="21046" xr:uid="{00000000-0005-0000-0000-0000755C0000}"/>
    <cellStyle name="Separador de milhares 7 2 30 2" xfId="21047" xr:uid="{00000000-0005-0000-0000-0000765C0000}"/>
    <cellStyle name="Separador de milhares 7 2 30 2 2" xfId="29923" xr:uid="{6708570F-751B-4285-A8BD-C4459596FCC3}"/>
    <cellStyle name="Separador de milhares 7 2 30 3" xfId="29922" xr:uid="{00EB1A8F-3309-4622-86E6-C9BAD9945F6C}"/>
    <cellStyle name="Separador de milhares 7 2 31" xfId="21048" xr:uid="{00000000-0005-0000-0000-0000775C0000}"/>
    <cellStyle name="Separador de milhares 7 2 31 2" xfId="21049" xr:uid="{00000000-0005-0000-0000-0000785C0000}"/>
    <cellStyle name="Separador de milhares 7 2 31 2 2" xfId="29925" xr:uid="{BD09C9BC-38C7-49DF-95F4-9964E3566581}"/>
    <cellStyle name="Separador de milhares 7 2 31 3" xfId="29924" xr:uid="{5E8A7702-6182-45A1-84A1-4A6DE5837334}"/>
    <cellStyle name="Separador de milhares 7 2 32" xfId="21050" xr:uid="{00000000-0005-0000-0000-0000795C0000}"/>
    <cellStyle name="Separador de milhares 7 2 32 2" xfId="21051" xr:uid="{00000000-0005-0000-0000-00007A5C0000}"/>
    <cellStyle name="Separador de milhares 7 2 32 2 2" xfId="29927" xr:uid="{BD493969-D8CC-462C-9345-DD8083D998CE}"/>
    <cellStyle name="Separador de milhares 7 2 32 3" xfId="29926" xr:uid="{2E801C35-5EA9-40FA-9DD3-B09BE8DF4F48}"/>
    <cellStyle name="Separador de milhares 7 2 33" xfId="21052" xr:uid="{00000000-0005-0000-0000-00007B5C0000}"/>
    <cellStyle name="Separador de milhares 7 2 33 2" xfId="21053" xr:uid="{00000000-0005-0000-0000-00007C5C0000}"/>
    <cellStyle name="Separador de milhares 7 2 33 2 2" xfId="29929" xr:uid="{BE917703-AEE6-42A6-A22F-8E962A840E41}"/>
    <cellStyle name="Separador de milhares 7 2 33 3" xfId="29928" xr:uid="{3B93166E-7462-431B-887E-E71190C4E250}"/>
    <cellStyle name="Separador de milhares 7 2 34" xfId="21054" xr:uid="{00000000-0005-0000-0000-00007D5C0000}"/>
    <cellStyle name="Separador de milhares 7 2 34 2" xfId="21055" xr:uid="{00000000-0005-0000-0000-00007E5C0000}"/>
    <cellStyle name="Separador de milhares 7 2 34 2 2" xfId="29931" xr:uid="{D1A783A7-706A-4901-95C5-D88243AE0555}"/>
    <cellStyle name="Separador de milhares 7 2 34 3" xfId="29930" xr:uid="{A67FD82C-CEF7-4AD6-9E6C-F2133EB85B3C}"/>
    <cellStyle name="Separador de milhares 7 2 35" xfId="21056" xr:uid="{00000000-0005-0000-0000-00007F5C0000}"/>
    <cellStyle name="Separador de milhares 7 2 35 2" xfId="21057" xr:uid="{00000000-0005-0000-0000-0000805C0000}"/>
    <cellStyle name="Separador de milhares 7 2 35 2 2" xfId="29933" xr:uid="{C841ADB9-6122-4C60-B46E-E1878C2EF24E}"/>
    <cellStyle name="Separador de milhares 7 2 35 3" xfId="29932" xr:uid="{095E4DBB-E02B-413A-87D0-637568C7C721}"/>
    <cellStyle name="Separador de milhares 7 2 36" xfId="21058" xr:uid="{00000000-0005-0000-0000-0000815C0000}"/>
    <cellStyle name="Separador de milhares 7 2 36 2" xfId="21059" xr:uid="{00000000-0005-0000-0000-0000825C0000}"/>
    <cellStyle name="Separador de milhares 7 2 36 2 2" xfId="29935" xr:uid="{FB183A9D-E6BE-48E0-BEDE-17F6E625E843}"/>
    <cellStyle name="Separador de milhares 7 2 36 3" xfId="29934" xr:uid="{BC6677B6-3803-435F-A4CE-E4626ED4E237}"/>
    <cellStyle name="Separador de milhares 7 2 37" xfId="21060" xr:uid="{00000000-0005-0000-0000-0000835C0000}"/>
    <cellStyle name="Separador de milhares 7 2 37 2" xfId="21061" xr:uid="{00000000-0005-0000-0000-0000845C0000}"/>
    <cellStyle name="Separador de milhares 7 2 37 2 2" xfId="29937" xr:uid="{B89FF5C1-CA8B-459F-A4BE-107885D64BF0}"/>
    <cellStyle name="Separador de milhares 7 2 37 3" xfId="29936" xr:uid="{67405E91-6A09-4834-8B8F-0EE860ADC2EE}"/>
    <cellStyle name="Separador de milhares 7 2 38" xfId="21062" xr:uid="{00000000-0005-0000-0000-0000855C0000}"/>
    <cellStyle name="Separador de milhares 7 2 38 2" xfId="21063" xr:uid="{00000000-0005-0000-0000-0000865C0000}"/>
    <cellStyle name="Separador de milhares 7 2 38 2 2" xfId="29939" xr:uid="{93446057-2D12-48F0-B816-DDFC6A491F74}"/>
    <cellStyle name="Separador de milhares 7 2 38 3" xfId="29938" xr:uid="{60B5C195-76E1-40E5-B7AF-12F5D5221DD0}"/>
    <cellStyle name="Separador de milhares 7 2 39" xfId="21064" xr:uid="{00000000-0005-0000-0000-0000875C0000}"/>
    <cellStyle name="Separador de milhares 7 2 39 2" xfId="21065" xr:uid="{00000000-0005-0000-0000-0000885C0000}"/>
    <cellStyle name="Separador de milhares 7 2 39 2 2" xfId="29941" xr:uid="{BCDD7D49-6ADD-4DA5-AEE1-DB5F4CE7DD82}"/>
    <cellStyle name="Separador de milhares 7 2 39 3" xfId="29940" xr:uid="{3F734404-0377-4ABA-8661-E864956D213C}"/>
    <cellStyle name="Separador de milhares 7 2 4" xfId="840" xr:uid="{00000000-0005-0000-0000-0000895C0000}"/>
    <cellStyle name="Separador de milhares 7 2 4 10" xfId="21067" xr:uid="{00000000-0005-0000-0000-00008A5C0000}"/>
    <cellStyle name="Separador de milhares 7 2 4 10 2" xfId="21068" xr:uid="{00000000-0005-0000-0000-00008B5C0000}"/>
    <cellStyle name="Separador de milhares 7 2 4 10 2 2" xfId="29943" xr:uid="{814A6E5C-BB30-4A1F-BB9B-2C1F27CE58D3}"/>
    <cellStyle name="Separador de milhares 7 2 4 10 3" xfId="29942" xr:uid="{BDB7B00D-C9E8-4F4D-B434-EB9A8DAF559A}"/>
    <cellStyle name="Separador de milhares 7 2 4 11" xfId="21069" xr:uid="{00000000-0005-0000-0000-00008C5C0000}"/>
    <cellStyle name="Separador de milhares 7 2 4 11 2" xfId="21070" xr:uid="{00000000-0005-0000-0000-00008D5C0000}"/>
    <cellStyle name="Separador de milhares 7 2 4 11 2 2" xfId="29945" xr:uid="{111E7432-A6A4-4F17-A25C-9DD1098B8F14}"/>
    <cellStyle name="Separador de milhares 7 2 4 11 3" xfId="29944" xr:uid="{1D93F0A3-DF01-4E46-AC92-955033282995}"/>
    <cellStyle name="Separador de milhares 7 2 4 12" xfId="21071" xr:uid="{00000000-0005-0000-0000-00008E5C0000}"/>
    <cellStyle name="Separador de milhares 7 2 4 12 2" xfId="21072" xr:uid="{00000000-0005-0000-0000-00008F5C0000}"/>
    <cellStyle name="Separador de milhares 7 2 4 12 2 2" xfId="29947" xr:uid="{72529449-3F91-4981-81EC-BC94B156606C}"/>
    <cellStyle name="Separador de milhares 7 2 4 12 3" xfId="29946" xr:uid="{95BF823A-49B0-4A02-B4C7-0E9C7CA3E6E7}"/>
    <cellStyle name="Separador de milhares 7 2 4 13" xfId="21073" xr:uid="{00000000-0005-0000-0000-0000905C0000}"/>
    <cellStyle name="Separador de milhares 7 2 4 13 2" xfId="21074" xr:uid="{00000000-0005-0000-0000-0000915C0000}"/>
    <cellStyle name="Separador de milhares 7 2 4 13 2 2" xfId="29949" xr:uid="{C728DFA8-DA13-4735-9ACA-BE9ADD28CF1B}"/>
    <cellStyle name="Separador de milhares 7 2 4 13 3" xfId="29948" xr:uid="{26C1E566-A219-499E-8CEB-5E9D92F680FD}"/>
    <cellStyle name="Separador de milhares 7 2 4 14" xfId="21075" xr:uid="{00000000-0005-0000-0000-0000925C0000}"/>
    <cellStyle name="Separador de milhares 7 2 4 14 2" xfId="21076" xr:uid="{00000000-0005-0000-0000-0000935C0000}"/>
    <cellStyle name="Separador de milhares 7 2 4 14 2 2" xfId="29951" xr:uid="{38DBC58E-F312-4156-B914-187DB0090D04}"/>
    <cellStyle name="Separador de milhares 7 2 4 14 3" xfId="29950" xr:uid="{20A5C5BD-348D-4F86-AE5A-D072B7BA3151}"/>
    <cellStyle name="Separador de milhares 7 2 4 15" xfId="21077" xr:uid="{00000000-0005-0000-0000-0000945C0000}"/>
    <cellStyle name="Separador de milhares 7 2 4 15 2" xfId="21078" xr:uid="{00000000-0005-0000-0000-0000955C0000}"/>
    <cellStyle name="Separador de milhares 7 2 4 15 2 2" xfId="29953" xr:uid="{AA22C073-0634-47FA-95F3-BB33C3060727}"/>
    <cellStyle name="Separador de milhares 7 2 4 15 3" xfId="29952" xr:uid="{520F5A8C-28DC-4274-8F59-DBEC6FA83E3A}"/>
    <cellStyle name="Separador de milhares 7 2 4 16" xfId="21079" xr:uid="{00000000-0005-0000-0000-0000965C0000}"/>
    <cellStyle name="Separador de milhares 7 2 4 16 2" xfId="21080" xr:uid="{00000000-0005-0000-0000-0000975C0000}"/>
    <cellStyle name="Separador de milhares 7 2 4 16 2 2" xfId="29955" xr:uid="{87CA14E8-BC79-48DD-A711-6679CE0FF482}"/>
    <cellStyle name="Separador de milhares 7 2 4 16 3" xfId="29954" xr:uid="{BFEA8043-76D1-4617-8035-BAA8B19E321D}"/>
    <cellStyle name="Separador de milhares 7 2 4 17" xfId="21081" xr:uid="{00000000-0005-0000-0000-0000985C0000}"/>
    <cellStyle name="Separador de milhares 7 2 4 17 2" xfId="21082" xr:uid="{00000000-0005-0000-0000-0000995C0000}"/>
    <cellStyle name="Separador de milhares 7 2 4 17 2 2" xfId="29957" xr:uid="{2E3AA280-7681-45B9-AECE-5AA09B4CA4AF}"/>
    <cellStyle name="Separador de milhares 7 2 4 17 3" xfId="29956" xr:uid="{A5CD3D69-0994-461D-A5A8-06552CBFAD23}"/>
    <cellStyle name="Separador de milhares 7 2 4 18" xfId="21083" xr:uid="{00000000-0005-0000-0000-00009A5C0000}"/>
    <cellStyle name="Separador de milhares 7 2 4 18 2" xfId="21084" xr:uid="{00000000-0005-0000-0000-00009B5C0000}"/>
    <cellStyle name="Separador de milhares 7 2 4 18 2 2" xfId="29959" xr:uid="{9C045731-110A-43C9-881C-17B5672C984B}"/>
    <cellStyle name="Separador de milhares 7 2 4 18 3" xfId="29958" xr:uid="{4C8036C7-61FF-42AD-A5C9-DE4A935584EB}"/>
    <cellStyle name="Separador de milhares 7 2 4 19" xfId="21085" xr:uid="{00000000-0005-0000-0000-00009C5C0000}"/>
    <cellStyle name="Separador de milhares 7 2 4 19 2" xfId="21086" xr:uid="{00000000-0005-0000-0000-00009D5C0000}"/>
    <cellStyle name="Separador de milhares 7 2 4 19 2 2" xfId="29961" xr:uid="{F9AD7AD3-EE6A-4A54-944A-8AD3B34DA343}"/>
    <cellStyle name="Separador de milhares 7 2 4 19 3" xfId="29960" xr:uid="{6BB90F25-2F5B-4BC7-B927-C27F8D73C397}"/>
    <cellStyle name="Separador de milhares 7 2 4 2" xfId="21087" xr:uid="{00000000-0005-0000-0000-00009E5C0000}"/>
    <cellStyle name="Separador de milhares 7 2 4 2 2" xfId="21088" xr:uid="{00000000-0005-0000-0000-00009F5C0000}"/>
    <cellStyle name="Separador de milhares 7 2 4 2 2 2" xfId="21089" xr:uid="{00000000-0005-0000-0000-0000A05C0000}"/>
    <cellStyle name="Separador de milhares 7 2 4 2 2 2 2" xfId="29963" xr:uid="{FBFB81CC-BB7F-4A55-AAEA-0E1183A885BF}"/>
    <cellStyle name="Separador de milhares 7 2 4 2 2 3" xfId="29962" xr:uid="{72F4B81D-E94B-432B-86EA-B7D3CAE389AF}"/>
    <cellStyle name="Separador de milhares 7 2 4 2 3" xfId="21090" xr:uid="{00000000-0005-0000-0000-0000A15C0000}"/>
    <cellStyle name="Separador de milhares 7 2 4 2 3 2" xfId="21091" xr:uid="{00000000-0005-0000-0000-0000A25C0000}"/>
    <cellStyle name="Separador de milhares 7 2 4 2 3 2 2" xfId="29965" xr:uid="{1E7DA280-9F27-4C25-9477-D021F8D95F18}"/>
    <cellStyle name="Separador de milhares 7 2 4 2 3 3" xfId="29964" xr:uid="{58D418B5-8820-4BB1-85C1-850C75BC510A}"/>
    <cellStyle name="Separador de milhares 7 2 4 2 4" xfId="21092" xr:uid="{00000000-0005-0000-0000-0000A35C0000}"/>
    <cellStyle name="Separador de milhares 7 2 4 2 4 2" xfId="21093" xr:uid="{00000000-0005-0000-0000-0000A45C0000}"/>
    <cellStyle name="Separador de milhares 7 2 4 2 4 2 2" xfId="29967" xr:uid="{15F4FFA7-91ED-4AE0-9176-86A508CE168C}"/>
    <cellStyle name="Separador de milhares 7 2 4 2 4 3" xfId="29966" xr:uid="{39FD5E1C-4B91-4C53-9C17-38F70D712138}"/>
    <cellStyle name="Separador de milhares 7 2 4 2 5" xfId="21094" xr:uid="{00000000-0005-0000-0000-0000A55C0000}"/>
    <cellStyle name="Separador de milhares 7 2 4 2 5 2" xfId="21095" xr:uid="{00000000-0005-0000-0000-0000A65C0000}"/>
    <cellStyle name="Separador de milhares 7 2 4 2 5 2 2" xfId="29969" xr:uid="{34DBF17B-AD70-4555-9218-4BDE57F3FD01}"/>
    <cellStyle name="Separador de milhares 7 2 4 2 5 3" xfId="29968" xr:uid="{326C9BF8-9AE9-44C4-A6AB-B7E03A0C8267}"/>
    <cellStyle name="Separador de milhares 7 2 4 2 6" xfId="21096" xr:uid="{00000000-0005-0000-0000-0000A75C0000}"/>
    <cellStyle name="Separador de milhares 7 2 4 2 6 2" xfId="29970" xr:uid="{C44CE393-B013-4F7F-B01A-003C1A5445DE}"/>
    <cellStyle name="Separador de milhares 7 2 4 20" xfId="21097" xr:uid="{00000000-0005-0000-0000-0000A85C0000}"/>
    <cellStyle name="Separador de milhares 7 2 4 20 2" xfId="21098" xr:uid="{00000000-0005-0000-0000-0000A95C0000}"/>
    <cellStyle name="Separador de milhares 7 2 4 20 2 2" xfId="29972" xr:uid="{D3B23DDB-F7F2-4B6C-A6E7-8F618606DB97}"/>
    <cellStyle name="Separador de milhares 7 2 4 20 3" xfId="29971" xr:uid="{86F4F405-B3FD-4164-8263-0690FA8AFCDB}"/>
    <cellStyle name="Separador de milhares 7 2 4 21" xfId="21099" xr:uid="{00000000-0005-0000-0000-0000AA5C0000}"/>
    <cellStyle name="Separador de milhares 7 2 4 21 2" xfId="21100" xr:uid="{00000000-0005-0000-0000-0000AB5C0000}"/>
    <cellStyle name="Separador de milhares 7 2 4 21 2 2" xfId="29974" xr:uid="{79AD8C04-98B6-4036-8B6A-93D4C502AC46}"/>
    <cellStyle name="Separador de milhares 7 2 4 21 3" xfId="29973" xr:uid="{0A1061FF-A5BA-4F29-B939-51A9EE762FA4}"/>
    <cellStyle name="Separador de milhares 7 2 4 22" xfId="21101" xr:uid="{00000000-0005-0000-0000-0000AC5C0000}"/>
    <cellStyle name="Separador de milhares 7 2 4 22 2" xfId="21102" xr:uid="{00000000-0005-0000-0000-0000AD5C0000}"/>
    <cellStyle name="Separador de milhares 7 2 4 22 2 2" xfId="29976" xr:uid="{33763394-2665-4B17-8D21-AD662306643C}"/>
    <cellStyle name="Separador de milhares 7 2 4 22 3" xfId="29975" xr:uid="{8459DDA8-A655-467D-BB7B-AD2EC890FEB4}"/>
    <cellStyle name="Separador de milhares 7 2 4 23" xfId="21103" xr:uid="{00000000-0005-0000-0000-0000AE5C0000}"/>
    <cellStyle name="Separador de milhares 7 2 4 23 2" xfId="21104" xr:uid="{00000000-0005-0000-0000-0000AF5C0000}"/>
    <cellStyle name="Separador de milhares 7 2 4 23 2 2" xfId="29978" xr:uid="{AAD33011-8598-4C8A-9575-2FA292483549}"/>
    <cellStyle name="Separador de milhares 7 2 4 23 3" xfId="29977" xr:uid="{E358CC71-0CD0-4CA0-A4CC-1AD1D04279A3}"/>
    <cellStyle name="Separador de milhares 7 2 4 24" xfId="21105" xr:uid="{00000000-0005-0000-0000-0000B05C0000}"/>
    <cellStyle name="Separador de milhares 7 2 4 24 2" xfId="21106" xr:uid="{00000000-0005-0000-0000-0000B15C0000}"/>
    <cellStyle name="Separador de milhares 7 2 4 24 2 2" xfId="29980" xr:uid="{F587EF75-2D2F-4094-9656-DBFC65C8CAEA}"/>
    <cellStyle name="Separador de milhares 7 2 4 24 3" xfId="29979" xr:uid="{14C50AB2-48C1-4AC8-BF7C-5F43C637FDD5}"/>
    <cellStyle name="Separador de milhares 7 2 4 25" xfId="21107" xr:uid="{00000000-0005-0000-0000-0000B25C0000}"/>
    <cellStyle name="Separador de milhares 7 2 4 25 2" xfId="21108" xr:uid="{00000000-0005-0000-0000-0000B35C0000}"/>
    <cellStyle name="Separador de milhares 7 2 4 25 2 2" xfId="29982" xr:uid="{518BC5D3-E426-46B9-8B73-F7A04E876EFC}"/>
    <cellStyle name="Separador de milhares 7 2 4 25 3" xfId="29981" xr:uid="{AE443D94-FDC0-48D4-AC50-9ADB275EB407}"/>
    <cellStyle name="Separador de milhares 7 2 4 26" xfId="21109" xr:uid="{00000000-0005-0000-0000-0000B45C0000}"/>
    <cellStyle name="Separador de milhares 7 2 4 26 2" xfId="21110" xr:uid="{00000000-0005-0000-0000-0000B55C0000}"/>
    <cellStyle name="Separador de milhares 7 2 4 26 2 2" xfId="29984" xr:uid="{91DF2F5D-707D-4BAB-BF21-F119D6075D14}"/>
    <cellStyle name="Separador de milhares 7 2 4 26 3" xfId="29983" xr:uid="{EB0F8693-B515-4398-BE85-8DC23F066CE1}"/>
    <cellStyle name="Separador de milhares 7 2 4 27" xfId="21111" xr:uid="{00000000-0005-0000-0000-0000B65C0000}"/>
    <cellStyle name="Separador de milhares 7 2 4 27 2" xfId="21112" xr:uid="{00000000-0005-0000-0000-0000B75C0000}"/>
    <cellStyle name="Separador de milhares 7 2 4 27 2 2" xfId="29986" xr:uid="{31EB2273-FBFB-4714-8A60-F1DE2532981A}"/>
    <cellStyle name="Separador de milhares 7 2 4 27 3" xfId="29985" xr:uid="{90563A5D-B3E6-474B-A268-6D2054339E83}"/>
    <cellStyle name="Separador de milhares 7 2 4 28" xfId="21113" xr:uid="{00000000-0005-0000-0000-0000B85C0000}"/>
    <cellStyle name="Separador de milhares 7 2 4 28 2" xfId="21114" xr:uid="{00000000-0005-0000-0000-0000B95C0000}"/>
    <cellStyle name="Separador de milhares 7 2 4 28 2 2" xfId="29988" xr:uid="{E1CD64B6-15E1-4034-897C-F8325F96FAE3}"/>
    <cellStyle name="Separador de milhares 7 2 4 28 3" xfId="29987" xr:uid="{75D63A41-CED5-4073-9FE7-094D751BD1FC}"/>
    <cellStyle name="Separador de milhares 7 2 4 29" xfId="21115" xr:uid="{00000000-0005-0000-0000-0000BA5C0000}"/>
    <cellStyle name="Separador de milhares 7 2 4 29 2" xfId="21116" xr:uid="{00000000-0005-0000-0000-0000BB5C0000}"/>
    <cellStyle name="Separador de milhares 7 2 4 29 2 2" xfId="29990" xr:uid="{899FD8F2-E9F4-4BE7-8EDC-D8ABB2271798}"/>
    <cellStyle name="Separador de milhares 7 2 4 29 3" xfId="29989" xr:uid="{5E577DFB-DC97-410A-BB3D-2661D15B1362}"/>
    <cellStyle name="Separador de milhares 7 2 4 3" xfId="21117" xr:uid="{00000000-0005-0000-0000-0000BC5C0000}"/>
    <cellStyle name="Separador de milhares 7 2 4 3 2" xfId="21118" xr:uid="{00000000-0005-0000-0000-0000BD5C0000}"/>
    <cellStyle name="Separador de milhares 7 2 4 3 2 2" xfId="21119" xr:uid="{00000000-0005-0000-0000-0000BE5C0000}"/>
    <cellStyle name="Separador de milhares 7 2 4 3 2 2 2" xfId="29992" xr:uid="{FB1948C7-7C78-465C-9EEC-1BFF4899B1BE}"/>
    <cellStyle name="Separador de milhares 7 2 4 3 2 3" xfId="29991" xr:uid="{7D4D6092-FB1B-4F5C-9F13-3681E253B8B4}"/>
    <cellStyle name="Separador de milhares 7 2 4 3 3" xfId="21120" xr:uid="{00000000-0005-0000-0000-0000BF5C0000}"/>
    <cellStyle name="Separador de milhares 7 2 4 3 3 2" xfId="21121" xr:uid="{00000000-0005-0000-0000-0000C05C0000}"/>
    <cellStyle name="Separador de milhares 7 2 4 3 3 2 2" xfId="29994" xr:uid="{08A55D5A-ABF2-4C38-A3AD-1411756CDFF8}"/>
    <cellStyle name="Separador de milhares 7 2 4 3 3 3" xfId="29993" xr:uid="{97AD440D-C9FF-4479-8650-5549B35B53FA}"/>
    <cellStyle name="Separador de milhares 7 2 4 3 4" xfId="21122" xr:uid="{00000000-0005-0000-0000-0000C15C0000}"/>
    <cellStyle name="Separador de milhares 7 2 4 3 4 2" xfId="21123" xr:uid="{00000000-0005-0000-0000-0000C25C0000}"/>
    <cellStyle name="Separador de milhares 7 2 4 3 4 2 2" xfId="29996" xr:uid="{FC7CC4D2-3738-4C4B-A8C6-19263CA19066}"/>
    <cellStyle name="Separador de milhares 7 2 4 3 4 3" xfId="29995" xr:uid="{B59F32D1-95F3-4A69-8170-FB86A6525D0F}"/>
    <cellStyle name="Separador de milhares 7 2 4 3 5" xfId="21124" xr:uid="{00000000-0005-0000-0000-0000C35C0000}"/>
    <cellStyle name="Separador de milhares 7 2 4 3 5 2" xfId="21125" xr:uid="{00000000-0005-0000-0000-0000C45C0000}"/>
    <cellStyle name="Separador de milhares 7 2 4 3 5 2 2" xfId="29998" xr:uid="{58A22BD8-320B-46AC-B981-9ED83DD292E4}"/>
    <cellStyle name="Separador de milhares 7 2 4 3 5 3" xfId="29997" xr:uid="{415F0EDA-5C66-4D74-9621-4114F876E2DD}"/>
    <cellStyle name="Separador de milhares 7 2 4 3 6" xfId="21126" xr:uid="{00000000-0005-0000-0000-0000C55C0000}"/>
    <cellStyle name="Separador de milhares 7 2 4 3 6 2" xfId="29999" xr:uid="{ABE3D67D-CD0A-4D64-9739-523C87622C38}"/>
    <cellStyle name="Separador de milhares 7 2 4 30" xfId="21127" xr:uid="{00000000-0005-0000-0000-0000C65C0000}"/>
    <cellStyle name="Separador de milhares 7 2 4 30 2" xfId="21128" xr:uid="{00000000-0005-0000-0000-0000C75C0000}"/>
    <cellStyle name="Separador de milhares 7 2 4 30 2 2" xfId="30001" xr:uid="{5A932A08-D09F-484C-A6BF-3A7C66146378}"/>
    <cellStyle name="Separador de milhares 7 2 4 30 3" xfId="30000" xr:uid="{436A7B9F-23A4-48D3-B4A1-BDD2F1371966}"/>
    <cellStyle name="Separador de milhares 7 2 4 31" xfId="21129" xr:uid="{00000000-0005-0000-0000-0000C85C0000}"/>
    <cellStyle name="Separador de milhares 7 2 4 31 2" xfId="21130" xr:uid="{00000000-0005-0000-0000-0000C95C0000}"/>
    <cellStyle name="Separador de milhares 7 2 4 31 2 2" xfId="30003" xr:uid="{131C9AF5-0B32-4FD4-977F-824227D2ED4B}"/>
    <cellStyle name="Separador de milhares 7 2 4 31 3" xfId="30002" xr:uid="{45BCE052-3D63-4504-BA07-0FB2F86C5F7E}"/>
    <cellStyle name="Separador de milhares 7 2 4 32" xfId="21131" xr:uid="{00000000-0005-0000-0000-0000CA5C0000}"/>
    <cellStyle name="Separador de milhares 7 2 4 32 2" xfId="21132" xr:uid="{00000000-0005-0000-0000-0000CB5C0000}"/>
    <cellStyle name="Separador de milhares 7 2 4 32 2 2" xfId="30005" xr:uid="{5179848C-7B61-4508-B574-1E2C9787C9C8}"/>
    <cellStyle name="Separador de milhares 7 2 4 32 3" xfId="30004" xr:uid="{52C053AC-F813-4324-BD10-1EC8BFA2C57E}"/>
    <cellStyle name="Separador de milhares 7 2 4 33" xfId="21133" xr:uid="{00000000-0005-0000-0000-0000CC5C0000}"/>
    <cellStyle name="Separador de milhares 7 2 4 33 2" xfId="21134" xr:uid="{00000000-0005-0000-0000-0000CD5C0000}"/>
    <cellStyle name="Separador de milhares 7 2 4 33 2 2" xfId="30007" xr:uid="{6BC5B3D2-0CB5-4D30-85E6-2275F2716B1F}"/>
    <cellStyle name="Separador de milhares 7 2 4 33 3" xfId="30006" xr:uid="{9EEB5C8F-68AD-40DA-8080-ED09C88225E3}"/>
    <cellStyle name="Separador de milhares 7 2 4 34" xfId="21135" xr:uid="{00000000-0005-0000-0000-0000CE5C0000}"/>
    <cellStyle name="Separador de milhares 7 2 4 34 2" xfId="21136" xr:uid="{00000000-0005-0000-0000-0000CF5C0000}"/>
    <cellStyle name="Separador de milhares 7 2 4 34 2 2" xfId="30009" xr:uid="{7BFFF7F3-FFD9-4C1C-BADC-FE70A5CDC0DE}"/>
    <cellStyle name="Separador de milhares 7 2 4 34 3" xfId="30008" xr:uid="{C759558B-2010-464B-90E6-388B6F571C0D}"/>
    <cellStyle name="Separador de milhares 7 2 4 35" xfId="21137" xr:uid="{00000000-0005-0000-0000-0000D05C0000}"/>
    <cellStyle name="Separador de milhares 7 2 4 35 2" xfId="21138" xr:uid="{00000000-0005-0000-0000-0000D15C0000}"/>
    <cellStyle name="Separador de milhares 7 2 4 35 2 2" xfId="30011" xr:uid="{E23B6890-7568-40F9-84F3-E26F09A4CBAB}"/>
    <cellStyle name="Separador de milhares 7 2 4 35 3" xfId="30010" xr:uid="{08239D77-2099-4D69-B2EC-2222A7017D23}"/>
    <cellStyle name="Separador de milhares 7 2 4 36" xfId="21139" xr:uid="{00000000-0005-0000-0000-0000D25C0000}"/>
    <cellStyle name="Separador de milhares 7 2 4 36 2" xfId="21140" xr:uid="{00000000-0005-0000-0000-0000D35C0000}"/>
    <cellStyle name="Separador de milhares 7 2 4 36 2 2" xfId="30013" xr:uid="{A9089E3B-B3DB-4D58-A210-A929F6C83B40}"/>
    <cellStyle name="Separador de milhares 7 2 4 36 3" xfId="30012" xr:uid="{CC33A2ED-47E8-4922-8E64-F1120868F333}"/>
    <cellStyle name="Separador de milhares 7 2 4 37" xfId="21141" xr:uid="{00000000-0005-0000-0000-0000D45C0000}"/>
    <cellStyle name="Separador de milhares 7 2 4 37 2" xfId="21142" xr:uid="{00000000-0005-0000-0000-0000D55C0000}"/>
    <cellStyle name="Separador de milhares 7 2 4 37 2 2" xfId="30015" xr:uid="{ECF06347-D3B9-4FF9-B00A-F906A56CC935}"/>
    <cellStyle name="Separador de milhares 7 2 4 37 3" xfId="30014" xr:uid="{08FA7E88-FAFC-45E3-B4A3-E7B16F16980F}"/>
    <cellStyle name="Separador de milhares 7 2 4 38" xfId="21143" xr:uid="{00000000-0005-0000-0000-0000D65C0000}"/>
    <cellStyle name="Separador de milhares 7 2 4 38 2" xfId="21144" xr:uid="{00000000-0005-0000-0000-0000D75C0000}"/>
    <cellStyle name="Separador de milhares 7 2 4 38 2 2" xfId="30017" xr:uid="{BC8DDB7A-27E5-4C21-85EE-B780FFFC127F}"/>
    <cellStyle name="Separador de milhares 7 2 4 38 3" xfId="30016" xr:uid="{07BAB3D1-E5DA-4CDD-9914-7BCD377C16AE}"/>
    <cellStyle name="Separador de milhares 7 2 4 39" xfId="21145" xr:uid="{00000000-0005-0000-0000-0000D85C0000}"/>
    <cellStyle name="Separador de milhares 7 2 4 39 2" xfId="21146" xr:uid="{00000000-0005-0000-0000-0000D95C0000}"/>
    <cellStyle name="Separador de milhares 7 2 4 39 2 2" xfId="30019" xr:uid="{D49C49D3-7E83-4C13-820F-123E9EC32B74}"/>
    <cellStyle name="Separador de milhares 7 2 4 39 3" xfId="30018" xr:uid="{0C464DF7-C5E3-45B4-81CE-84609521E8DF}"/>
    <cellStyle name="Separador de milhares 7 2 4 4" xfId="21147" xr:uid="{00000000-0005-0000-0000-0000DA5C0000}"/>
    <cellStyle name="Separador de milhares 7 2 4 4 2" xfId="21148" xr:uid="{00000000-0005-0000-0000-0000DB5C0000}"/>
    <cellStyle name="Separador de milhares 7 2 4 4 2 2" xfId="21149" xr:uid="{00000000-0005-0000-0000-0000DC5C0000}"/>
    <cellStyle name="Separador de milhares 7 2 4 4 2 2 2" xfId="30021" xr:uid="{B72F69B7-7CDF-4123-808E-ECC010074584}"/>
    <cellStyle name="Separador de milhares 7 2 4 4 2 3" xfId="30020" xr:uid="{F3F3952F-8B03-42F1-83DA-CAC7B756AB41}"/>
    <cellStyle name="Separador de milhares 7 2 4 4 3" xfId="21150" xr:uid="{00000000-0005-0000-0000-0000DD5C0000}"/>
    <cellStyle name="Separador de milhares 7 2 4 4 3 2" xfId="21151" xr:uid="{00000000-0005-0000-0000-0000DE5C0000}"/>
    <cellStyle name="Separador de milhares 7 2 4 4 3 2 2" xfId="30023" xr:uid="{BC43D96B-A4A0-4D56-A70C-9429B50BE280}"/>
    <cellStyle name="Separador de milhares 7 2 4 4 3 3" xfId="30022" xr:uid="{5B027C7C-CFFF-4AB6-9551-20F3F9D3F891}"/>
    <cellStyle name="Separador de milhares 7 2 4 4 4" xfId="21152" xr:uid="{00000000-0005-0000-0000-0000DF5C0000}"/>
    <cellStyle name="Separador de milhares 7 2 4 4 4 2" xfId="21153" xr:uid="{00000000-0005-0000-0000-0000E05C0000}"/>
    <cellStyle name="Separador de milhares 7 2 4 4 4 2 2" xfId="30025" xr:uid="{0B3E0205-F1CC-4D24-BA06-9D560B96A03C}"/>
    <cellStyle name="Separador de milhares 7 2 4 4 4 3" xfId="30024" xr:uid="{65FA7325-AD47-474E-A492-F19BFDDE5A70}"/>
    <cellStyle name="Separador de milhares 7 2 4 4 5" xfId="21154" xr:uid="{00000000-0005-0000-0000-0000E15C0000}"/>
    <cellStyle name="Separador de milhares 7 2 4 4 5 2" xfId="21155" xr:uid="{00000000-0005-0000-0000-0000E25C0000}"/>
    <cellStyle name="Separador de milhares 7 2 4 4 5 2 2" xfId="30027" xr:uid="{75AFB7C5-4731-4E43-9725-A24EC619F37D}"/>
    <cellStyle name="Separador de milhares 7 2 4 4 5 3" xfId="30026" xr:uid="{8953331C-3E50-4B34-B4FE-704905ADA790}"/>
    <cellStyle name="Separador de milhares 7 2 4 4 6" xfId="21156" xr:uid="{00000000-0005-0000-0000-0000E35C0000}"/>
    <cellStyle name="Separador de milhares 7 2 4 4 6 2" xfId="30028" xr:uid="{47D9FDBC-110A-4C71-A899-5FC5715E2F8D}"/>
    <cellStyle name="Separador de milhares 7 2 4 40" xfId="21157" xr:uid="{00000000-0005-0000-0000-0000E45C0000}"/>
    <cellStyle name="Separador de milhares 7 2 4 40 2" xfId="21158" xr:uid="{00000000-0005-0000-0000-0000E55C0000}"/>
    <cellStyle name="Separador de milhares 7 2 4 40 2 2" xfId="30030" xr:uid="{D09F1031-2A3C-4CFC-B1D6-7BF8CCF16CD6}"/>
    <cellStyle name="Separador de milhares 7 2 4 40 3" xfId="30029" xr:uid="{275E4555-E9BD-4B8F-839C-CECC8234BB24}"/>
    <cellStyle name="Separador de milhares 7 2 4 41" xfId="21159" xr:uid="{00000000-0005-0000-0000-0000E65C0000}"/>
    <cellStyle name="Separador de milhares 7 2 4 41 2" xfId="21160" xr:uid="{00000000-0005-0000-0000-0000E75C0000}"/>
    <cellStyle name="Separador de milhares 7 2 4 41 2 2" xfId="30032" xr:uid="{0ADE7A41-7A2F-4C63-A7D1-FFD1DECFED35}"/>
    <cellStyle name="Separador de milhares 7 2 4 41 3" xfId="30031" xr:uid="{15AF3041-5EE6-4F7F-A7B0-E1AF9D65BBAA}"/>
    <cellStyle name="Separador de milhares 7 2 4 42" xfId="21161" xr:uid="{00000000-0005-0000-0000-0000E85C0000}"/>
    <cellStyle name="Separador de milhares 7 2 4 42 2" xfId="21162" xr:uid="{00000000-0005-0000-0000-0000E95C0000}"/>
    <cellStyle name="Separador de milhares 7 2 4 42 2 2" xfId="30034" xr:uid="{4AD5F984-1848-45DF-949E-93630D275D82}"/>
    <cellStyle name="Separador de milhares 7 2 4 42 3" xfId="30033" xr:uid="{BD110679-428F-4B8D-B6E6-17CBE8C6204F}"/>
    <cellStyle name="Separador de milhares 7 2 4 43" xfId="21163" xr:uid="{00000000-0005-0000-0000-0000EA5C0000}"/>
    <cellStyle name="Separador de milhares 7 2 4 43 2" xfId="21164" xr:uid="{00000000-0005-0000-0000-0000EB5C0000}"/>
    <cellStyle name="Separador de milhares 7 2 4 43 2 2" xfId="30036" xr:uid="{EC9BE14F-F9F6-4C30-B8C3-056EBAEB72B5}"/>
    <cellStyle name="Separador de milhares 7 2 4 43 3" xfId="30035" xr:uid="{28D89FD4-CE1E-415F-8179-BFAB16132562}"/>
    <cellStyle name="Separador de milhares 7 2 4 44" xfId="21165" xr:uid="{00000000-0005-0000-0000-0000EC5C0000}"/>
    <cellStyle name="Separador de milhares 7 2 4 44 2" xfId="21166" xr:uid="{00000000-0005-0000-0000-0000ED5C0000}"/>
    <cellStyle name="Separador de milhares 7 2 4 44 2 2" xfId="30038" xr:uid="{928C334A-2227-458D-BCED-6DFFA4521BDB}"/>
    <cellStyle name="Separador de milhares 7 2 4 44 3" xfId="30037" xr:uid="{2FD9EB12-DC88-4D84-BCEB-343281667464}"/>
    <cellStyle name="Separador de milhares 7 2 4 45" xfId="21167" xr:uid="{00000000-0005-0000-0000-0000EE5C0000}"/>
    <cellStyle name="Separador de milhares 7 2 4 45 2" xfId="21168" xr:uid="{00000000-0005-0000-0000-0000EF5C0000}"/>
    <cellStyle name="Separador de milhares 7 2 4 45 2 2" xfId="30040" xr:uid="{E2710DB4-3E37-41D7-8B0C-57B7D993C2B7}"/>
    <cellStyle name="Separador de milhares 7 2 4 45 3" xfId="30039" xr:uid="{08DD1FE5-4D01-4785-ADFA-C03A5831A885}"/>
    <cellStyle name="Separador de milhares 7 2 4 46" xfId="21169" xr:uid="{00000000-0005-0000-0000-0000F05C0000}"/>
    <cellStyle name="Separador de milhares 7 2 4 46 2" xfId="30041" xr:uid="{12D7F525-9457-44CF-9A01-F905BE5FEB96}"/>
    <cellStyle name="Separador de milhares 7 2 4 47" xfId="21066" xr:uid="{00000000-0005-0000-0000-0000F15C0000}"/>
    <cellStyle name="Separador de milhares 7 2 4 48" xfId="28072" xr:uid="{52B54BA2-876B-4D37-A920-D23DD5D2E894}"/>
    <cellStyle name="Separador de milhares 7 2 4 5" xfId="21170" xr:uid="{00000000-0005-0000-0000-0000F25C0000}"/>
    <cellStyle name="Separador de milhares 7 2 4 5 2" xfId="21171" xr:uid="{00000000-0005-0000-0000-0000F35C0000}"/>
    <cellStyle name="Separador de milhares 7 2 4 5 2 2" xfId="30043" xr:uid="{A89F99A1-05B4-4E47-979F-0E062C8D4ED0}"/>
    <cellStyle name="Separador de milhares 7 2 4 5 3" xfId="30042" xr:uid="{72287F14-9AC0-4C02-8A93-065F210BB0B2}"/>
    <cellStyle name="Separador de milhares 7 2 4 6" xfId="21172" xr:uid="{00000000-0005-0000-0000-0000F45C0000}"/>
    <cellStyle name="Separador de milhares 7 2 4 6 2" xfId="21173" xr:uid="{00000000-0005-0000-0000-0000F55C0000}"/>
    <cellStyle name="Separador de milhares 7 2 4 6 2 2" xfId="30045" xr:uid="{9B1E6C94-F505-404E-809C-286A0F58F3DF}"/>
    <cellStyle name="Separador de milhares 7 2 4 6 3" xfId="30044" xr:uid="{396CC278-035C-48AB-8F00-43AC9138C04A}"/>
    <cellStyle name="Separador de milhares 7 2 4 7" xfId="21174" xr:uid="{00000000-0005-0000-0000-0000F65C0000}"/>
    <cellStyle name="Separador de milhares 7 2 4 7 2" xfId="21175" xr:uid="{00000000-0005-0000-0000-0000F75C0000}"/>
    <cellStyle name="Separador de milhares 7 2 4 7 2 2" xfId="30047" xr:uid="{890A58FD-E134-4B86-9FC3-C074353EAC12}"/>
    <cellStyle name="Separador de milhares 7 2 4 7 3" xfId="30046" xr:uid="{860B0C1E-9E5F-4749-88A1-2ED9E9107C20}"/>
    <cellStyle name="Separador de milhares 7 2 4 8" xfId="21176" xr:uid="{00000000-0005-0000-0000-0000F85C0000}"/>
    <cellStyle name="Separador de milhares 7 2 4 8 2" xfId="21177" xr:uid="{00000000-0005-0000-0000-0000F95C0000}"/>
    <cellStyle name="Separador de milhares 7 2 4 8 2 2" xfId="30049" xr:uid="{5629872D-1D81-40F3-8478-C3EC75F84F01}"/>
    <cellStyle name="Separador de milhares 7 2 4 8 3" xfId="30048" xr:uid="{E90D3AB8-2D10-46AA-A698-E2513EE0DCCE}"/>
    <cellStyle name="Separador de milhares 7 2 4 9" xfId="21178" xr:uid="{00000000-0005-0000-0000-0000FA5C0000}"/>
    <cellStyle name="Separador de milhares 7 2 4 9 2" xfId="21179" xr:uid="{00000000-0005-0000-0000-0000FB5C0000}"/>
    <cellStyle name="Separador de milhares 7 2 4 9 2 2" xfId="30051" xr:uid="{17AC497E-0EC6-4F5F-B0CA-76E9FA1D5098}"/>
    <cellStyle name="Separador de milhares 7 2 4 9 3" xfId="30050" xr:uid="{F5A66E5F-5F1F-4D25-8ACC-33EDDBDCD2CE}"/>
    <cellStyle name="Separador de milhares 7 2 40" xfId="21180" xr:uid="{00000000-0005-0000-0000-0000FC5C0000}"/>
    <cellStyle name="Separador de milhares 7 2 40 2" xfId="21181" xr:uid="{00000000-0005-0000-0000-0000FD5C0000}"/>
    <cellStyle name="Separador de milhares 7 2 40 2 2" xfId="30053" xr:uid="{F5F6A961-79A0-4C60-8E97-7ADF63A0254F}"/>
    <cellStyle name="Separador de milhares 7 2 40 3" xfId="30052" xr:uid="{4F650D60-E53F-44BB-BE43-0A84527C3E78}"/>
    <cellStyle name="Separador de milhares 7 2 41" xfId="21182" xr:uid="{00000000-0005-0000-0000-0000FE5C0000}"/>
    <cellStyle name="Separador de milhares 7 2 41 2" xfId="21183" xr:uid="{00000000-0005-0000-0000-0000FF5C0000}"/>
    <cellStyle name="Separador de milhares 7 2 41 2 2" xfId="30055" xr:uid="{80CF1C85-86AD-4AD2-AE4A-51B4B3476222}"/>
    <cellStyle name="Separador de milhares 7 2 41 3" xfId="30054" xr:uid="{155B13BE-6798-47E5-9058-0EA9FAE73BEE}"/>
    <cellStyle name="Separador de milhares 7 2 42" xfId="21184" xr:uid="{00000000-0005-0000-0000-0000005D0000}"/>
    <cellStyle name="Separador de milhares 7 2 42 2" xfId="21185" xr:uid="{00000000-0005-0000-0000-0000015D0000}"/>
    <cellStyle name="Separador de milhares 7 2 42 2 2" xfId="30057" xr:uid="{9B877AB7-A60E-4A92-A2B3-28CA2D49F9B5}"/>
    <cellStyle name="Separador de milhares 7 2 42 3" xfId="30056" xr:uid="{81A926E3-965B-4EBE-9DF1-B3AF36744A6C}"/>
    <cellStyle name="Separador de milhares 7 2 43" xfId="21186" xr:uid="{00000000-0005-0000-0000-0000025D0000}"/>
    <cellStyle name="Separador de milhares 7 2 43 2" xfId="21187" xr:uid="{00000000-0005-0000-0000-0000035D0000}"/>
    <cellStyle name="Separador de milhares 7 2 43 2 2" xfId="30059" xr:uid="{B8D0925E-3607-4586-9689-3DD18C7BEC20}"/>
    <cellStyle name="Separador de milhares 7 2 43 3" xfId="30058" xr:uid="{FEDAD6B1-DEFD-483A-B495-AD768929F7BD}"/>
    <cellStyle name="Separador de milhares 7 2 44" xfId="21188" xr:uid="{00000000-0005-0000-0000-0000045D0000}"/>
    <cellStyle name="Separador de milhares 7 2 44 2" xfId="21189" xr:uid="{00000000-0005-0000-0000-0000055D0000}"/>
    <cellStyle name="Separador de milhares 7 2 44 2 2" xfId="30061" xr:uid="{528E6CF0-5E82-4A66-AA76-A7D785ED3DEA}"/>
    <cellStyle name="Separador de milhares 7 2 44 3" xfId="30060" xr:uid="{3C72FD07-9ABF-4BC0-BF60-89B188634104}"/>
    <cellStyle name="Separador de milhares 7 2 45" xfId="21190" xr:uid="{00000000-0005-0000-0000-0000065D0000}"/>
    <cellStyle name="Separador de milhares 7 2 45 2" xfId="21191" xr:uid="{00000000-0005-0000-0000-0000075D0000}"/>
    <cellStyle name="Separador de milhares 7 2 45 2 2" xfId="30063" xr:uid="{47765A68-04FC-4CC4-ABFA-CC87A0A81BDC}"/>
    <cellStyle name="Separador de milhares 7 2 45 3" xfId="30062" xr:uid="{FA4EFB6D-012D-45AC-8F5B-0452EA53B99B}"/>
    <cellStyle name="Separador de milhares 7 2 46" xfId="21192" xr:uid="{00000000-0005-0000-0000-0000085D0000}"/>
    <cellStyle name="Separador de milhares 7 2 46 2" xfId="21193" xr:uid="{00000000-0005-0000-0000-0000095D0000}"/>
    <cellStyle name="Separador de milhares 7 2 46 2 2" xfId="30065" xr:uid="{DFC77B52-A3FC-46C6-83D5-BA5F964206CD}"/>
    <cellStyle name="Separador de milhares 7 2 46 3" xfId="30064" xr:uid="{59C0166E-E3FF-4A7E-8792-7F68F9D6ED9F}"/>
    <cellStyle name="Separador de milhares 7 2 47" xfId="21194" xr:uid="{00000000-0005-0000-0000-00000A5D0000}"/>
    <cellStyle name="Separador de milhares 7 2 47 2" xfId="21195" xr:uid="{00000000-0005-0000-0000-00000B5D0000}"/>
    <cellStyle name="Separador de milhares 7 2 47 2 2" xfId="30067" xr:uid="{853456DA-A014-47A3-BA5D-D3BC41DFB19C}"/>
    <cellStyle name="Separador de milhares 7 2 47 3" xfId="30066" xr:uid="{DBA61DDE-11A9-4259-A105-B16AE62C3C22}"/>
    <cellStyle name="Separador de milhares 7 2 48" xfId="21196" xr:uid="{00000000-0005-0000-0000-00000C5D0000}"/>
    <cellStyle name="Separador de milhares 7 2 48 2" xfId="21197" xr:uid="{00000000-0005-0000-0000-00000D5D0000}"/>
    <cellStyle name="Separador de milhares 7 2 48 2 2" xfId="30069" xr:uid="{4296D1CB-4C4B-4527-9E26-E42E3B2E6C8E}"/>
    <cellStyle name="Separador de milhares 7 2 48 3" xfId="30068" xr:uid="{57D6C76B-8B4B-4375-8F48-680AD932087C}"/>
    <cellStyle name="Separador de milhares 7 2 49" xfId="21198" xr:uid="{00000000-0005-0000-0000-00000E5D0000}"/>
    <cellStyle name="Separador de milhares 7 2 49 2" xfId="21199" xr:uid="{00000000-0005-0000-0000-00000F5D0000}"/>
    <cellStyle name="Separador de milhares 7 2 49 2 2" xfId="30071" xr:uid="{6D81B3AA-9C3B-4208-B354-210B88EB069E}"/>
    <cellStyle name="Separador de milhares 7 2 49 3" xfId="30070" xr:uid="{F46CB8BC-DB1C-4B3E-AF6B-D10F22E9469C}"/>
    <cellStyle name="Separador de milhares 7 2 5" xfId="21200" xr:uid="{00000000-0005-0000-0000-0000105D0000}"/>
    <cellStyle name="Separador de milhares 7 2 5 10" xfId="21201" xr:uid="{00000000-0005-0000-0000-0000115D0000}"/>
    <cellStyle name="Separador de milhares 7 2 5 10 2" xfId="21202" xr:uid="{00000000-0005-0000-0000-0000125D0000}"/>
    <cellStyle name="Separador de milhares 7 2 5 10 2 2" xfId="30073" xr:uid="{888F022E-38E3-4CA6-AB06-A90BEE49A851}"/>
    <cellStyle name="Separador de milhares 7 2 5 10 3" xfId="30072" xr:uid="{C79598EB-1214-4FC2-A127-1CC26A3D897C}"/>
    <cellStyle name="Separador de milhares 7 2 5 11" xfId="21203" xr:uid="{00000000-0005-0000-0000-0000135D0000}"/>
    <cellStyle name="Separador de milhares 7 2 5 11 2" xfId="21204" xr:uid="{00000000-0005-0000-0000-0000145D0000}"/>
    <cellStyle name="Separador de milhares 7 2 5 11 2 2" xfId="30075" xr:uid="{220AA6B1-D55B-4F6E-B35F-F965BDCB7F5D}"/>
    <cellStyle name="Separador de milhares 7 2 5 11 3" xfId="30074" xr:uid="{DF0FDBEF-0AAE-4F1D-8FC1-219C15F872E6}"/>
    <cellStyle name="Separador de milhares 7 2 5 12" xfId="21205" xr:uid="{00000000-0005-0000-0000-0000155D0000}"/>
    <cellStyle name="Separador de milhares 7 2 5 12 2" xfId="21206" xr:uid="{00000000-0005-0000-0000-0000165D0000}"/>
    <cellStyle name="Separador de milhares 7 2 5 12 2 2" xfId="30077" xr:uid="{37BD2F64-007C-4658-AC78-9FC91A6A0AA3}"/>
    <cellStyle name="Separador de milhares 7 2 5 12 3" xfId="30076" xr:uid="{9BA02A3E-07A5-42F5-B382-A54F6EB02598}"/>
    <cellStyle name="Separador de milhares 7 2 5 13" xfId="21207" xr:uid="{00000000-0005-0000-0000-0000175D0000}"/>
    <cellStyle name="Separador de milhares 7 2 5 13 2" xfId="21208" xr:uid="{00000000-0005-0000-0000-0000185D0000}"/>
    <cellStyle name="Separador de milhares 7 2 5 13 2 2" xfId="30079" xr:uid="{D5EA2B0F-8204-4084-BA52-30938D12B931}"/>
    <cellStyle name="Separador de milhares 7 2 5 13 3" xfId="30078" xr:uid="{59A8D5A5-1C7A-4359-BD6B-491F0B75F825}"/>
    <cellStyle name="Separador de milhares 7 2 5 14" xfId="21209" xr:uid="{00000000-0005-0000-0000-0000195D0000}"/>
    <cellStyle name="Separador de milhares 7 2 5 14 2" xfId="21210" xr:uid="{00000000-0005-0000-0000-00001A5D0000}"/>
    <cellStyle name="Separador de milhares 7 2 5 14 2 2" xfId="30081" xr:uid="{DE59C4E2-9FF5-4224-930C-73CB80D1E804}"/>
    <cellStyle name="Separador de milhares 7 2 5 14 3" xfId="30080" xr:uid="{08539AFF-F223-4912-9C1E-65FE63007CC8}"/>
    <cellStyle name="Separador de milhares 7 2 5 15" xfId="21211" xr:uid="{00000000-0005-0000-0000-00001B5D0000}"/>
    <cellStyle name="Separador de milhares 7 2 5 15 2" xfId="21212" xr:uid="{00000000-0005-0000-0000-00001C5D0000}"/>
    <cellStyle name="Separador de milhares 7 2 5 15 2 2" xfId="30083" xr:uid="{F7EFF50D-DCBC-4CED-A4AD-FA18168A1438}"/>
    <cellStyle name="Separador de milhares 7 2 5 15 3" xfId="30082" xr:uid="{8E93AA22-AC19-4DD5-8C32-617278203925}"/>
    <cellStyle name="Separador de milhares 7 2 5 16" xfId="21213" xr:uid="{00000000-0005-0000-0000-00001D5D0000}"/>
    <cellStyle name="Separador de milhares 7 2 5 16 2" xfId="21214" xr:uid="{00000000-0005-0000-0000-00001E5D0000}"/>
    <cellStyle name="Separador de milhares 7 2 5 16 2 2" xfId="30085" xr:uid="{D70F0902-4357-4E75-8AB6-5807982E41E9}"/>
    <cellStyle name="Separador de milhares 7 2 5 16 3" xfId="30084" xr:uid="{F42F2330-E0E7-4EFD-BB90-564B4FA0DF9F}"/>
    <cellStyle name="Separador de milhares 7 2 5 17" xfId="21215" xr:uid="{00000000-0005-0000-0000-00001F5D0000}"/>
    <cellStyle name="Separador de milhares 7 2 5 17 2" xfId="21216" xr:uid="{00000000-0005-0000-0000-0000205D0000}"/>
    <cellStyle name="Separador de milhares 7 2 5 17 2 2" xfId="30087" xr:uid="{FFEB5CA7-C6DD-4698-A710-75A37BFBA9DC}"/>
    <cellStyle name="Separador de milhares 7 2 5 17 3" xfId="30086" xr:uid="{61751C7B-CFA4-4CD6-A3E5-099DCE9CFCF6}"/>
    <cellStyle name="Separador de milhares 7 2 5 18" xfId="21217" xr:uid="{00000000-0005-0000-0000-0000215D0000}"/>
    <cellStyle name="Separador de milhares 7 2 5 18 2" xfId="21218" xr:uid="{00000000-0005-0000-0000-0000225D0000}"/>
    <cellStyle name="Separador de milhares 7 2 5 18 2 2" xfId="30089" xr:uid="{2DC1A0BC-BEA4-46A1-8D91-46FEB26ABFD3}"/>
    <cellStyle name="Separador de milhares 7 2 5 18 3" xfId="30088" xr:uid="{ABC9FD99-1809-4D54-89CE-64CD2E0337C9}"/>
    <cellStyle name="Separador de milhares 7 2 5 19" xfId="21219" xr:uid="{00000000-0005-0000-0000-0000235D0000}"/>
    <cellStyle name="Separador de milhares 7 2 5 19 2" xfId="21220" xr:uid="{00000000-0005-0000-0000-0000245D0000}"/>
    <cellStyle name="Separador de milhares 7 2 5 19 2 2" xfId="30091" xr:uid="{CB32A36E-295C-440C-8D1A-FA036D2BAE4D}"/>
    <cellStyle name="Separador de milhares 7 2 5 19 3" xfId="30090" xr:uid="{5354A2FC-E03D-4CCF-840C-E611112246AA}"/>
    <cellStyle name="Separador de milhares 7 2 5 2" xfId="21221" xr:uid="{00000000-0005-0000-0000-0000255D0000}"/>
    <cellStyle name="Separador de milhares 7 2 5 2 2" xfId="21222" xr:uid="{00000000-0005-0000-0000-0000265D0000}"/>
    <cellStyle name="Separador de milhares 7 2 5 2 2 2" xfId="30092" xr:uid="{84923924-5630-4B0B-A221-FA5B4632544E}"/>
    <cellStyle name="Separador de milhares 7 2 5 20" xfId="21223" xr:uid="{00000000-0005-0000-0000-0000275D0000}"/>
    <cellStyle name="Separador de milhares 7 2 5 20 2" xfId="21224" xr:uid="{00000000-0005-0000-0000-0000285D0000}"/>
    <cellStyle name="Separador de milhares 7 2 5 20 2 2" xfId="30094" xr:uid="{AB72DE10-D9E1-4A2C-9F21-4D5BD0F4770F}"/>
    <cellStyle name="Separador de milhares 7 2 5 20 3" xfId="30093" xr:uid="{D9E04A11-A7F5-4CFA-B572-77A06A6ED1FA}"/>
    <cellStyle name="Separador de milhares 7 2 5 21" xfId="21225" xr:uid="{00000000-0005-0000-0000-0000295D0000}"/>
    <cellStyle name="Separador de milhares 7 2 5 21 2" xfId="21226" xr:uid="{00000000-0005-0000-0000-00002A5D0000}"/>
    <cellStyle name="Separador de milhares 7 2 5 21 2 2" xfId="30096" xr:uid="{1A591393-53DD-43B8-850F-207E4624B754}"/>
    <cellStyle name="Separador de milhares 7 2 5 21 3" xfId="30095" xr:uid="{46591FC2-9A90-4409-A5D6-D00A3BB3F657}"/>
    <cellStyle name="Separador de milhares 7 2 5 22" xfId="21227" xr:uid="{00000000-0005-0000-0000-00002B5D0000}"/>
    <cellStyle name="Separador de milhares 7 2 5 22 2" xfId="21228" xr:uid="{00000000-0005-0000-0000-00002C5D0000}"/>
    <cellStyle name="Separador de milhares 7 2 5 22 2 2" xfId="30098" xr:uid="{E82FFA1F-F182-4C98-9A8A-4A5E6DE43BE6}"/>
    <cellStyle name="Separador de milhares 7 2 5 22 3" xfId="30097" xr:uid="{72498D4E-2ADD-4150-8B9C-D42238B4C5DE}"/>
    <cellStyle name="Separador de milhares 7 2 5 23" xfId="21229" xr:uid="{00000000-0005-0000-0000-00002D5D0000}"/>
    <cellStyle name="Separador de milhares 7 2 5 23 2" xfId="21230" xr:uid="{00000000-0005-0000-0000-00002E5D0000}"/>
    <cellStyle name="Separador de milhares 7 2 5 23 2 2" xfId="30100" xr:uid="{8F06F136-48C3-4B21-B15A-E6E06EBC2543}"/>
    <cellStyle name="Separador de milhares 7 2 5 23 3" xfId="30099" xr:uid="{75081477-F190-4B2C-AE45-463E0039F622}"/>
    <cellStyle name="Separador de milhares 7 2 5 24" xfId="21231" xr:uid="{00000000-0005-0000-0000-00002F5D0000}"/>
    <cellStyle name="Separador de milhares 7 2 5 24 2" xfId="21232" xr:uid="{00000000-0005-0000-0000-0000305D0000}"/>
    <cellStyle name="Separador de milhares 7 2 5 24 2 2" xfId="30102" xr:uid="{076E6607-2A62-496B-9D96-FB0E69A0101C}"/>
    <cellStyle name="Separador de milhares 7 2 5 24 3" xfId="30101" xr:uid="{A476B3C9-6E38-4F09-8839-DB10495C9293}"/>
    <cellStyle name="Separador de milhares 7 2 5 25" xfId="21233" xr:uid="{00000000-0005-0000-0000-0000315D0000}"/>
    <cellStyle name="Separador de milhares 7 2 5 25 2" xfId="21234" xr:uid="{00000000-0005-0000-0000-0000325D0000}"/>
    <cellStyle name="Separador de milhares 7 2 5 25 2 2" xfId="30104" xr:uid="{0AA6208A-E1A6-48FD-ABA3-4C1A826E2801}"/>
    <cellStyle name="Separador de milhares 7 2 5 25 3" xfId="30103" xr:uid="{1463AC14-3F84-44CF-88F6-03241C280A90}"/>
    <cellStyle name="Separador de milhares 7 2 5 26" xfId="21235" xr:uid="{00000000-0005-0000-0000-0000335D0000}"/>
    <cellStyle name="Separador de milhares 7 2 5 26 2" xfId="21236" xr:uid="{00000000-0005-0000-0000-0000345D0000}"/>
    <cellStyle name="Separador de milhares 7 2 5 26 2 2" xfId="30106" xr:uid="{CE9643EB-3B67-4B03-921E-A355129F8BF3}"/>
    <cellStyle name="Separador de milhares 7 2 5 26 3" xfId="30105" xr:uid="{26BB9EE9-3D05-4D0A-81CE-A50BBBEE3192}"/>
    <cellStyle name="Separador de milhares 7 2 5 27" xfId="21237" xr:uid="{00000000-0005-0000-0000-0000355D0000}"/>
    <cellStyle name="Separador de milhares 7 2 5 27 2" xfId="21238" xr:uid="{00000000-0005-0000-0000-0000365D0000}"/>
    <cellStyle name="Separador de milhares 7 2 5 27 2 2" xfId="30108" xr:uid="{5623C71E-5F8B-45E8-844D-8C8066739899}"/>
    <cellStyle name="Separador de milhares 7 2 5 27 3" xfId="30107" xr:uid="{763923EB-E82B-4EE7-BE52-3272D0A32B9C}"/>
    <cellStyle name="Separador de milhares 7 2 5 28" xfId="21239" xr:uid="{00000000-0005-0000-0000-0000375D0000}"/>
    <cellStyle name="Separador de milhares 7 2 5 28 2" xfId="21240" xr:uid="{00000000-0005-0000-0000-0000385D0000}"/>
    <cellStyle name="Separador de milhares 7 2 5 28 2 2" xfId="30110" xr:uid="{DAA32F92-6907-4E38-AF87-AC29F30F0E41}"/>
    <cellStyle name="Separador de milhares 7 2 5 28 3" xfId="30109" xr:uid="{47B96CEF-F8F8-4624-8BDA-B518D79E3E3E}"/>
    <cellStyle name="Separador de milhares 7 2 5 29" xfId="21241" xr:uid="{00000000-0005-0000-0000-0000395D0000}"/>
    <cellStyle name="Separador de milhares 7 2 5 29 2" xfId="21242" xr:uid="{00000000-0005-0000-0000-00003A5D0000}"/>
    <cellStyle name="Separador de milhares 7 2 5 29 2 2" xfId="30112" xr:uid="{42A756F3-9912-4FEB-87DE-E87838DD8F82}"/>
    <cellStyle name="Separador de milhares 7 2 5 29 3" xfId="30111" xr:uid="{25AA59B7-3DE0-44A3-B71D-1BE4518BD11C}"/>
    <cellStyle name="Separador de milhares 7 2 5 3" xfId="21243" xr:uid="{00000000-0005-0000-0000-00003B5D0000}"/>
    <cellStyle name="Separador de milhares 7 2 5 3 2" xfId="21244" xr:uid="{00000000-0005-0000-0000-00003C5D0000}"/>
    <cellStyle name="Separador de milhares 7 2 5 3 2 2" xfId="30113" xr:uid="{03EB7691-0AF5-4F88-A742-8F49E145EA5F}"/>
    <cellStyle name="Separador de milhares 7 2 5 30" xfId="21245" xr:uid="{00000000-0005-0000-0000-00003D5D0000}"/>
    <cellStyle name="Separador de milhares 7 2 5 30 2" xfId="21246" xr:uid="{00000000-0005-0000-0000-00003E5D0000}"/>
    <cellStyle name="Separador de milhares 7 2 5 30 2 2" xfId="30115" xr:uid="{3AF54C62-C9C8-4F9B-B26A-141DE7EF7150}"/>
    <cellStyle name="Separador de milhares 7 2 5 30 3" xfId="30114" xr:uid="{F287F2C1-AB02-4E66-8083-C1F22FFFCEBE}"/>
    <cellStyle name="Separador de milhares 7 2 5 31" xfId="21247" xr:uid="{00000000-0005-0000-0000-00003F5D0000}"/>
    <cellStyle name="Separador de milhares 7 2 5 31 2" xfId="21248" xr:uid="{00000000-0005-0000-0000-0000405D0000}"/>
    <cellStyle name="Separador de milhares 7 2 5 31 2 2" xfId="30117" xr:uid="{D8E2A3AC-AE16-4A46-AB24-4D5B998DB6F8}"/>
    <cellStyle name="Separador de milhares 7 2 5 31 3" xfId="30116" xr:uid="{EED1C41B-00CB-47AF-9A06-9A898DB249D1}"/>
    <cellStyle name="Separador de milhares 7 2 5 32" xfId="21249" xr:uid="{00000000-0005-0000-0000-0000415D0000}"/>
    <cellStyle name="Separador de milhares 7 2 5 32 2" xfId="21250" xr:uid="{00000000-0005-0000-0000-0000425D0000}"/>
    <cellStyle name="Separador de milhares 7 2 5 32 2 2" xfId="30119" xr:uid="{535FBFEF-56D2-491E-8837-631493AB7406}"/>
    <cellStyle name="Separador de milhares 7 2 5 32 3" xfId="30118" xr:uid="{D2B1A5F2-F802-416F-8B17-072DE14BDD92}"/>
    <cellStyle name="Separador de milhares 7 2 5 33" xfId="21251" xr:uid="{00000000-0005-0000-0000-0000435D0000}"/>
    <cellStyle name="Separador de milhares 7 2 5 33 2" xfId="21252" xr:uid="{00000000-0005-0000-0000-0000445D0000}"/>
    <cellStyle name="Separador de milhares 7 2 5 33 2 2" xfId="30121" xr:uid="{267117CD-A0CE-4FC9-9718-D7DE55CF20CE}"/>
    <cellStyle name="Separador de milhares 7 2 5 33 3" xfId="30120" xr:uid="{B665C322-3905-4A9D-BDB4-4A2C3C2090BC}"/>
    <cellStyle name="Separador de milhares 7 2 5 34" xfId="21253" xr:uid="{00000000-0005-0000-0000-0000455D0000}"/>
    <cellStyle name="Separador de milhares 7 2 5 34 2" xfId="21254" xr:uid="{00000000-0005-0000-0000-0000465D0000}"/>
    <cellStyle name="Separador de milhares 7 2 5 34 2 2" xfId="30123" xr:uid="{8EBAC31D-614C-4A0A-A309-2BE989203FE6}"/>
    <cellStyle name="Separador de milhares 7 2 5 34 3" xfId="30122" xr:uid="{C615141C-6C0F-4FB5-9C42-F60D4E61618D}"/>
    <cellStyle name="Separador de milhares 7 2 5 35" xfId="21255" xr:uid="{00000000-0005-0000-0000-0000475D0000}"/>
    <cellStyle name="Separador de milhares 7 2 5 35 2" xfId="30124" xr:uid="{EE450024-EBB4-4C28-A5E4-E35F65845991}"/>
    <cellStyle name="Separador de milhares 7 2 5 4" xfId="21256" xr:uid="{00000000-0005-0000-0000-0000485D0000}"/>
    <cellStyle name="Separador de milhares 7 2 5 4 2" xfId="21257" xr:uid="{00000000-0005-0000-0000-0000495D0000}"/>
    <cellStyle name="Separador de milhares 7 2 5 4 2 2" xfId="30125" xr:uid="{8E79C68D-377A-4265-BADB-05F0A2371EFC}"/>
    <cellStyle name="Separador de milhares 7 2 5 5" xfId="21258" xr:uid="{00000000-0005-0000-0000-00004A5D0000}"/>
    <cellStyle name="Separador de milhares 7 2 5 5 2" xfId="21259" xr:uid="{00000000-0005-0000-0000-00004B5D0000}"/>
    <cellStyle name="Separador de milhares 7 2 5 5 2 2" xfId="30127" xr:uid="{93E868EB-C53D-47CA-9031-7A4AE4AAE723}"/>
    <cellStyle name="Separador de milhares 7 2 5 5 3" xfId="30126" xr:uid="{E58B8D2E-E58A-4650-BFFF-DB3109AA7145}"/>
    <cellStyle name="Separador de milhares 7 2 5 6" xfId="21260" xr:uid="{00000000-0005-0000-0000-00004C5D0000}"/>
    <cellStyle name="Separador de milhares 7 2 5 6 2" xfId="21261" xr:uid="{00000000-0005-0000-0000-00004D5D0000}"/>
    <cellStyle name="Separador de milhares 7 2 5 6 2 2" xfId="30129" xr:uid="{F72E7F8A-5310-48B4-A64C-C2EF34AD2552}"/>
    <cellStyle name="Separador de milhares 7 2 5 6 3" xfId="30128" xr:uid="{B18A326E-2EB7-4A9C-BD1B-CFDB1D184B41}"/>
    <cellStyle name="Separador de milhares 7 2 5 7" xfId="21262" xr:uid="{00000000-0005-0000-0000-00004E5D0000}"/>
    <cellStyle name="Separador de milhares 7 2 5 7 2" xfId="21263" xr:uid="{00000000-0005-0000-0000-00004F5D0000}"/>
    <cellStyle name="Separador de milhares 7 2 5 7 2 2" xfId="30131" xr:uid="{2B4037CF-348A-4584-B468-7E529B5BCF10}"/>
    <cellStyle name="Separador de milhares 7 2 5 7 3" xfId="30130" xr:uid="{F48B572E-C696-433C-9381-E7D5A244694B}"/>
    <cellStyle name="Separador de milhares 7 2 5 8" xfId="21264" xr:uid="{00000000-0005-0000-0000-0000505D0000}"/>
    <cellStyle name="Separador de milhares 7 2 5 8 2" xfId="21265" xr:uid="{00000000-0005-0000-0000-0000515D0000}"/>
    <cellStyle name="Separador de milhares 7 2 5 8 2 2" xfId="30133" xr:uid="{7000281F-0520-4019-84E9-D87D97CA59F0}"/>
    <cellStyle name="Separador de milhares 7 2 5 8 3" xfId="30132" xr:uid="{C3698585-448A-409D-A7B5-20D721CAEC2C}"/>
    <cellStyle name="Separador de milhares 7 2 5 9" xfId="21266" xr:uid="{00000000-0005-0000-0000-0000525D0000}"/>
    <cellStyle name="Separador de milhares 7 2 5 9 2" xfId="21267" xr:uid="{00000000-0005-0000-0000-0000535D0000}"/>
    <cellStyle name="Separador de milhares 7 2 5 9 2 2" xfId="30135" xr:uid="{039A8C75-5E41-4EAA-8CB9-1D6C6D43CF2C}"/>
    <cellStyle name="Separador de milhares 7 2 5 9 3" xfId="30134" xr:uid="{6B8CE6ED-3277-4B70-9EF8-8743D0DFE5DF}"/>
    <cellStyle name="Separador de milhares 7 2 50" xfId="21268" xr:uid="{00000000-0005-0000-0000-0000545D0000}"/>
    <cellStyle name="Separador de milhares 7 2 50 2" xfId="21269" xr:uid="{00000000-0005-0000-0000-0000555D0000}"/>
    <cellStyle name="Separador de milhares 7 2 50 2 2" xfId="30137" xr:uid="{38793988-9431-4E20-A397-71721CCECB1D}"/>
    <cellStyle name="Separador de milhares 7 2 50 3" xfId="30136" xr:uid="{A424958E-87FA-4B65-BE58-18E0E947A775}"/>
    <cellStyle name="Separador de milhares 7 2 51" xfId="21270" xr:uid="{00000000-0005-0000-0000-0000565D0000}"/>
    <cellStyle name="Separador de milhares 7 2 51 2" xfId="30138" xr:uid="{998E84F5-2212-438E-A85A-3BECF6B3BA0C}"/>
    <cellStyle name="Separador de milhares 7 2 52" xfId="20541" xr:uid="{00000000-0005-0000-0000-0000575D0000}"/>
    <cellStyle name="Separador de milhares 7 2 52 2" xfId="29444" xr:uid="{BD62B56B-9CA7-45F5-A32A-979736B9A52D}"/>
    <cellStyle name="Separador de milhares 7 2 53" xfId="27132" xr:uid="{00000000-0005-0000-0000-0000585D0000}"/>
    <cellStyle name="Separador de milhares 7 2 53 2" xfId="32991" xr:uid="{1609C902-E05E-428E-9897-109CCF7391DF}"/>
    <cellStyle name="Separador de milhares 7 2 54" xfId="27320" xr:uid="{00000000-0005-0000-0000-0000595D0000}"/>
    <cellStyle name="Separador de milhares 7 2 54 2" xfId="33157" xr:uid="{289390A9-686B-4660-865B-13A2C451A67C}"/>
    <cellStyle name="Separador de milhares 7 2 55" xfId="27491" xr:uid="{00000000-0005-0000-0000-00005A5D0000}"/>
    <cellStyle name="Separador de milhares 7 2 55 2" xfId="33328" xr:uid="{044DA46A-616D-4448-9D78-6C5ECEC9B3EA}"/>
    <cellStyle name="Separador de milhares 7 2 56" xfId="27660" xr:uid="{00000000-0005-0000-0000-00005B5D0000}"/>
    <cellStyle name="Separador de milhares 7 2 56 2" xfId="33471" xr:uid="{378CA11B-9434-4B4D-B1C7-F7C5D08C1F99}"/>
    <cellStyle name="Separador de milhares 7 2 57" xfId="27817" xr:uid="{00000000-0005-0000-0000-00005C5D0000}"/>
    <cellStyle name="Separador de milhares 7 2 57 2" xfId="33628" xr:uid="{E3D90E68-4A5F-44D6-819C-3DF4BD5CC541}"/>
    <cellStyle name="Separador de milhares 7 2 58" xfId="28065" xr:uid="{12425BF2-4C14-44D3-98EE-FAD6390CA976}"/>
    <cellStyle name="Separador de milhares 7 2 6" xfId="21271" xr:uid="{00000000-0005-0000-0000-00005D5D0000}"/>
    <cellStyle name="Separador de milhares 7 2 6 2" xfId="21272" xr:uid="{00000000-0005-0000-0000-00005E5D0000}"/>
    <cellStyle name="Separador de milhares 7 2 6 2 2" xfId="21273" xr:uid="{00000000-0005-0000-0000-00005F5D0000}"/>
    <cellStyle name="Separador de milhares 7 2 6 2 2 2" xfId="30139" xr:uid="{A6C91A44-4119-407B-B5CB-058AE1924A8C}"/>
    <cellStyle name="Separador de milhares 7 2 6 3" xfId="21274" xr:uid="{00000000-0005-0000-0000-0000605D0000}"/>
    <cellStyle name="Separador de milhares 7 2 6 3 2" xfId="21275" xr:uid="{00000000-0005-0000-0000-0000615D0000}"/>
    <cellStyle name="Separador de milhares 7 2 6 3 2 2" xfId="30140" xr:uid="{174FB697-F3F9-453D-BAB1-81B384C7B92B}"/>
    <cellStyle name="Separador de milhares 7 2 6 4" xfId="21276" xr:uid="{00000000-0005-0000-0000-0000625D0000}"/>
    <cellStyle name="Separador de milhares 7 2 6 4 2" xfId="21277" xr:uid="{00000000-0005-0000-0000-0000635D0000}"/>
    <cellStyle name="Separador de milhares 7 2 6 4 2 2" xfId="30141" xr:uid="{73A4FC0D-A4E9-4D07-B444-92C032A18FA9}"/>
    <cellStyle name="Separador de milhares 7 2 6 5" xfId="21278" xr:uid="{00000000-0005-0000-0000-0000645D0000}"/>
    <cellStyle name="Separador de milhares 7 2 6 5 2" xfId="21279" xr:uid="{00000000-0005-0000-0000-0000655D0000}"/>
    <cellStyle name="Separador de milhares 7 2 6 5 2 2" xfId="30143" xr:uid="{3322B258-E8DA-40EE-A631-9CDDB72098D4}"/>
    <cellStyle name="Separador de milhares 7 2 6 5 3" xfId="30142" xr:uid="{537E6E41-AF6C-49CD-AF78-091D925A7F16}"/>
    <cellStyle name="Separador de milhares 7 2 6 6" xfId="21280" xr:uid="{00000000-0005-0000-0000-0000665D0000}"/>
    <cellStyle name="Separador de milhares 7 2 6 6 2" xfId="30144" xr:uid="{3A4E6619-8E84-4242-89F3-25D8730AE465}"/>
    <cellStyle name="Separador de milhares 7 2 7" xfId="21281" xr:uid="{00000000-0005-0000-0000-0000675D0000}"/>
    <cellStyle name="Separador de milhares 7 2 7 2" xfId="21282" xr:uid="{00000000-0005-0000-0000-0000685D0000}"/>
    <cellStyle name="Separador de milhares 7 2 7 2 2" xfId="21283" xr:uid="{00000000-0005-0000-0000-0000695D0000}"/>
    <cellStyle name="Separador de milhares 7 2 7 2 2 2" xfId="30145" xr:uid="{9D037432-9146-489C-B82B-F618D2216A82}"/>
    <cellStyle name="Separador de milhares 7 2 7 3" xfId="21284" xr:uid="{00000000-0005-0000-0000-00006A5D0000}"/>
    <cellStyle name="Separador de milhares 7 2 7 3 2" xfId="21285" xr:uid="{00000000-0005-0000-0000-00006B5D0000}"/>
    <cellStyle name="Separador de milhares 7 2 7 3 2 2" xfId="30146" xr:uid="{60D1BB58-A02D-4C0C-8F32-282B74EB88A2}"/>
    <cellStyle name="Separador de milhares 7 2 7 4" xfId="21286" xr:uid="{00000000-0005-0000-0000-00006C5D0000}"/>
    <cellStyle name="Separador de milhares 7 2 7 4 2" xfId="21287" xr:uid="{00000000-0005-0000-0000-00006D5D0000}"/>
    <cellStyle name="Separador de milhares 7 2 7 4 2 2" xfId="30147" xr:uid="{31BEC14E-E257-4842-94F8-D6B0ACEEC0ED}"/>
    <cellStyle name="Separador de milhares 7 2 7 5" xfId="21288" xr:uid="{00000000-0005-0000-0000-00006E5D0000}"/>
    <cellStyle name="Separador de milhares 7 2 7 5 2" xfId="21289" xr:uid="{00000000-0005-0000-0000-00006F5D0000}"/>
    <cellStyle name="Separador de milhares 7 2 7 5 2 2" xfId="30149" xr:uid="{BC5C7FA2-FD1D-49FE-9DAE-85217C45935F}"/>
    <cellStyle name="Separador de milhares 7 2 7 5 3" xfId="30148" xr:uid="{3D5943E3-1740-456D-A22B-16F3523137CC}"/>
    <cellStyle name="Separador de milhares 7 2 7 6" xfId="21290" xr:uid="{00000000-0005-0000-0000-0000705D0000}"/>
    <cellStyle name="Separador de milhares 7 2 7 6 2" xfId="30150" xr:uid="{B975A6A0-14FA-4F25-9B14-99A8F43A73F9}"/>
    <cellStyle name="Separador de milhares 7 2 8" xfId="21291" xr:uid="{00000000-0005-0000-0000-0000715D0000}"/>
    <cellStyle name="Separador de milhares 7 2 8 2" xfId="21292" xr:uid="{00000000-0005-0000-0000-0000725D0000}"/>
    <cellStyle name="Separador de milhares 7 2 8 3" xfId="21293" xr:uid="{00000000-0005-0000-0000-0000735D0000}"/>
    <cellStyle name="Separador de milhares 7 2 8 4" xfId="21294" xr:uid="{00000000-0005-0000-0000-0000745D0000}"/>
    <cellStyle name="Separador de milhares 7 2 9" xfId="21295" xr:uid="{00000000-0005-0000-0000-0000755D0000}"/>
    <cellStyle name="Separador de milhares 7 2 9 2" xfId="21296" xr:uid="{00000000-0005-0000-0000-0000765D0000}"/>
    <cellStyle name="Separador de milhares 7 2 9 2 2" xfId="30151" xr:uid="{5B1DA37F-02FA-4610-B137-FF1CDCDFD4CE}"/>
    <cellStyle name="Separador de milhares 7 20" xfId="21297" xr:uid="{00000000-0005-0000-0000-0000775D0000}"/>
    <cellStyle name="Separador de milhares 7 20 2" xfId="21298" xr:uid="{00000000-0005-0000-0000-0000785D0000}"/>
    <cellStyle name="Separador de milhares 7 20 2 2" xfId="30152" xr:uid="{5EE0BD59-0855-4958-A903-901D92A35B2D}"/>
    <cellStyle name="Separador de milhares 7 21" xfId="21299" xr:uid="{00000000-0005-0000-0000-0000795D0000}"/>
    <cellStyle name="Separador de milhares 7 21 2" xfId="21300" xr:uid="{00000000-0005-0000-0000-00007A5D0000}"/>
    <cellStyle name="Separador de milhares 7 21 2 2" xfId="30153" xr:uid="{FD49B45D-8F96-4C78-AEF6-899AC9C08379}"/>
    <cellStyle name="Separador de milhares 7 22" xfId="21301" xr:uid="{00000000-0005-0000-0000-00007B5D0000}"/>
    <cellStyle name="Separador de milhares 7 22 2" xfId="21302" xr:uid="{00000000-0005-0000-0000-00007C5D0000}"/>
    <cellStyle name="Separador de milhares 7 22 2 2" xfId="30154" xr:uid="{BA80EC82-A533-4F2F-9690-0E46DC9A6B6C}"/>
    <cellStyle name="Separador de milhares 7 23" xfId="21303" xr:uid="{00000000-0005-0000-0000-00007D5D0000}"/>
    <cellStyle name="Separador de milhares 7 23 2" xfId="21304" xr:uid="{00000000-0005-0000-0000-00007E5D0000}"/>
    <cellStyle name="Separador de milhares 7 23 2 2" xfId="30155" xr:uid="{3655E4FD-3EC3-4B9A-99F5-3C50ADC52103}"/>
    <cellStyle name="Separador de milhares 7 24" xfId="21305" xr:uid="{00000000-0005-0000-0000-00007F5D0000}"/>
    <cellStyle name="Separador de milhares 7 24 2" xfId="21306" xr:uid="{00000000-0005-0000-0000-0000805D0000}"/>
    <cellStyle name="Separador de milhares 7 24 2 2" xfId="30156" xr:uid="{3F3B55D0-BB44-44EB-9F42-0E5FFC3B80A4}"/>
    <cellStyle name="Separador de milhares 7 25" xfId="21307" xr:uid="{00000000-0005-0000-0000-0000815D0000}"/>
    <cellStyle name="Separador de milhares 7 25 2" xfId="21308" xr:uid="{00000000-0005-0000-0000-0000825D0000}"/>
    <cellStyle name="Separador de milhares 7 25 2 2" xfId="30157" xr:uid="{1B3D3618-B812-423D-9C09-4E86AA9CF91C}"/>
    <cellStyle name="Separador de milhares 7 26" xfId="21309" xr:uid="{00000000-0005-0000-0000-0000835D0000}"/>
    <cellStyle name="Separador de milhares 7 26 2" xfId="21310" xr:uid="{00000000-0005-0000-0000-0000845D0000}"/>
    <cellStyle name="Separador de milhares 7 26 2 2" xfId="30159" xr:uid="{7CC3E367-35B8-44AB-AE28-3CC85F9AFFFB}"/>
    <cellStyle name="Separador de milhares 7 26 3" xfId="30158" xr:uid="{3A685F27-FBA7-457B-8441-7EB1EC785EFB}"/>
    <cellStyle name="Separador de milhares 7 27" xfId="21311" xr:uid="{00000000-0005-0000-0000-0000855D0000}"/>
    <cellStyle name="Separador de milhares 7 27 2" xfId="21312" xr:uid="{00000000-0005-0000-0000-0000865D0000}"/>
    <cellStyle name="Separador de milhares 7 27 2 2" xfId="30161" xr:uid="{1CE4FD09-4200-48C0-903F-B672FF26AB62}"/>
    <cellStyle name="Separador de milhares 7 27 3" xfId="30160" xr:uid="{4D7E8853-7434-4200-A119-945F2EE1086F}"/>
    <cellStyle name="Separador de milhares 7 28" xfId="21313" xr:uid="{00000000-0005-0000-0000-0000875D0000}"/>
    <cellStyle name="Separador de milhares 7 28 2" xfId="21314" xr:uid="{00000000-0005-0000-0000-0000885D0000}"/>
    <cellStyle name="Separador de milhares 7 28 2 2" xfId="30163" xr:uid="{708C1E6C-6B92-4549-905F-D8597CF9F82F}"/>
    <cellStyle name="Separador de milhares 7 28 3" xfId="30162" xr:uid="{24BEC481-EF95-439D-9A19-204E871A9302}"/>
    <cellStyle name="Separador de milhares 7 29" xfId="21315" xr:uid="{00000000-0005-0000-0000-0000895D0000}"/>
    <cellStyle name="Separador de milhares 7 29 2" xfId="21316" xr:uid="{00000000-0005-0000-0000-00008A5D0000}"/>
    <cellStyle name="Separador de milhares 7 29 2 2" xfId="30165" xr:uid="{1D8E694C-C7B9-4B69-ABC4-B6EA4AB0A6F1}"/>
    <cellStyle name="Separador de milhares 7 29 3" xfId="30164" xr:uid="{AEB32CF1-23FA-45BC-B52B-3BD2783B8482}"/>
    <cellStyle name="Separador de milhares 7 3" xfId="841" xr:uid="{00000000-0005-0000-0000-00008B5D0000}"/>
    <cellStyle name="Separador de milhares 7 3 10" xfId="21318" xr:uid="{00000000-0005-0000-0000-00008C5D0000}"/>
    <cellStyle name="Separador de milhares 7 3 10 2" xfId="21319" xr:uid="{00000000-0005-0000-0000-00008D5D0000}"/>
    <cellStyle name="Separador de milhares 7 3 10 2 2" xfId="30166" xr:uid="{A9F33D68-B654-4D2A-988F-5A819ACE4E26}"/>
    <cellStyle name="Separador de milhares 7 3 11" xfId="21320" xr:uid="{00000000-0005-0000-0000-00008E5D0000}"/>
    <cellStyle name="Separador de milhares 7 3 11 2" xfId="21321" xr:uid="{00000000-0005-0000-0000-00008F5D0000}"/>
    <cellStyle name="Separador de milhares 7 3 11 2 2" xfId="30168" xr:uid="{5C060C2E-930E-4272-AA2B-BB3DE2DF5721}"/>
    <cellStyle name="Separador de milhares 7 3 11 3" xfId="30167" xr:uid="{8D080C9F-7756-4D65-80C0-7F47F7C26EE6}"/>
    <cellStyle name="Separador de milhares 7 3 12" xfId="21322" xr:uid="{00000000-0005-0000-0000-0000905D0000}"/>
    <cellStyle name="Separador de milhares 7 3 12 2" xfId="21323" xr:uid="{00000000-0005-0000-0000-0000915D0000}"/>
    <cellStyle name="Separador de milhares 7 3 12 2 2" xfId="30170" xr:uid="{389C38A5-3B75-46EA-B2C9-9B073EC8CF29}"/>
    <cellStyle name="Separador de milhares 7 3 12 3" xfId="30169" xr:uid="{F0D4C799-90BE-41BF-B505-9BEA7589CBFE}"/>
    <cellStyle name="Separador de milhares 7 3 13" xfId="21324" xr:uid="{00000000-0005-0000-0000-0000925D0000}"/>
    <cellStyle name="Separador de milhares 7 3 13 2" xfId="21325" xr:uid="{00000000-0005-0000-0000-0000935D0000}"/>
    <cellStyle name="Separador de milhares 7 3 13 2 2" xfId="30172" xr:uid="{80EC8672-31A1-4E79-9A67-AD8A390EDFD5}"/>
    <cellStyle name="Separador de milhares 7 3 13 3" xfId="30171" xr:uid="{F760B4EC-79AD-4908-8369-B164D987902B}"/>
    <cellStyle name="Separador de milhares 7 3 14" xfId="21326" xr:uid="{00000000-0005-0000-0000-0000945D0000}"/>
    <cellStyle name="Separador de milhares 7 3 14 2" xfId="21327" xr:uid="{00000000-0005-0000-0000-0000955D0000}"/>
    <cellStyle name="Separador de milhares 7 3 14 2 2" xfId="30174" xr:uid="{4069B9F1-ABF1-45C6-94D4-05A56B3D6F14}"/>
    <cellStyle name="Separador de milhares 7 3 14 3" xfId="30173" xr:uid="{0BADAA69-6BC8-48C6-BD78-381381E6B82D}"/>
    <cellStyle name="Separador de milhares 7 3 15" xfId="21328" xr:uid="{00000000-0005-0000-0000-0000965D0000}"/>
    <cellStyle name="Separador de milhares 7 3 15 2" xfId="21329" xr:uid="{00000000-0005-0000-0000-0000975D0000}"/>
    <cellStyle name="Separador de milhares 7 3 15 2 2" xfId="30176" xr:uid="{C7A2F7DC-09EE-4ED2-8CF4-6CBBD3097456}"/>
    <cellStyle name="Separador de milhares 7 3 15 3" xfId="30175" xr:uid="{A1934C60-F347-4E02-A3DA-0E3F42ADF888}"/>
    <cellStyle name="Separador de milhares 7 3 16" xfId="21330" xr:uid="{00000000-0005-0000-0000-0000985D0000}"/>
    <cellStyle name="Separador de milhares 7 3 16 2" xfId="21331" xr:uid="{00000000-0005-0000-0000-0000995D0000}"/>
    <cellStyle name="Separador de milhares 7 3 16 2 2" xfId="30178" xr:uid="{A928D29E-A255-45FB-A9CA-2BF1E692BD62}"/>
    <cellStyle name="Separador de milhares 7 3 16 3" xfId="30177" xr:uid="{7AA80529-26FD-4B2E-ABF8-21F85074C4AE}"/>
    <cellStyle name="Separador de milhares 7 3 17" xfId="21332" xr:uid="{00000000-0005-0000-0000-00009A5D0000}"/>
    <cellStyle name="Separador de milhares 7 3 17 2" xfId="21333" xr:uid="{00000000-0005-0000-0000-00009B5D0000}"/>
    <cellStyle name="Separador de milhares 7 3 17 2 2" xfId="30180" xr:uid="{89823D11-9E4F-4F45-BDF4-395010D93A4E}"/>
    <cellStyle name="Separador de milhares 7 3 17 3" xfId="30179" xr:uid="{7BBC0323-46F9-4FB3-80C4-B6A90F28F34D}"/>
    <cellStyle name="Separador de milhares 7 3 18" xfId="21334" xr:uid="{00000000-0005-0000-0000-00009C5D0000}"/>
    <cellStyle name="Separador de milhares 7 3 18 2" xfId="21335" xr:uid="{00000000-0005-0000-0000-00009D5D0000}"/>
    <cellStyle name="Separador de milhares 7 3 18 2 2" xfId="30182" xr:uid="{690A5947-E90C-460A-AAD0-91AAF1852125}"/>
    <cellStyle name="Separador de milhares 7 3 18 3" xfId="30181" xr:uid="{B8A4EC67-7257-4B9B-A59E-523392F2DE72}"/>
    <cellStyle name="Separador de milhares 7 3 19" xfId="21336" xr:uid="{00000000-0005-0000-0000-00009E5D0000}"/>
    <cellStyle name="Separador de milhares 7 3 19 2" xfId="21337" xr:uid="{00000000-0005-0000-0000-00009F5D0000}"/>
    <cellStyle name="Separador de milhares 7 3 19 2 2" xfId="30184" xr:uid="{06DE9D6A-8E1E-418C-97E3-77D3D0FFB28A}"/>
    <cellStyle name="Separador de milhares 7 3 19 3" xfId="30183" xr:uid="{BD984B30-1177-4211-9C4B-3B26EA149976}"/>
    <cellStyle name="Separador de milhares 7 3 2" xfId="842" xr:uid="{00000000-0005-0000-0000-0000A05D0000}"/>
    <cellStyle name="Separador de milhares 7 3 2 10" xfId="21339" xr:uid="{00000000-0005-0000-0000-0000A15D0000}"/>
    <cellStyle name="Separador de milhares 7 3 2 10 2" xfId="21340" xr:uid="{00000000-0005-0000-0000-0000A25D0000}"/>
    <cellStyle name="Separador de milhares 7 3 2 10 2 2" xfId="30186" xr:uid="{660C3AC1-7655-43A3-A992-3F92227260B9}"/>
    <cellStyle name="Separador de milhares 7 3 2 10 3" xfId="30185" xr:uid="{5B50835C-1915-4878-98B7-3519A3CCF991}"/>
    <cellStyle name="Separador de milhares 7 3 2 11" xfId="21341" xr:uid="{00000000-0005-0000-0000-0000A35D0000}"/>
    <cellStyle name="Separador de milhares 7 3 2 11 2" xfId="21342" xr:uid="{00000000-0005-0000-0000-0000A45D0000}"/>
    <cellStyle name="Separador de milhares 7 3 2 11 2 2" xfId="30188" xr:uid="{55D1375C-D1AC-4347-99C4-D70C75FC1C2D}"/>
    <cellStyle name="Separador de milhares 7 3 2 11 3" xfId="30187" xr:uid="{C6080657-EEB3-4AEA-85D3-E98DFC0A805C}"/>
    <cellStyle name="Separador de milhares 7 3 2 12" xfId="21343" xr:uid="{00000000-0005-0000-0000-0000A55D0000}"/>
    <cellStyle name="Separador de milhares 7 3 2 12 2" xfId="21344" xr:uid="{00000000-0005-0000-0000-0000A65D0000}"/>
    <cellStyle name="Separador de milhares 7 3 2 12 2 2" xfId="30190" xr:uid="{4F0C6D33-BEEA-4E7D-BACA-90A78F537EDA}"/>
    <cellStyle name="Separador de milhares 7 3 2 12 3" xfId="30189" xr:uid="{33724394-4BC3-4209-8993-FBEE6C015815}"/>
    <cellStyle name="Separador de milhares 7 3 2 13" xfId="21345" xr:uid="{00000000-0005-0000-0000-0000A75D0000}"/>
    <cellStyle name="Separador de milhares 7 3 2 13 2" xfId="21346" xr:uid="{00000000-0005-0000-0000-0000A85D0000}"/>
    <cellStyle name="Separador de milhares 7 3 2 13 2 2" xfId="30192" xr:uid="{83A5F124-CD9A-4E82-9884-D5749CF451DB}"/>
    <cellStyle name="Separador de milhares 7 3 2 13 3" xfId="30191" xr:uid="{A799C6E0-F069-49B2-B614-9FCE40DC1CC4}"/>
    <cellStyle name="Separador de milhares 7 3 2 14" xfId="21347" xr:uid="{00000000-0005-0000-0000-0000A95D0000}"/>
    <cellStyle name="Separador de milhares 7 3 2 14 2" xfId="21348" xr:uid="{00000000-0005-0000-0000-0000AA5D0000}"/>
    <cellStyle name="Separador de milhares 7 3 2 14 2 2" xfId="30194" xr:uid="{5C6A5690-8617-4A32-95D2-E87F7466ED65}"/>
    <cellStyle name="Separador de milhares 7 3 2 14 3" xfId="30193" xr:uid="{AB484D9E-69B8-4576-B99E-41AB5CB10B48}"/>
    <cellStyle name="Separador de milhares 7 3 2 15" xfId="21349" xr:uid="{00000000-0005-0000-0000-0000AB5D0000}"/>
    <cellStyle name="Separador de milhares 7 3 2 15 2" xfId="21350" xr:uid="{00000000-0005-0000-0000-0000AC5D0000}"/>
    <cellStyle name="Separador de milhares 7 3 2 15 2 2" xfId="30196" xr:uid="{62103E8C-C611-438D-BD48-CD2D1903E7A0}"/>
    <cellStyle name="Separador de milhares 7 3 2 15 3" xfId="30195" xr:uid="{86000715-987A-4C9E-B0E8-767F45A399DD}"/>
    <cellStyle name="Separador de milhares 7 3 2 16" xfId="21351" xr:uid="{00000000-0005-0000-0000-0000AD5D0000}"/>
    <cellStyle name="Separador de milhares 7 3 2 16 2" xfId="21352" xr:uid="{00000000-0005-0000-0000-0000AE5D0000}"/>
    <cellStyle name="Separador de milhares 7 3 2 16 2 2" xfId="30198" xr:uid="{384EA0EA-B439-48F3-874A-B2A964146B39}"/>
    <cellStyle name="Separador de milhares 7 3 2 16 3" xfId="30197" xr:uid="{7790D1DE-39D0-4BEE-9228-E5D89141C39E}"/>
    <cellStyle name="Separador de milhares 7 3 2 17" xfId="21353" xr:uid="{00000000-0005-0000-0000-0000AF5D0000}"/>
    <cellStyle name="Separador de milhares 7 3 2 17 2" xfId="21354" xr:uid="{00000000-0005-0000-0000-0000B05D0000}"/>
    <cellStyle name="Separador de milhares 7 3 2 17 2 2" xfId="30200" xr:uid="{1FED6206-6542-4A9C-BDD6-4B6802D3A041}"/>
    <cellStyle name="Separador de milhares 7 3 2 17 3" xfId="30199" xr:uid="{47EC080F-A995-4B3E-80BA-56E160AC8595}"/>
    <cellStyle name="Separador de milhares 7 3 2 18" xfId="21355" xr:uid="{00000000-0005-0000-0000-0000B15D0000}"/>
    <cellStyle name="Separador de milhares 7 3 2 18 2" xfId="21356" xr:uid="{00000000-0005-0000-0000-0000B25D0000}"/>
    <cellStyle name="Separador de milhares 7 3 2 18 2 2" xfId="30202" xr:uid="{CDCB7188-1879-4100-BBA1-8D81C831D1B3}"/>
    <cellStyle name="Separador de milhares 7 3 2 18 3" xfId="30201" xr:uid="{06A7943D-48CC-430C-91A4-1958D19AF8E7}"/>
    <cellStyle name="Separador de milhares 7 3 2 19" xfId="21357" xr:uid="{00000000-0005-0000-0000-0000B35D0000}"/>
    <cellStyle name="Separador de milhares 7 3 2 19 2" xfId="21358" xr:uid="{00000000-0005-0000-0000-0000B45D0000}"/>
    <cellStyle name="Separador de milhares 7 3 2 19 2 2" xfId="30204" xr:uid="{A6ADF992-375F-487C-B0E8-397ABA0D9B26}"/>
    <cellStyle name="Separador de milhares 7 3 2 19 3" xfId="30203" xr:uid="{5690A07A-C36D-4CDB-8F52-ADF7F8BBD85E}"/>
    <cellStyle name="Separador de milhares 7 3 2 2" xfId="843" xr:uid="{00000000-0005-0000-0000-0000B55D0000}"/>
    <cellStyle name="Separador de milhares 7 3 2 2 10" xfId="21360" xr:uid="{00000000-0005-0000-0000-0000B65D0000}"/>
    <cellStyle name="Separador de milhares 7 3 2 2 10 2" xfId="21361" xr:uid="{00000000-0005-0000-0000-0000B75D0000}"/>
    <cellStyle name="Separador de milhares 7 3 2 2 10 2 2" xfId="30207" xr:uid="{A4045F92-834D-4A96-A0E1-2A6DA5207FCC}"/>
    <cellStyle name="Separador de milhares 7 3 2 2 10 3" xfId="30206" xr:uid="{2FDF8B47-8558-4DA1-9CB7-E1D8E75ED922}"/>
    <cellStyle name="Separador de milhares 7 3 2 2 11" xfId="21362" xr:uid="{00000000-0005-0000-0000-0000B85D0000}"/>
    <cellStyle name="Separador de milhares 7 3 2 2 11 2" xfId="21363" xr:uid="{00000000-0005-0000-0000-0000B95D0000}"/>
    <cellStyle name="Separador de milhares 7 3 2 2 11 2 2" xfId="30209" xr:uid="{D35BC8D2-FD3B-4142-AC71-114EC1D5FADD}"/>
    <cellStyle name="Separador de milhares 7 3 2 2 11 3" xfId="30208" xr:uid="{75EFE33F-1C7A-4631-BCF7-4AEC0EF75DA3}"/>
    <cellStyle name="Separador de milhares 7 3 2 2 12" xfId="21364" xr:uid="{00000000-0005-0000-0000-0000BA5D0000}"/>
    <cellStyle name="Separador de milhares 7 3 2 2 12 2" xfId="21365" xr:uid="{00000000-0005-0000-0000-0000BB5D0000}"/>
    <cellStyle name="Separador de milhares 7 3 2 2 12 2 2" xfId="30211" xr:uid="{1C934E01-C9BE-4A84-91F0-8B22CFBC8268}"/>
    <cellStyle name="Separador de milhares 7 3 2 2 12 3" xfId="30210" xr:uid="{308BC57F-85C8-4EF3-A172-5295EB900F99}"/>
    <cellStyle name="Separador de milhares 7 3 2 2 13" xfId="21366" xr:uid="{00000000-0005-0000-0000-0000BC5D0000}"/>
    <cellStyle name="Separador de milhares 7 3 2 2 13 2" xfId="21367" xr:uid="{00000000-0005-0000-0000-0000BD5D0000}"/>
    <cellStyle name="Separador de milhares 7 3 2 2 13 2 2" xfId="30213" xr:uid="{5C0EEAD8-52C2-4B0F-AF77-62264B8E9B7F}"/>
    <cellStyle name="Separador de milhares 7 3 2 2 13 3" xfId="30212" xr:uid="{FB169FF1-7C7E-47F7-9171-33635657642C}"/>
    <cellStyle name="Separador de milhares 7 3 2 2 14" xfId="21368" xr:uid="{00000000-0005-0000-0000-0000BE5D0000}"/>
    <cellStyle name="Separador de milhares 7 3 2 2 14 2" xfId="21369" xr:uid="{00000000-0005-0000-0000-0000BF5D0000}"/>
    <cellStyle name="Separador de milhares 7 3 2 2 14 2 2" xfId="30215" xr:uid="{C56B4147-3440-4347-91B2-229824FBA1F9}"/>
    <cellStyle name="Separador de milhares 7 3 2 2 14 3" xfId="30214" xr:uid="{8B7A4AA9-C418-45D9-827D-3307F054DAF0}"/>
    <cellStyle name="Separador de milhares 7 3 2 2 15" xfId="21370" xr:uid="{00000000-0005-0000-0000-0000C05D0000}"/>
    <cellStyle name="Separador de milhares 7 3 2 2 15 2" xfId="21371" xr:uid="{00000000-0005-0000-0000-0000C15D0000}"/>
    <cellStyle name="Separador de milhares 7 3 2 2 15 2 2" xfId="30217" xr:uid="{C08A328A-7DD1-451E-9D78-F44EE9137FED}"/>
    <cellStyle name="Separador de milhares 7 3 2 2 15 3" xfId="30216" xr:uid="{810CD2D4-B373-4FD7-853F-10742A1EEFEE}"/>
    <cellStyle name="Separador de milhares 7 3 2 2 16" xfId="21372" xr:uid="{00000000-0005-0000-0000-0000C25D0000}"/>
    <cellStyle name="Separador de milhares 7 3 2 2 16 2" xfId="21373" xr:uid="{00000000-0005-0000-0000-0000C35D0000}"/>
    <cellStyle name="Separador de milhares 7 3 2 2 16 2 2" xfId="30219" xr:uid="{08175CFB-4574-4A98-ACA0-1F6EE442616B}"/>
    <cellStyle name="Separador de milhares 7 3 2 2 16 3" xfId="30218" xr:uid="{71EF52D8-D2DA-420F-AA61-8CCA74D6B52F}"/>
    <cellStyle name="Separador de milhares 7 3 2 2 17" xfId="21374" xr:uid="{00000000-0005-0000-0000-0000C45D0000}"/>
    <cellStyle name="Separador de milhares 7 3 2 2 17 2" xfId="21375" xr:uid="{00000000-0005-0000-0000-0000C55D0000}"/>
    <cellStyle name="Separador de milhares 7 3 2 2 17 2 2" xfId="30221" xr:uid="{BEEBB54F-01D6-436A-A003-2C6ED1AF1DE9}"/>
    <cellStyle name="Separador de milhares 7 3 2 2 17 3" xfId="30220" xr:uid="{72F6C4A9-CEB7-4709-B092-D20EF9EF29CC}"/>
    <cellStyle name="Separador de milhares 7 3 2 2 18" xfId="21376" xr:uid="{00000000-0005-0000-0000-0000C65D0000}"/>
    <cellStyle name="Separador de milhares 7 3 2 2 18 2" xfId="21377" xr:uid="{00000000-0005-0000-0000-0000C75D0000}"/>
    <cellStyle name="Separador de milhares 7 3 2 2 18 2 2" xfId="30223" xr:uid="{1F4BC40D-97C0-4450-B33F-5014F1C82D15}"/>
    <cellStyle name="Separador de milhares 7 3 2 2 18 3" xfId="30222" xr:uid="{671441BC-41EE-4E57-8E7D-EF17888F6021}"/>
    <cellStyle name="Separador de milhares 7 3 2 2 19" xfId="21378" xr:uid="{00000000-0005-0000-0000-0000C85D0000}"/>
    <cellStyle name="Separador de milhares 7 3 2 2 19 2" xfId="21379" xr:uid="{00000000-0005-0000-0000-0000C95D0000}"/>
    <cellStyle name="Separador de milhares 7 3 2 2 19 2 2" xfId="30225" xr:uid="{CF58D059-F662-40D8-8414-7C2BD8F920FF}"/>
    <cellStyle name="Separador de milhares 7 3 2 2 19 3" xfId="30224" xr:uid="{79E2C771-6F5D-4378-BDD0-F4E3A7A78EED}"/>
    <cellStyle name="Separador de milhares 7 3 2 2 2" xfId="844" xr:uid="{00000000-0005-0000-0000-0000CA5D0000}"/>
    <cellStyle name="Separador de milhares 7 3 2 2 2 2" xfId="21381" xr:uid="{00000000-0005-0000-0000-0000CB5D0000}"/>
    <cellStyle name="Separador de milhares 7 3 2 2 2 2 2" xfId="30227" xr:uid="{6B72E0DD-998E-4EFB-97EB-95504A1221CB}"/>
    <cellStyle name="Separador de milhares 7 3 2 2 2 3" xfId="21380" xr:uid="{00000000-0005-0000-0000-0000CC5D0000}"/>
    <cellStyle name="Separador de milhares 7 3 2 2 2 3 2" xfId="30226" xr:uid="{AD38296C-3AAF-427E-8F13-E3926EE37639}"/>
    <cellStyle name="Separador de milhares 7 3 2 2 2 4" xfId="28076" xr:uid="{7C639880-0ADB-4CA3-8F29-81D16F690D65}"/>
    <cellStyle name="Separador de milhares 7 3 2 2 20" xfId="21382" xr:uid="{00000000-0005-0000-0000-0000CD5D0000}"/>
    <cellStyle name="Separador de milhares 7 3 2 2 20 2" xfId="21383" xr:uid="{00000000-0005-0000-0000-0000CE5D0000}"/>
    <cellStyle name="Separador de milhares 7 3 2 2 20 2 2" xfId="30229" xr:uid="{4EAB47E8-58C0-400A-9125-B627DC4BFF3C}"/>
    <cellStyle name="Separador de milhares 7 3 2 2 20 3" xfId="30228" xr:uid="{BFEC22F5-EDF3-4208-BF49-5275E3F68E15}"/>
    <cellStyle name="Separador de milhares 7 3 2 2 21" xfId="21384" xr:uid="{00000000-0005-0000-0000-0000CF5D0000}"/>
    <cellStyle name="Separador de milhares 7 3 2 2 21 2" xfId="21385" xr:uid="{00000000-0005-0000-0000-0000D05D0000}"/>
    <cellStyle name="Separador de milhares 7 3 2 2 21 2 2" xfId="30231" xr:uid="{67E6C41A-8F0A-48C6-88DB-34280D1D019F}"/>
    <cellStyle name="Separador de milhares 7 3 2 2 21 3" xfId="30230" xr:uid="{FD25E33E-BA15-443E-9E28-1B821D509291}"/>
    <cellStyle name="Separador de milhares 7 3 2 2 22" xfId="21386" xr:uid="{00000000-0005-0000-0000-0000D15D0000}"/>
    <cellStyle name="Separador de milhares 7 3 2 2 22 2" xfId="21387" xr:uid="{00000000-0005-0000-0000-0000D25D0000}"/>
    <cellStyle name="Separador de milhares 7 3 2 2 22 2 2" xfId="30233" xr:uid="{121D3412-8372-4632-8DCB-2AA309BEA285}"/>
    <cellStyle name="Separador de milhares 7 3 2 2 22 3" xfId="30232" xr:uid="{E701A9D2-1562-40F0-BA83-A5A023F6FAC2}"/>
    <cellStyle name="Separador de milhares 7 3 2 2 23" xfId="21388" xr:uid="{00000000-0005-0000-0000-0000D35D0000}"/>
    <cellStyle name="Separador de milhares 7 3 2 2 23 2" xfId="21389" xr:uid="{00000000-0005-0000-0000-0000D45D0000}"/>
    <cellStyle name="Separador de milhares 7 3 2 2 23 2 2" xfId="30235" xr:uid="{0ED6D44E-2E5E-49AC-ACD5-47D3632A7D65}"/>
    <cellStyle name="Separador de milhares 7 3 2 2 23 3" xfId="30234" xr:uid="{E4902945-1FD8-4E2C-A932-CDB1D54FED3D}"/>
    <cellStyle name="Separador de milhares 7 3 2 2 24" xfId="21390" xr:uid="{00000000-0005-0000-0000-0000D55D0000}"/>
    <cellStyle name="Separador de milhares 7 3 2 2 24 2" xfId="21391" xr:uid="{00000000-0005-0000-0000-0000D65D0000}"/>
    <cellStyle name="Separador de milhares 7 3 2 2 24 2 2" xfId="30237" xr:uid="{2F063A82-7649-40CD-9E7A-F6AEEE73E96E}"/>
    <cellStyle name="Separador de milhares 7 3 2 2 24 3" xfId="30236" xr:uid="{CA97C22C-E2BF-4D3A-B7B6-2DD531A81993}"/>
    <cellStyle name="Separador de milhares 7 3 2 2 25" xfId="21392" xr:uid="{00000000-0005-0000-0000-0000D75D0000}"/>
    <cellStyle name="Separador de milhares 7 3 2 2 25 2" xfId="21393" xr:uid="{00000000-0005-0000-0000-0000D85D0000}"/>
    <cellStyle name="Separador de milhares 7 3 2 2 25 2 2" xfId="30239" xr:uid="{13EA3032-5053-422E-90DA-BDDC428E16F8}"/>
    <cellStyle name="Separador de milhares 7 3 2 2 25 3" xfId="30238" xr:uid="{2DA7BD01-F0E8-42E1-9658-03FE79979A56}"/>
    <cellStyle name="Separador de milhares 7 3 2 2 26" xfId="21394" xr:uid="{00000000-0005-0000-0000-0000D95D0000}"/>
    <cellStyle name="Separador de milhares 7 3 2 2 26 2" xfId="21395" xr:uid="{00000000-0005-0000-0000-0000DA5D0000}"/>
    <cellStyle name="Separador de milhares 7 3 2 2 26 2 2" xfId="30241" xr:uid="{B56A2755-CC88-43BE-A0F2-7E4B398B9A24}"/>
    <cellStyle name="Separador de milhares 7 3 2 2 26 3" xfId="30240" xr:uid="{F9A64093-AB35-46A1-A6E2-4E7FE25F1E8D}"/>
    <cellStyle name="Separador de milhares 7 3 2 2 27" xfId="21396" xr:uid="{00000000-0005-0000-0000-0000DB5D0000}"/>
    <cellStyle name="Separador de milhares 7 3 2 2 27 2" xfId="21397" xr:uid="{00000000-0005-0000-0000-0000DC5D0000}"/>
    <cellStyle name="Separador de milhares 7 3 2 2 27 2 2" xfId="30243" xr:uid="{104DC533-B006-44F0-BFEF-5EC2AB0852B7}"/>
    <cellStyle name="Separador de milhares 7 3 2 2 27 3" xfId="30242" xr:uid="{DC688EDC-F527-49D0-AC51-02C5F3EA78BC}"/>
    <cellStyle name="Separador de milhares 7 3 2 2 28" xfId="21398" xr:uid="{00000000-0005-0000-0000-0000DD5D0000}"/>
    <cellStyle name="Separador de milhares 7 3 2 2 28 2" xfId="21399" xr:uid="{00000000-0005-0000-0000-0000DE5D0000}"/>
    <cellStyle name="Separador de milhares 7 3 2 2 28 2 2" xfId="30245" xr:uid="{2BFE2D55-C428-468F-B7BE-C57880E66104}"/>
    <cellStyle name="Separador de milhares 7 3 2 2 28 3" xfId="30244" xr:uid="{0D744BC4-4E92-49DF-98B5-E8A96405BAA5}"/>
    <cellStyle name="Separador de milhares 7 3 2 2 29" xfId="21400" xr:uid="{00000000-0005-0000-0000-0000DF5D0000}"/>
    <cellStyle name="Separador de milhares 7 3 2 2 29 2" xfId="21401" xr:uid="{00000000-0005-0000-0000-0000E05D0000}"/>
    <cellStyle name="Separador de milhares 7 3 2 2 29 2 2" xfId="30247" xr:uid="{0CFA33DA-2C04-4974-8940-F450C6E06131}"/>
    <cellStyle name="Separador de milhares 7 3 2 2 29 3" xfId="30246" xr:uid="{03426B3A-EF5C-4DCA-8404-0EFD63820FD4}"/>
    <cellStyle name="Separador de milhares 7 3 2 2 3" xfId="21402" xr:uid="{00000000-0005-0000-0000-0000E15D0000}"/>
    <cellStyle name="Separador de milhares 7 3 2 2 3 2" xfId="21403" xr:uid="{00000000-0005-0000-0000-0000E25D0000}"/>
    <cellStyle name="Separador de milhares 7 3 2 2 3 2 2" xfId="30249" xr:uid="{B9F0691C-2749-4C81-B9EB-AFFAFA3B9952}"/>
    <cellStyle name="Separador de milhares 7 3 2 2 3 3" xfId="30248" xr:uid="{7D4C819F-A1E7-4A62-B261-60E5357BA6F3}"/>
    <cellStyle name="Separador de milhares 7 3 2 2 30" xfId="21404" xr:uid="{00000000-0005-0000-0000-0000E35D0000}"/>
    <cellStyle name="Separador de milhares 7 3 2 2 30 2" xfId="21405" xr:uid="{00000000-0005-0000-0000-0000E45D0000}"/>
    <cellStyle name="Separador de milhares 7 3 2 2 30 2 2" xfId="30251" xr:uid="{48C27E59-59FE-4AC6-B379-425ED74FFB7C}"/>
    <cellStyle name="Separador de milhares 7 3 2 2 30 3" xfId="30250" xr:uid="{7A66A9D6-7F97-4A8A-BC20-EA0F8338D8FF}"/>
    <cellStyle name="Separador de milhares 7 3 2 2 31" xfId="21406" xr:uid="{00000000-0005-0000-0000-0000E55D0000}"/>
    <cellStyle name="Separador de milhares 7 3 2 2 31 2" xfId="21407" xr:uid="{00000000-0005-0000-0000-0000E65D0000}"/>
    <cellStyle name="Separador de milhares 7 3 2 2 31 2 2" xfId="30253" xr:uid="{DE963A61-160F-475A-B248-F26E903DC675}"/>
    <cellStyle name="Separador de milhares 7 3 2 2 31 3" xfId="30252" xr:uid="{9D4C8551-4438-42D2-8DBE-E19985673556}"/>
    <cellStyle name="Separador de milhares 7 3 2 2 32" xfId="21408" xr:uid="{00000000-0005-0000-0000-0000E75D0000}"/>
    <cellStyle name="Separador de milhares 7 3 2 2 32 2" xfId="21409" xr:uid="{00000000-0005-0000-0000-0000E85D0000}"/>
    <cellStyle name="Separador de milhares 7 3 2 2 32 2 2" xfId="30255" xr:uid="{CB0F2E78-F32D-4A0B-A4E8-33AB94D79052}"/>
    <cellStyle name="Separador de milhares 7 3 2 2 32 3" xfId="30254" xr:uid="{7134EF4C-8397-4FEC-A6FF-80EECFAD1300}"/>
    <cellStyle name="Separador de milhares 7 3 2 2 33" xfId="21410" xr:uid="{00000000-0005-0000-0000-0000E95D0000}"/>
    <cellStyle name="Separador de milhares 7 3 2 2 33 2" xfId="21411" xr:uid="{00000000-0005-0000-0000-0000EA5D0000}"/>
    <cellStyle name="Separador de milhares 7 3 2 2 33 2 2" xfId="30257" xr:uid="{791089F9-3709-423F-AD5E-B6DFD9B6E289}"/>
    <cellStyle name="Separador de milhares 7 3 2 2 33 3" xfId="30256" xr:uid="{F1AB119F-5AF3-4373-85DA-775894F020BD}"/>
    <cellStyle name="Separador de milhares 7 3 2 2 34" xfId="21412" xr:uid="{00000000-0005-0000-0000-0000EB5D0000}"/>
    <cellStyle name="Separador de milhares 7 3 2 2 34 2" xfId="21413" xr:uid="{00000000-0005-0000-0000-0000EC5D0000}"/>
    <cellStyle name="Separador de milhares 7 3 2 2 34 2 2" xfId="30259" xr:uid="{F813FCA4-71BA-442C-AE0C-4E35F29202B6}"/>
    <cellStyle name="Separador de milhares 7 3 2 2 34 3" xfId="30258" xr:uid="{B4B428AB-C34B-424F-BB45-D5A066C38FAB}"/>
    <cellStyle name="Separador de milhares 7 3 2 2 35" xfId="21414" xr:uid="{00000000-0005-0000-0000-0000ED5D0000}"/>
    <cellStyle name="Separador de milhares 7 3 2 2 35 2" xfId="30260" xr:uid="{B0B44ACE-4541-4488-8D67-53560DECF2FB}"/>
    <cellStyle name="Separador de milhares 7 3 2 2 36" xfId="21359" xr:uid="{00000000-0005-0000-0000-0000EE5D0000}"/>
    <cellStyle name="Separador de milhares 7 3 2 2 36 2" xfId="30205" xr:uid="{647C977C-143F-47AE-A69A-52899AAF2C59}"/>
    <cellStyle name="Separador de milhares 7 3 2 2 37" xfId="28075" xr:uid="{2EADBDA7-6172-4237-908C-789E42050948}"/>
    <cellStyle name="Separador de milhares 7 3 2 2 4" xfId="21415" xr:uid="{00000000-0005-0000-0000-0000EF5D0000}"/>
    <cellStyle name="Separador de milhares 7 3 2 2 4 2" xfId="21416" xr:uid="{00000000-0005-0000-0000-0000F05D0000}"/>
    <cellStyle name="Separador de milhares 7 3 2 2 4 2 2" xfId="30262" xr:uid="{418E04D3-5C51-4F83-BA1C-91FED955636C}"/>
    <cellStyle name="Separador de milhares 7 3 2 2 4 3" xfId="30261" xr:uid="{50942708-E74F-4CD4-8230-DEEE27677B8F}"/>
    <cellStyle name="Separador de milhares 7 3 2 2 5" xfId="21417" xr:uid="{00000000-0005-0000-0000-0000F15D0000}"/>
    <cellStyle name="Separador de milhares 7 3 2 2 5 2" xfId="21418" xr:uid="{00000000-0005-0000-0000-0000F25D0000}"/>
    <cellStyle name="Separador de milhares 7 3 2 2 5 2 2" xfId="30264" xr:uid="{5B2C6904-EA7D-484F-8D15-759133874390}"/>
    <cellStyle name="Separador de milhares 7 3 2 2 5 3" xfId="30263" xr:uid="{D9305111-D731-45F6-90B0-B1727DC928D6}"/>
    <cellStyle name="Separador de milhares 7 3 2 2 6" xfId="21419" xr:uid="{00000000-0005-0000-0000-0000F35D0000}"/>
    <cellStyle name="Separador de milhares 7 3 2 2 6 2" xfId="21420" xr:uid="{00000000-0005-0000-0000-0000F45D0000}"/>
    <cellStyle name="Separador de milhares 7 3 2 2 6 2 2" xfId="30266" xr:uid="{F43CC423-0A8E-401F-8287-FC03FAC43D73}"/>
    <cellStyle name="Separador de milhares 7 3 2 2 6 3" xfId="30265" xr:uid="{B6515FC2-C23F-4A39-8040-83DBD8547B66}"/>
    <cellStyle name="Separador de milhares 7 3 2 2 7" xfId="21421" xr:uid="{00000000-0005-0000-0000-0000F55D0000}"/>
    <cellStyle name="Separador de milhares 7 3 2 2 7 2" xfId="21422" xr:uid="{00000000-0005-0000-0000-0000F65D0000}"/>
    <cellStyle name="Separador de milhares 7 3 2 2 7 2 2" xfId="30268" xr:uid="{418BBCE3-8CF5-4413-BCA1-1E593FBE5559}"/>
    <cellStyle name="Separador de milhares 7 3 2 2 7 3" xfId="30267" xr:uid="{ED633E7E-07BB-48FF-A158-9B4E32CD461E}"/>
    <cellStyle name="Separador de milhares 7 3 2 2 8" xfId="21423" xr:uid="{00000000-0005-0000-0000-0000F75D0000}"/>
    <cellStyle name="Separador de milhares 7 3 2 2 8 2" xfId="21424" xr:uid="{00000000-0005-0000-0000-0000F85D0000}"/>
    <cellStyle name="Separador de milhares 7 3 2 2 8 2 2" xfId="30270" xr:uid="{84EAA34B-7665-4456-8889-12BE8ED84ECB}"/>
    <cellStyle name="Separador de milhares 7 3 2 2 8 3" xfId="30269" xr:uid="{B9CF2BD2-47A6-4C78-9139-E22421D3F5E2}"/>
    <cellStyle name="Separador de milhares 7 3 2 2 9" xfId="21425" xr:uid="{00000000-0005-0000-0000-0000F95D0000}"/>
    <cellStyle name="Separador de milhares 7 3 2 2 9 2" xfId="21426" xr:uid="{00000000-0005-0000-0000-0000FA5D0000}"/>
    <cellStyle name="Separador de milhares 7 3 2 2 9 2 2" xfId="30272" xr:uid="{A7BA6B02-6E2A-487C-B74F-C2B6466651BF}"/>
    <cellStyle name="Separador de milhares 7 3 2 2 9 3" xfId="30271" xr:uid="{828ADEC8-5FEE-4C4C-9D2F-B254746C2801}"/>
    <cellStyle name="Separador de milhares 7 3 2 20" xfId="21427" xr:uid="{00000000-0005-0000-0000-0000FB5D0000}"/>
    <cellStyle name="Separador de milhares 7 3 2 20 2" xfId="21428" xr:uid="{00000000-0005-0000-0000-0000FC5D0000}"/>
    <cellStyle name="Separador de milhares 7 3 2 20 2 2" xfId="30274" xr:uid="{B09B8936-D44E-4D84-B1B1-255D4F4E8EAB}"/>
    <cellStyle name="Separador de milhares 7 3 2 20 3" xfId="30273" xr:uid="{CE413CC6-C449-476C-ABD2-2691E563565C}"/>
    <cellStyle name="Separador de milhares 7 3 2 21" xfId="21429" xr:uid="{00000000-0005-0000-0000-0000FD5D0000}"/>
    <cellStyle name="Separador de milhares 7 3 2 21 2" xfId="21430" xr:uid="{00000000-0005-0000-0000-0000FE5D0000}"/>
    <cellStyle name="Separador de milhares 7 3 2 21 2 2" xfId="30276" xr:uid="{D297E75A-70F3-4330-AA93-4328E2D1859E}"/>
    <cellStyle name="Separador de milhares 7 3 2 21 3" xfId="30275" xr:uid="{72702930-4D71-4557-8A83-3B84D710F2ED}"/>
    <cellStyle name="Separador de milhares 7 3 2 22" xfId="21431" xr:uid="{00000000-0005-0000-0000-0000FF5D0000}"/>
    <cellStyle name="Separador de milhares 7 3 2 22 2" xfId="21432" xr:uid="{00000000-0005-0000-0000-0000005E0000}"/>
    <cellStyle name="Separador de milhares 7 3 2 22 2 2" xfId="30278" xr:uid="{33B1278C-12EF-4655-8E89-913AA234B33A}"/>
    <cellStyle name="Separador de milhares 7 3 2 22 3" xfId="30277" xr:uid="{C9AF31FF-450C-423D-9FF8-56EC6A5B3CF4}"/>
    <cellStyle name="Separador de milhares 7 3 2 23" xfId="21433" xr:uid="{00000000-0005-0000-0000-0000015E0000}"/>
    <cellStyle name="Separador de milhares 7 3 2 23 2" xfId="21434" xr:uid="{00000000-0005-0000-0000-0000025E0000}"/>
    <cellStyle name="Separador de milhares 7 3 2 23 2 2" xfId="30280" xr:uid="{CA2B9DEB-A60A-463E-8D51-B64AAE08D322}"/>
    <cellStyle name="Separador de milhares 7 3 2 23 3" xfId="30279" xr:uid="{225A69D0-D546-418C-B951-589C3392C3DA}"/>
    <cellStyle name="Separador de milhares 7 3 2 24" xfId="21435" xr:uid="{00000000-0005-0000-0000-0000035E0000}"/>
    <cellStyle name="Separador de milhares 7 3 2 24 2" xfId="21436" xr:uid="{00000000-0005-0000-0000-0000045E0000}"/>
    <cellStyle name="Separador de milhares 7 3 2 24 2 2" xfId="30282" xr:uid="{99264F0A-BAAB-41D4-9ECF-FAB3E93B823F}"/>
    <cellStyle name="Separador de milhares 7 3 2 24 3" xfId="30281" xr:uid="{BDF34705-6EBB-47CE-83CE-18897AE9648D}"/>
    <cellStyle name="Separador de milhares 7 3 2 25" xfId="21437" xr:uid="{00000000-0005-0000-0000-0000055E0000}"/>
    <cellStyle name="Separador de milhares 7 3 2 25 2" xfId="21438" xr:uid="{00000000-0005-0000-0000-0000065E0000}"/>
    <cellStyle name="Separador de milhares 7 3 2 25 2 2" xfId="30284" xr:uid="{271752A1-7085-4E11-B84B-465A2AB3ECF8}"/>
    <cellStyle name="Separador de milhares 7 3 2 25 3" xfId="30283" xr:uid="{73B6A4FE-E558-4A09-BB03-8357E5B856C1}"/>
    <cellStyle name="Separador de milhares 7 3 2 26" xfId="21439" xr:uid="{00000000-0005-0000-0000-0000075E0000}"/>
    <cellStyle name="Separador de milhares 7 3 2 26 2" xfId="21440" xr:uid="{00000000-0005-0000-0000-0000085E0000}"/>
    <cellStyle name="Separador de milhares 7 3 2 26 2 2" xfId="30286" xr:uid="{CD4F3E43-800D-429B-BC1D-5526767D1D37}"/>
    <cellStyle name="Separador de milhares 7 3 2 26 3" xfId="30285" xr:uid="{4E047F27-9547-4155-980B-F5F246B9198E}"/>
    <cellStyle name="Separador de milhares 7 3 2 27" xfId="21441" xr:uid="{00000000-0005-0000-0000-0000095E0000}"/>
    <cellStyle name="Separador de milhares 7 3 2 27 2" xfId="21442" xr:uid="{00000000-0005-0000-0000-00000A5E0000}"/>
    <cellStyle name="Separador de milhares 7 3 2 27 2 2" xfId="30288" xr:uid="{4634ADE9-7451-4B11-8599-1B38A03EF0F5}"/>
    <cellStyle name="Separador de milhares 7 3 2 27 3" xfId="30287" xr:uid="{7CAEBD04-9380-419D-9753-DBC62A72727C}"/>
    <cellStyle name="Separador de milhares 7 3 2 28" xfId="21443" xr:uid="{00000000-0005-0000-0000-00000B5E0000}"/>
    <cellStyle name="Separador de milhares 7 3 2 28 2" xfId="21444" xr:uid="{00000000-0005-0000-0000-00000C5E0000}"/>
    <cellStyle name="Separador de milhares 7 3 2 28 2 2" xfId="30290" xr:uid="{38CEFAD2-144E-4E8F-A988-0A9A93FE2777}"/>
    <cellStyle name="Separador de milhares 7 3 2 28 3" xfId="30289" xr:uid="{D8F03C1F-6F4C-4BDD-9869-814517E394B4}"/>
    <cellStyle name="Separador de milhares 7 3 2 29" xfId="21445" xr:uid="{00000000-0005-0000-0000-00000D5E0000}"/>
    <cellStyle name="Separador de milhares 7 3 2 29 2" xfId="21446" xr:uid="{00000000-0005-0000-0000-00000E5E0000}"/>
    <cellStyle name="Separador de milhares 7 3 2 29 2 2" xfId="30292" xr:uid="{385776A5-06C6-4773-92F5-3667A8D05701}"/>
    <cellStyle name="Separador de milhares 7 3 2 29 3" xfId="30291" xr:uid="{77C68483-13AA-411E-9B1A-4C53D7DD4894}"/>
    <cellStyle name="Separador de milhares 7 3 2 3" xfId="845" xr:uid="{00000000-0005-0000-0000-00000F5E0000}"/>
    <cellStyle name="Separador de milhares 7 3 2 3 10" xfId="21448" xr:uid="{00000000-0005-0000-0000-0000105E0000}"/>
    <cellStyle name="Separador de milhares 7 3 2 3 10 2" xfId="21449" xr:uid="{00000000-0005-0000-0000-0000115E0000}"/>
    <cellStyle name="Separador de milhares 7 3 2 3 10 2 2" xfId="30295" xr:uid="{D08BBC20-1426-4060-8CC6-489B1413901A}"/>
    <cellStyle name="Separador de milhares 7 3 2 3 10 3" xfId="30294" xr:uid="{9BC2B9DD-CA8B-4E6D-8E08-737181B563BE}"/>
    <cellStyle name="Separador de milhares 7 3 2 3 11" xfId="21450" xr:uid="{00000000-0005-0000-0000-0000125E0000}"/>
    <cellStyle name="Separador de milhares 7 3 2 3 11 2" xfId="21451" xr:uid="{00000000-0005-0000-0000-0000135E0000}"/>
    <cellStyle name="Separador de milhares 7 3 2 3 11 2 2" xfId="30297" xr:uid="{9D8BA7BE-C57A-489A-BA82-841349C6E2FF}"/>
    <cellStyle name="Separador de milhares 7 3 2 3 11 3" xfId="30296" xr:uid="{D73E1DC6-B9DC-44C9-BEEA-7E6752D6C862}"/>
    <cellStyle name="Separador de milhares 7 3 2 3 12" xfId="21452" xr:uid="{00000000-0005-0000-0000-0000145E0000}"/>
    <cellStyle name="Separador de milhares 7 3 2 3 12 2" xfId="21453" xr:uid="{00000000-0005-0000-0000-0000155E0000}"/>
    <cellStyle name="Separador de milhares 7 3 2 3 12 2 2" xfId="30299" xr:uid="{68223E7C-A9AB-417A-8BF5-FF328EFF8375}"/>
    <cellStyle name="Separador de milhares 7 3 2 3 12 3" xfId="30298" xr:uid="{3045B2E4-EA75-4B9F-9D1D-E6A5070F4831}"/>
    <cellStyle name="Separador de milhares 7 3 2 3 13" xfId="21454" xr:uid="{00000000-0005-0000-0000-0000165E0000}"/>
    <cellStyle name="Separador de milhares 7 3 2 3 13 2" xfId="21455" xr:uid="{00000000-0005-0000-0000-0000175E0000}"/>
    <cellStyle name="Separador de milhares 7 3 2 3 13 2 2" xfId="30301" xr:uid="{6F83C264-50BC-4F26-94CF-9B22F9E5E85C}"/>
    <cellStyle name="Separador de milhares 7 3 2 3 13 3" xfId="30300" xr:uid="{E9829AE7-2C01-402B-800A-C54EB4070A8D}"/>
    <cellStyle name="Separador de milhares 7 3 2 3 14" xfId="21456" xr:uid="{00000000-0005-0000-0000-0000185E0000}"/>
    <cellStyle name="Separador de milhares 7 3 2 3 14 2" xfId="21457" xr:uid="{00000000-0005-0000-0000-0000195E0000}"/>
    <cellStyle name="Separador de milhares 7 3 2 3 14 2 2" xfId="30303" xr:uid="{82688D3A-89A7-4176-B824-C7397FA16D6A}"/>
    <cellStyle name="Separador de milhares 7 3 2 3 14 3" xfId="30302" xr:uid="{A55EE0C7-854D-4A9B-86E1-C7B08ED07AAD}"/>
    <cellStyle name="Separador de milhares 7 3 2 3 15" xfId="21458" xr:uid="{00000000-0005-0000-0000-00001A5E0000}"/>
    <cellStyle name="Separador de milhares 7 3 2 3 15 2" xfId="21459" xr:uid="{00000000-0005-0000-0000-00001B5E0000}"/>
    <cellStyle name="Separador de milhares 7 3 2 3 15 2 2" xfId="30305" xr:uid="{7A45405E-9D8B-4479-B33A-3A2A20FDAB8D}"/>
    <cellStyle name="Separador de milhares 7 3 2 3 15 3" xfId="30304" xr:uid="{5E17AFA9-D3A2-4336-806A-65BA71FCA441}"/>
    <cellStyle name="Separador de milhares 7 3 2 3 16" xfId="21460" xr:uid="{00000000-0005-0000-0000-00001C5E0000}"/>
    <cellStyle name="Separador de milhares 7 3 2 3 16 2" xfId="21461" xr:uid="{00000000-0005-0000-0000-00001D5E0000}"/>
    <cellStyle name="Separador de milhares 7 3 2 3 16 2 2" xfId="30307" xr:uid="{16CC2DF8-0EE4-4DB2-BE4C-A46C9B249146}"/>
    <cellStyle name="Separador de milhares 7 3 2 3 16 3" xfId="30306" xr:uid="{0A16F0F7-40D2-4AA3-927B-DC5A456628D4}"/>
    <cellStyle name="Separador de milhares 7 3 2 3 17" xfId="21462" xr:uid="{00000000-0005-0000-0000-00001E5E0000}"/>
    <cellStyle name="Separador de milhares 7 3 2 3 17 2" xfId="21463" xr:uid="{00000000-0005-0000-0000-00001F5E0000}"/>
    <cellStyle name="Separador de milhares 7 3 2 3 17 2 2" xfId="30309" xr:uid="{476EA9C8-19E0-4E22-9767-01E4336BB6D2}"/>
    <cellStyle name="Separador de milhares 7 3 2 3 17 3" xfId="30308" xr:uid="{20CF195A-5092-48F8-AD8F-D2B4539EA72D}"/>
    <cellStyle name="Separador de milhares 7 3 2 3 18" xfId="21464" xr:uid="{00000000-0005-0000-0000-0000205E0000}"/>
    <cellStyle name="Separador de milhares 7 3 2 3 18 2" xfId="21465" xr:uid="{00000000-0005-0000-0000-0000215E0000}"/>
    <cellStyle name="Separador de milhares 7 3 2 3 18 2 2" xfId="30311" xr:uid="{927D03B9-8A81-4892-A072-F165F7CE25A7}"/>
    <cellStyle name="Separador de milhares 7 3 2 3 18 3" xfId="30310" xr:uid="{A686E38B-DE39-4089-AFA0-17CE80847C20}"/>
    <cellStyle name="Separador de milhares 7 3 2 3 19" xfId="21466" xr:uid="{00000000-0005-0000-0000-0000225E0000}"/>
    <cellStyle name="Separador de milhares 7 3 2 3 19 2" xfId="21467" xr:uid="{00000000-0005-0000-0000-0000235E0000}"/>
    <cellStyle name="Separador de milhares 7 3 2 3 19 2 2" xfId="30313" xr:uid="{6A57D9FC-D59F-4825-874E-0FED9FCB4808}"/>
    <cellStyle name="Separador de milhares 7 3 2 3 19 3" xfId="30312" xr:uid="{5153F4FF-C57D-4F19-A4E5-92F126B564BF}"/>
    <cellStyle name="Separador de milhares 7 3 2 3 2" xfId="21468" xr:uid="{00000000-0005-0000-0000-0000245E0000}"/>
    <cellStyle name="Separador de milhares 7 3 2 3 2 2" xfId="21469" xr:uid="{00000000-0005-0000-0000-0000255E0000}"/>
    <cellStyle name="Separador de milhares 7 3 2 3 2 2 2" xfId="30315" xr:uid="{7EFDD8B4-8352-4B1C-ACFD-DA35BFC3634E}"/>
    <cellStyle name="Separador de milhares 7 3 2 3 2 3" xfId="30314" xr:uid="{41C82EE9-8372-4D7E-A552-51EC7EDD576D}"/>
    <cellStyle name="Separador de milhares 7 3 2 3 20" xfId="21470" xr:uid="{00000000-0005-0000-0000-0000265E0000}"/>
    <cellStyle name="Separador de milhares 7 3 2 3 20 2" xfId="21471" xr:uid="{00000000-0005-0000-0000-0000275E0000}"/>
    <cellStyle name="Separador de milhares 7 3 2 3 20 2 2" xfId="30317" xr:uid="{E38A804E-C966-4C0F-8AF6-E437D7E817EA}"/>
    <cellStyle name="Separador de milhares 7 3 2 3 20 3" xfId="30316" xr:uid="{BFDCB1E5-BF64-494D-90C2-51F5B37B8BAE}"/>
    <cellStyle name="Separador de milhares 7 3 2 3 21" xfId="21472" xr:uid="{00000000-0005-0000-0000-0000285E0000}"/>
    <cellStyle name="Separador de milhares 7 3 2 3 21 2" xfId="21473" xr:uid="{00000000-0005-0000-0000-0000295E0000}"/>
    <cellStyle name="Separador de milhares 7 3 2 3 21 2 2" xfId="30319" xr:uid="{E16566AE-C5D0-41F7-AF83-739E364CA2A6}"/>
    <cellStyle name="Separador de milhares 7 3 2 3 21 3" xfId="30318" xr:uid="{3A7FC3B2-514B-4444-8A04-9E70EE9E8C42}"/>
    <cellStyle name="Separador de milhares 7 3 2 3 22" xfId="21474" xr:uid="{00000000-0005-0000-0000-00002A5E0000}"/>
    <cellStyle name="Separador de milhares 7 3 2 3 22 2" xfId="21475" xr:uid="{00000000-0005-0000-0000-00002B5E0000}"/>
    <cellStyle name="Separador de milhares 7 3 2 3 22 2 2" xfId="30321" xr:uid="{04BE22D4-5E62-4BF7-85C0-4213684FF080}"/>
    <cellStyle name="Separador de milhares 7 3 2 3 22 3" xfId="30320" xr:uid="{045441D6-45A9-4280-B5C6-8F45B25376EC}"/>
    <cellStyle name="Separador de milhares 7 3 2 3 23" xfId="21476" xr:uid="{00000000-0005-0000-0000-00002C5E0000}"/>
    <cellStyle name="Separador de milhares 7 3 2 3 23 2" xfId="21477" xr:uid="{00000000-0005-0000-0000-00002D5E0000}"/>
    <cellStyle name="Separador de milhares 7 3 2 3 23 2 2" xfId="30323" xr:uid="{3FA0F136-43CB-4BD6-8DCA-85BA871A1915}"/>
    <cellStyle name="Separador de milhares 7 3 2 3 23 3" xfId="30322" xr:uid="{A9A8AC48-0E54-4BCC-8CB9-3B7430630F25}"/>
    <cellStyle name="Separador de milhares 7 3 2 3 24" xfId="21478" xr:uid="{00000000-0005-0000-0000-00002E5E0000}"/>
    <cellStyle name="Separador de milhares 7 3 2 3 24 2" xfId="21479" xr:uid="{00000000-0005-0000-0000-00002F5E0000}"/>
    <cellStyle name="Separador de milhares 7 3 2 3 24 2 2" xfId="30325" xr:uid="{7E75F551-D948-4669-AF38-D7F0C62824E7}"/>
    <cellStyle name="Separador de milhares 7 3 2 3 24 3" xfId="30324" xr:uid="{FD3D27F7-69DB-4DF8-B040-D795C1E91269}"/>
    <cellStyle name="Separador de milhares 7 3 2 3 25" xfId="21480" xr:uid="{00000000-0005-0000-0000-0000305E0000}"/>
    <cellStyle name="Separador de milhares 7 3 2 3 25 2" xfId="21481" xr:uid="{00000000-0005-0000-0000-0000315E0000}"/>
    <cellStyle name="Separador de milhares 7 3 2 3 25 2 2" xfId="30327" xr:uid="{DC600FB7-C557-4AC6-A793-F1DF617768D0}"/>
    <cellStyle name="Separador de milhares 7 3 2 3 25 3" xfId="30326" xr:uid="{61F38039-1D99-4743-8AB4-368DE5B5D096}"/>
    <cellStyle name="Separador de milhares 7 3 2 3 26" xfId="21482" xr:uid="{00000000-0005-0000-0000-0000325E0000}"/>
    <cellStyle name="Separador de milhares 7 3 2 3 26 2" xfId="21483" xr:uid="{00000000-0005-0000-0000-0000335E0000}"/>
    <cellStyle name="Separador de milhares 7 3 2 3 26 2 2" xfId="30329" xr:uid="{6A0FCFE5-686D-43B1-B4FC-17E24FEA6677}"/>
    <cellStyle name="Separador de milhares 7 3 2 3 26 3" xfId="30328" xr:uid="{520FD005-B752-481E-816C-A3C25F3EBB9E}"/>
    <cellStyle name="Separador de milhares 7 3 2 3 27" xfId="21484" xr:uid="{00000000-0005-0000-0000-0000345E0000}"/>
    <cellStyle name="Separador de milhares 7 3 2 3 27 2" xfId="21485" xr:uid="{00000000-0005-0000-0000-0000355E0000}"/>
    <cellStyle name="Separador de milhares 7 3 2 3 27 2 2" xfId="30331" xr:uid="{DCCAD2F1-0602-4B2E-BDD2-A69947B102B0}"/>
    <cellStyle name="Separador de milhares 7 3 2 3 27 3" xfId="30330" xr:uid="{D09C4FDE-6AF7-4BEC-9082-39A87D705746}"/>
    <cellStyle name="Separador de milhares 7 3 2 3 28" xfId="21486" xr:uid="{00000000-0005-0000-0000-0000365E0000}"/>
    <cellStyle name="Separador de milhares 7 3 2 3 28 2" xfId="21487" xr:uid="{00000000-0005-0000-0000-0000375E0000}"/>
    <cellStyle name="Separador de milhares 7 3 2 3 28 2 2" xfId="30333" xr:uid="{FB165232-39C8-4830-BDA2-C25A9979D4A5}"/>
    <cellStyle name="Separador de milhares 7 3 2 3 28 3" xfId="30332" xr:uid="{BEC6AF61-2C85-44D8-869E-B70E68F15519}"/>
    <cellStyle name="Separador de milhares 7 3 2 3 29" xfId="21488" xr:uid="{00000000-0005-0000-0000-0000385E0000}"/>
    <cellStyle name="Separador de milhares 7 3 2 3 29 2" xfId="21489" xr:uid="{00000000-0005-0000-0000-0000395E0000}"/>
    <cellStyle name="Separador de milhares 7 3 2 3 29 2 2" xfId="30335" xr:uid="{ABC4DEF1-1E56-46E9-A1EC-7F1D2BD74C25}"/>
    <cellStyle name="Separador de milhares 7 3 2 3 29 3" xfId="30334" xr:uid="{6D98222A-DB21-41C5-A80F-27784512FD39}"/>
    <cellStyle name="Separador de milhares 7 3 2 3 3" xfId="21490" xr:uid="{00000000-0005-0000-0000-00003A5E0000}"/>
    <cellStyle name="Separador de milhares 7 3 2 3 3 2" xfId="21491" xr:uid="{00000000-0005-0000-0000-00003B5E0000}"/>
    <cellStyle name="Separador de milhares 7 3 2 3 3 2 2" xfId="30337" xr:uid="{61E1D0C4-4FDB-40DA-9BCC-5FAF9F21347C}"/>
    <cellStyle name="Separador de milhares 7 3 2 3 3 3" xfId="30336" xr:uid="{02EDCA37-2441-4DDE-99D5-06C4D0C7C582}"/>
    <cellStyle name="Separador de milhares 7 3 2 3 30" xfId="21492" xr:uid="{00000000-0005-0000-0000-00003C5E0000}"/>
    <cellStyle name="Separador de milhares 7 3 2 3 30 2" xfId="21493" xr:uid="{00000000-0005-0000-0000-00003D5E0000}"/>
    <cellStyle name="Separador de milhares 7 3 2 3 30 2 2" xfId="30339" xr:uid="{5E240476-14E3-415D-9C78-18ED080662AF}"/>
    <cellStyle name="Separador de milhares 7 3 2 3 30 3" xfId="30338" xr:uid="{B3DB7C37-3C5E-4A91-A109-9E9291289CBC}"/>
    <cellStyle name="Separador de milhares 7 3 2 3 31" xfId="21494" xr:uid="{00000000-0005-0000-0000-00003E5E0000}"/>
    <cellStyle name="Separador de milhares 7 3 2 3 31 2" xfId="21495" xr:uid="{00000000-0005-0000-0000-00003F5E0000}"/>
    <cellStyle name="Separador de milhares 7 3 2 3 31 2 2" xfId="30341" xr:uid="{D4F53CCA-F3BE-43D8-8000-A23D9A00C573}"/>
    <cellStyle name="Separador de milhares 7 3 2 3 31 3" xfId="30340" xr:uid="{489D8A79-9980-46C0-874E-7CA362B78EF7}"/>
    <cellStyle name="Separador de milhares 7 3 2 3 32" xfId="21496" xr:uid="{00000000-0005-0000-0000-0000405E0000}"/>
    <cellStyle name="Separador de milhares 7 3 2 3 32 2" xfId="21497" xr:uid="{00000000-0005-0000-0000-0000415E0000}"/>
    <cellStyle name="Separador de milhares 7 3 2 3 32 2 2" xfId="30343" xr:uid="{74052274-AC27-440C-AC76-D1FDAE68944F}"/>
    <cellStyle name="Separador de milhares 7 3 2 3 32 3" xfId="30342" xr:uid="{4262F980-F898-409A-BAC4-349E781CB257}"/>
    <cellStyle name="Separador de milhares 7 3 2 3 33" xfId="21498" xr:uid="{00000000-0005-0000-0000-0000425E0000}"/>
    <cellStyle name="Separador de milhares 7 3 2 3 33 2" xfId="21499" xr:uid="{00000000-0005-0000-0000-0000435E0000}"/>
    <cellStyle name="Separador de milhares 7 3 2 3 33 2 2" xfId="30345" xr:uid="{4D9602F1-F3C6-4C0F-8C7B-9F12BAB0AAEC}"/>
    <cellStyle name="Separador de milhares 7 3 2 3 33 3" xfId="30344" xr:uid="{CD1C1E05-9E4F-41CF-8760-0B0F28B6F950}"/>
    <cellStyle name="Separador de milhares 7 3 2 3 34" xfId="21500" xr:uid="{00000000-0005-0000-0000-0000445E0000}"/>
    <cellStyle name="Separador de milhares 7 3 2 3 34 2" xfId="21501" xr:uid="{00000000-0005-0000-0000-0000455E0000}"/>
    <cellStyle name="Separador de milhares 7 3 2 3 34 2 2" xfId="30347" xr:uid="{85CB2D15-6DAD-4A38-BD5E-4C2F89B8C836}"/>
    <cellStyle name="Separador de milhares 7 3 2 3 34 3" xfId="30346" xr:uid="{3B771282-2762-4A40-AE28-D8391E9F02CB}"/>
    <cellStyle name="Separador de milhares 7 3 2 3 35" xfId="21502" xr:uid="{00000000-0005-0000-0000-0000465E0000}"/>
    <cellStyle name="Separador de milhares 7 3 2 3 35 2" xfId="30348" xr:uid="{712DF618-18F6-43C7-96D5-41BA35D750DC}"/>
    <cellStyle name="Separador de milhares 7 3 2 3 36" xfId="21447" xr:uid="{00000000-0005-0000-0000-0000475E0000}"/>
    <cellStyle name="Separador de milhares 7 3 2 3 36 2" xfId="30293" xr:uid="{7DB5B5A7-0DEE-495F-B119-F9643B0C2C01}"/>
    <cellStyle name="Separador de milhares 7 3 2 3 37" xfId="28077" xr:uid="{65810B4C-5B51-4166-A5B6-91A106380C79}"/>
    <cellStyle name="Separador de milhares 7 3 2 3 4" xfId="21503" xr:uid="{00000000-0005-0000-0000-0000485E0000}"/>
    <cellStyle name="Separador de milhares 7 3 2 3 4 2" xfId="21504" xr:uid="{00000000-0005-0000-0000-0000495E0000}"/>
    <cellStyle name="Separador de milhares 7 3 2 3 4 2 2" xfId="30350" xr:uid="{D2F1B100-281A-42B9-BED9-E3D72FBC61D1}"/>
    <cellStyle name="Separador de milhares 7 3 2 3 4 3" xfId="30349" xr:uid="{035F5DCA-581C-4E23-818A-8975827C7A04}"/>
    <cellStyle name="Separador de milhares 7 3 2 3 5" xfId="21505" xr:uid="{00000000-0005-0000-0000-00004A5E0000}"/>
    <cellStyle name="Separador de milhares 7 3 2 3 5 2" xfId="21506" xr:uid="{00000000-0005-0000-0000-00004B5E0000}"/>
    <cellStyle name="Separador de milhares 7 3 2 3 5 2 2" xfId="30352" xr:uid="{A6219DDF-46CE-458E-82B8-8CC87A60FAE4}"/>
    <cellStyle name="Separador de milhares 7 3 2 3 5 3" xfId="30351" xr:uid="{2A1429D7-A83C-4952-9D9F-434A643A61F5}"/>
    <cellStyle name="Separador de milhares 7 3 2 3 6" xfId="21507" xr:uid="{00000000-0005-0000-0000-00004C5E0000}"/>
    <cellStyle name="Separador de milhares 7 3 2 3 6 2" xfId="21508" xr:uid="{00000000-0005-0000-0000-00004D5E0000}"/>
    <cellStyle name="Separador de milhares 7 3 2 3 6 2 2" xfId="30354" xr:uid="{063BDB51-5F74-48D0-8C13-62A44BE9BBA4}"/>
    <cellStyle name="Separador de milhares 7 3 2 3 6 3" xfId="30353" xr:uid="{6CF0C70D-9DB8-4443-B2FE-00927249674D}"/>
    <cellStyle name="Separador de milhares 7 3 2 3 7" xfId="21509" xr:uid="{00000000-0005-0000-0000-00004E5E0000}"/>
    <cellStyle name="Separador de milhares 7 3 2 3 7 2" xfId="21510" xr:uid="{00000000-0005-0000-0000-00004F5E0000}"/>
    <cellStyle name="Separador de milhares 7 3 2 3 7 2 2" xfId="30356" xr:uid="{4BF67E45-E6D2-4651-840A-90FEA17EF6FE}"/>
    <cellStyle name="Separador de milhares 7 3 2 3 7 3" xfId="30355" xr:uid="{7715D297-D8D6-4727-ACE7-71EFB87C68F8}"/>
    <cellStyle name="Separador de milhares 7 3 2 3 8" xfId="21511" xr:uid="{00000000-0005-0000-0000-0000505E0000}"/>
    <cellStyle name="Separador de milhares 7 3 2 3 8 2" xfId="21512" xr:uid="{00000000-0005-0000-0000-0000515E0000}"/>
    <cellStyle name="Separador de milhares 7 3 2 3 8 2 2" xfId="30358" xr:uid="{1B29D1AD-1798-4A0D-9423-E51B0B1F913B}"/>
    <cellStyle name="Separador de milhares 7 3 2 3 8 3" xfId="30357" xr:uid="{B4E4D0E8-2AB1-4292-B34A-0F3358CC8039}"/>
    <cellStyle name="Separador de milhares 7 3 2 3 9" xfId="21513" xr:uid="{00000000-0005-0000-0000-0000525E0000}"/>
    <cellStyle name="Separador de milhares 7 3 2 3 9 2" xfId="21514" xr:uid="{00000000-0005-0000-0000-0000535E0000}"/>
    <cellStyle name="Separador de milhares 7 3 2 3 9 2 2" xfId="30360" xr:uid="{C41C0DFF-67AB-464C-8266-2F6B04D09215}"/>
    <cellStyle name="Separador de milhares 7 3 2 3 9 3" xfId="30359" xr:uid="{E15F2471-96E6-41C7-ACAD-0921C3A9620C}"/>
    <cellStyle name="Separador de milhares 7 3 2 30" xfId="21515" xr:uid="{00000000-0005-0000-0000-0000545E0000}"/>
    <cellStyle name="Separador de milhares 7 3 2 30 2" xfId="21516" xr:uid="{00000000-0005-0000-0000-0000555E0000}"/>
    <cellStyle name="Separador de milhares 7 3 2 30 2 2" xfId="30362" xr:uid="{5D566CB0-193E-4CDF-9EA7-93A56183699E}"/>
    <cellStyle name="Separador de milhares 7 3 2 30 3" xfId="30361" xr:uid="{5B343E72-9C93-45AB-95D8-17FA7713938B}"/>
    <cellStyle name="Separador de milhares 7 3 2 31" xfId="21517" xr:uid="{00000000-0005-0000-0000-0000565E0000}"/>
    <cellStyle name="Separador de milhares 7 3 2 31 2" xfId="21518" xr:uid="{00000000-0005-0000-0000-0000575E0000}"/>
    <cellStyle name="Separador de milhares 7 3 2 31 2 2" xfId="30364" xr:uid="{BB7651B2-0B49-48A3-A35D-72942C65ECC0}"/>
    <cellStyle name="Separador de milhares 7 3 2 31 3" xfId="30363" xr:uid="{15E12C0E-0DF3-4FFE-AD4C-119F8714CE01}"/>
    <cellStyle name="Separador de milhares 7 3 2 32" xfId="21519" xr:uid="{00000000-0005-0000-0000-0000585E0000}"/>
    <cellStyle name="Separador de milhares 7 3 2 32 2" xfId="21520" xr:uid="{00000000-0005-0000-0000-0000595E0000}"/>
    <cellStyle name="Separador de milhares 7 3 2 32 2 2" xfId="30366" xr:uid="{3D6791BE-527E-46BA-9BAF-E5FF36507587}"/>
    <cellStyle name="Separador de milhares 7 3 2 32 3" xfId="30365" xr:uid="{D134F4CA-CD1D-4E5D-A854-A3A15B69C8FD}"/>
    <cellStyle name="Separador de milhares 7 3 2 33" xfId="21521" xr:uid="{00000000-0005-0000-0000-00005A5E0000}"/>
    <cellStyle name="Separador de milhares 7 3 2 33 2" xfId="21522" xr:uid="{00000000-0005-0000-0000-00005B5E0000}"/>
    <cellStyle name="Separador de milhares 7 3 2 33 2 2" xfId="30368" xr:uid="{E8BCB6B0-F99C-4B10-8E20-6079DAC9A91B}"/>
    <cellStyle name="Separador de milhares 7 3 2 33 3" xfId="30367" xr:uid="{E68ACA73-29F7-4F76-82D9-0EDDEB5BEEC8}"/>
    <cellStyle name="Separador de milhares 7 3 2 34" xfId="21523" xr:uid="{00000000-0005-0000-0000-00005C5E0000}"/>
    <cellStyle name="Separador de milhares 7 3 2 34 2" xfId="21524" xr:uid="{00000000-0005-0000-0000-00005D5E0000}"/>
    <cellStyle name="Separador de milhares 7 3 2 34 2 2" xfId="30370" xr:uid="{F2D49E34-6105-41D0-B3B7-F25F51076E0B}"/>
    <cellStyle name="Separador de milhares 7 3 2 34 3" xfId="30369" xr:uid="{4872514B-0D98-4000-A0A8-3373C5333C4F}"/>
    <cellStyle name="Separador de milhares 7 3 2 35" xfId="21525" xr:uid="{00000000-0005-0000-0000-00005E5E0000}"/>
    <cellStyle name="Separador de milhares 7 3 2 35 2" xfId="21526" xr:uid="{00000000-0005-0000-0000-00005F5E0000}"/>
    <cellStyle name="Separador de milhares 7 3 2 35 2 2" xfId="30372" xr:uid="{6765B0EB-F91B-4353-8382-E8BEC63245DF}"/>
    <cellStyle name="Separador de milhares 7 3 2 35 3" xfId="30371" xr:uid="{7FB68804-8357-49B1-85B2-0DC25FDD757D}"/>
    <cellStyle name="Separador de milhares 7 3 2 36" xfId="21527" xr:uid="{00000000-0005-0000-0000-0000605E0000}"/>
    <cellStyle name="Separador de milhares 7 3 2 36 2" xfId="21528" xr:uid="{00000000-0005-0000-0000-0000615E0000}"/>
    <cellStyle name="Separador de milhares 7 3 2 36 2 2" xfId="30374" xr:uid="{5EF54548-971E-45B7-A956-FB7E54BEF6D9}"/>
    <cellStyle name="Separador de milhares 7 3 2 36 3" xfId="30373" xr:uid="{95685435-76BA-4BCB-B796-4CA94D86D91B}"/>
    <cellStyle name="Separador de milhares 7 3 2 37" xfId="21529" xr:uid="{00000000-0005-0000-0000-0000625E0000}"/>
    <cellStyle name="Separador de milhares 7 3 2 37 2" xfId="21530" xr:uid="{00000000-0005-0000-0000-0000635E0000}"/>
    <cellStyle name="Separador de milhares 7 3 2 37 2 2" xfId="30376" xr:uid="{CB0AC96F-04D7-4335-A435-4ABE7550C94C}"/>
    <cellStyle name="Separador de milhares 7 3 2 37 3" xfId="30375" xr:uid="{C878D013-E8D0-4535-96A6-1147588E59FF}"/>
    <cellStyle name="Separador de milhares 7 3 2 38" xfId="21531" xr:uid="{00000000-0005-0000-0000-0000645E0000}"/>
    <cellStyle name="Separador de milhares 7 3 2 38 2" xfId="21532" xr:uid="{00000000-0005-0000-0000-0000655E0000}"/>
    <cellStyle name="Separador de milhares 7 3 2 38 2 2" xfId="30378" xr:uid="{21692317-27E3-4D28-8CC3-4FCFABAA5D89}"/>
    <cellStyle name="Separador de milhares 7 3 2 38 3" xfId="30377" xr:uid="{5EBE3465-5C7E-4EB9-ADBA-27236A2B9064}"/>
    <cellStyle name="Separador de milhares 7 3 2 39" xfId="21533" xr:uid="{00000000-0005-0000-0000-0000665E0000}"/>
    <cellStyle name="Separador de milhares 7 3 2 39 2" xfId="21534" xr:uid="{00000000-0005-0000-0000-0000675E0000}"/>
    <cellStyle name="Separador de milhares 7 3 2 39 2 2" xfId="30380" xr:uid="{AF89B2E8-2F22-4731-BC09-F851706B176B}"/>
    <cellStyle name="Separador de milhares 7 3 2 39 3" xfId="30379" xr:uid="{1F4A9B1E-6A26-4740-8597-345E98DDCD00}"/>
    <cellStyle name="Separador de milhares 7 3 2 4" xfId="21535" xr:uid="{00000000-0005-0000-0000-0000685E0000}"/>
    <cellStyle name="Separador de milhares 7 3 2 4 2" xfId="21536" xr:uid="{00000000-0005-0000-0000-0000695E0000}"/>
    <cellStyle name="Separador de milhares 7 3 2 4 2 2" xfId="21537" xr:uid="{00000000-0005-0000-0000-00006A5E0000}"/>
    <cellStyle name="Separador de milhares 7 3 2 4 2 2 2" xfId="30383" xr:uid="{E8E51D1D-459F-4F64-92DB-8F87A1E0742E}"/>
    <cellStyle name="Separador de milhares 7 3 2 4 2 3" xfId="30382" xr:uid="{4A7C07B1-5F21-462A-A5CF-B691C6781CF1}"/>
    <cellStyle name="Separador de milhares 7 3 2 4 3" xfId="21538" xr:uid="{00000000-0005-0000-0000-00006B5E0000}"/>
    <cellStyle name="Separador de milhares 7 3 2 4 3 2" xfId="21539" xr:uid="{00000000-0005-0000-0000-00006C5E0000}"/>
    <cellStyle name="Separador de milhares 7 3 2 4 3 2 2" xfId="30385" xr:uid="{220B0169-E89D-4FE2-B04A-2ADE39612EDE}"/>
    <cellStyle name="Separador de milhares 7 3 2 4 3 3" xfId="30384" xr:uid="{EA6ADE6A-EF90-4C9D-9007-BB7145AFD2E7}"/>
    <cellStyle name="Separador de milhares 7 3 2 4 4" xfId="21540" xr:uid="{00000000-0005-0000-0000-00006D5E0000}"/>
    <cellStyle name="Separador de milhares 7 3 2 4 4 2" xfId="21541" xr:uid="{00000000-0005-0000-0000-00006E5E0000}"/>
    <cellStyle name="Separador de milhares 7 3 2 4 4 2 2" xfId="30387" xr:uid="{8D3FF904-7E8A-4D90-B414-8A38A5076359}"/>
    <cellStyle name="Separador de milhares 7 3 2 4 4 3" xfId="30386" xr:uid="{4A3968D0-7618-490C-9A1D-2EA63F6B4DE1}"/>
    <cellStyle name="Separador de milhares 7 3 2 4 5" xfId="21542" xr:uid="{00000000-0005-0000-0000-00006F5E0000}"/>
    <cellStyle name="Separador de milhares 7 3 2 4 5 2" xfId="21543" xr:uid="{00000000-0005-0000-0000-0000705E0000}"/>
    <cellStyle name="Separador de milhares 7 3 2 4 5 2 2" xfId="30389" xr:uid="{5068DE20-9AE3-4E83-8CDA-0CDC56405152}"/>
    <cellStyle name="Separador de milhares 7 3 2 4 5 3" xfId="30388" xr:uid="{11732FB8-67EA-4B1C-BADC-60C7DA69F087}"/>
    <cellStyle name="Separador de milhares 7 3 2 4 6" xfId="21544" xr:uid="{00000000-0005-0000-0000-0000715E0000}"/>
    <cellStyle name="Separador de milhares 7 3 2 4 6 2" xfId="30390" xr:uid="{666F79CD-E8D4-45B3-8FAC-13A98E31BE94}"/>
    <cellStyle name="Separador de milhares 7 3 2 4 7" xfId="30381" xr:uid="{60D9E44C-85B3-4152-92EC-03735FF21743}"/>
    <cellStyle name="Separador de milhares 7 3 2 40" xfId="21545" xr:uid="{00000000-0005-0000-0000-0000725E0000}"/>
    <cellStyle name="Separador de milhares 7 3 2 40 2" xfId="21546" xr:uid="{00000000-0005-0000-0000-0000735E0000}"/>
    <cellStyle name="Separador de milhares 7 3 2 40 2 2" xfId="30392" xr:uid="{0E8F720B-608B-4A17-AD8D-BD9DAFAA8426}"/>
    <cellStyle name="Separador de milhares 7 3 2 40 3" xfId="30391" xr:uid="{B29738F5-F14A-4EE4-B88C-99132C4FD270}"/>
    <cellStyle name="Separador de milhares 7 3 2 41" xfId="21547" xr:uid="{00000000-0005-0000-0000-0000745E0000}"/>
    <cellStyle name="Separador de milhares 7 3 2 41 2" xfId="21548" xr:uid="{00000000-0005-0000-0000-0000755E0000}"/>
    <cellStyle name="Separador de milhares 7 3 2 41 2 2" xfId="30394" xr:uid="{812337A0-5737-44C8-A024-5C43C44F225C}"/>
    <cellStyle name="Separador de milhares 7 3 2 41 3" xfId="30393" xr:uid="{12DFBDB4-2884-4E78-A488-ACEA695BA211}"/>
    <cellStyle name="Separador de milhares 7 3 2 42" xfId="21549" xr:uid="{00000000-0005-0000-0000-0000765E0000}"/>
    <cellStyle name="Separador de milhares 7 3 2 42 2" xfId="21550" xr:uid="{00000000-0005-0000-0000-0000775E0000}"/>
    <cellStyle name="Separador de milhares 7 3 2 42 2 2" xfId="30396" xr:uid="{C367845F-E363-4EFA-8F9D-2AB3295946EE}"/>
    <cellStyle name="Separador de milhares 7 3 2 42 3" xfId="30395" xr:uid="{6DB9A4B2-3FA7-41CF-887C-9A176D821A7B}"/>
    <cellStyle name="Separador de milhares 7 3 2 43" xfId="21551" xr:uid="{00000000-0005-0000-0000-0000785E0000}"/>
    <cellStyle name="Separador de milhares 7 3 2 43 2" xfId="21552" xr:uid="{00000000-0005-0000-0000-0000795E0000}"/>
    <cellStyle name="Separador de milhares 7 3 2 43 2 2" xfId="30398" xr:uid="{B2CA4124-A682-43C2-810A-BB72BFAC4D3F}"/>
    <cellStyle name="Separador de milhares 7 3 2 43 3" xfId="30397" xr:uid="{4B039451-70C8-474F-B47F-8ECD26F310B3}"/>
    <cellStyle name="Separador de milhares 7 3 2 44" xfId="21553" xr:uid="{00000000-0005-0000-0000-00007A5E0000}"/>
    <cellStyle name="Separador de milhares 7 3 2 44 2" xfId="21554" xr:uid="{00000000-0005-0000-0000-00007B5E0000}"/>
    <cellStyle name="Separador de milhares 7 3 2 44 2 2" xfId="30400" xr:uid="{99686FE8-B91F-487A-A93B-32CAF0D730A8}"/>
    <cellStyle name="Separador de milhares 7 3 2 44 3" xfId="30399" xr:uid="{70515C06-64BB-4DF1-A233-BC52EAD4EFB9}"/>
    <cellStyle name="Separador de milhares 7 3 2 45" xfId="21555" xr:uid="{00000000-0005-0000-0000-00007C5E0000}"/>
    <cellStyle name="Separador de milhares 7 3 2 45 2" xfId="21556" xr:uid="{00000000-0005-0000-0000-00007D5E0000}"/>
    <cellStyle name="Separador de milhares 7 3 2 45 2 2" xfId="30402" xr:uid="{AC24025A-E5BF-44C5-8DB7-A71A32FA658B}"/>
    <cellStyle name="Separador de milhares 7 3 2 45 3" xfId="30401" xr:uid="{D9442EE5-0DE5-42F0-BC59-84EF003B2768}"/>
    <cellStyle name="Separador de milhares 7 3 2 46" xfId="21557" xr:uid="{00000000-0005-0000-0000-00007E5E0000}"/>
    <cellStyle name="Separador de milhares 7 3 2 46 2" xfId="21558" xr:uid="{00000000-0005-0000-0000-00007F5E0000}"/>
    <cellStyle name="Separador de milhares 7 3 2 46 2 2" xfId="30404" xr:uid="{742F9FA2-86FF-4818-9AAE-B6644C679F28}"/>
    <cellStyle name="Separador de milhares 7 3 2 46 3" xfId="30403" xr:uid="{1D1A1A79-5A04-406C-9E62-81507656B0E8}"/>
    <cellStyle name="Separador de milhares 7 3 2 47" xfId="21559" xr:uid="{00000000-0005-0000-0000-0000805E0000}"/>
    <cellStyle name="Separador de milhares 7 3 2 47 2" xfId="30405" xr:uid="{FAB142AD-2024-4214-AF92-00D16EC06F71}"/>
    <cellStyle name="Separador de milhares 7 3 2 48" xfId="21338" xr:uid="{00000000-0005-0000-0000-0000815E0000}"/>
    <cellStyle name="Separador de milhares 7 3 2 49" xfId="28074" xr:uid="{B8CBA2CF-97AA-4C28-B883-19BBBB4E301E}"/>
    <cellStyle name="Separador de milhares 7 3 2 5" xfId="21560" xr:uid="{00000000-0005-0000-0000-0000825E0000}"/>
    <cellStyle name="Separador de milhares 7 3 2 5 2" xfId="21561" xr:uid="{00000000-0005-0000-0000-0000835E0000}"/>
    <cellStyle name="Separador de milhares 7 3 2 5 2 2" xfId="30407" xr:uid="{1E9C62A0-DDA7-484B-895B-3A397FD23CC4}"/>
    <cellStyle name="Separador de milhares 7 3 2 5 3" xfId="30406" xr:uid="{CC664655-770E-427A-931B-E5CAF84CD5AE}"/>
    <cellStyle name="Separador de milhares 7 3 2 6" xfId="21562" xr:uid="{00000000-0005-0000-0000-0000845E0000}"/>
    <cellStyle name="Separador de milhares 7 3 2 6 2" xfId="21563" xr:uid="{00000000-0005-0000-0000-0000855E0000}"/>
    <cellStyle name="Separador de milhares 7 3 2 6 2 2" xfId="30409" xr:uid="{9981EAF5-889C-4959-9C4A-1FE8603293DC}"/>
    <cellStyle name="Separador de milhares 7 3 2 6 3" xfId="30408" xr:uid="{5D9A9AA6-6847-486A-8338-3C0236B4084A}"/>
    <cellStyle name="Separador de milhares 7 3 2 7" xfId="21564" xr:uid="{00000000-0005-0000-0000-0000865E0000}"/>
    <cellStyle name="Separador de milhares 7 3 2 7 2" xfId="21565" xr:uid="{00000000-0005-0000-0000-0000875E0000}"/>
    <cellStyle name="Separador de milhares 7 3 2 7 2 2" xfId="30411" xr:uid="{1A336C99-A12E-4680-B790-A8EEEE255BCA}"/>
    <cellStyle name="Separador de milhares 7 3 2 7 3" xfId="30410" xr:uid="{21C72257-225F-488C-8384-2E671B1C402F}"/>
    <cellStyle name="Separador de milhares 7 3 2 8" xfId="21566" xr:uid="{00000000-0005-0000-0000-0000885E0000}"/>
    <cellStyle name="Separador de milhares 7 3 2 8 2" xfId="21567" xr:uid="{00000000-0005-0000-0000-0000895E0000}"/>
    <cellStyle name="Separador de milhares 7 3 2 8 2 2" xfId="30413" xr:uid="{CF88434E-F74F-42EE-A3C3-5359B10F722E}"/>
    <cellStyle name="Separador de milhares 7 3 2 8 3" xfId="30412" xr:uid="{208222DE-6B55-4B75-AB6B-15FB9BE6BCA7}"/>
    <cellStyle name="Separador de milhares 7 3 2 9" xfId="21568" xr:uid="{00000000-0005-0000-0000-00008A5E0000}"/>
    <cellStyle name="Separador de milhares 7 3 2 9 2" xfId="21569" xr:uid="{00000000-0005-0000-0000-00008B5E0000}"/>
    <cellStyle name="Separador de milhares 7 3 2 9 2 2" xfId="30415" xr:uid="{95D42B3C-71D6-4816-B1C8-064FA402AF09}"/>
    <cellStyle name="Separador de milhares 7 3 2 9 3" xfId="30414" xr:uid="{B1793B24-C975-4B15-9B04-3AB47D3F4A4D}"/>
    <cellStyle name="Separador de milhares 7 3 20" xfId="21570" xr:uid="{00000000-0005-0000-0000-00008C5E0000}"/>
    <cellStyle name="Separador de milhares 7 3 20 2" xfId="21571" xr:uid="{00000000-0005-0000-0000-00008D5E0000}"/>
    <cellStyle name="Separador de milhares 7 3 20 2 2" xfId="30417" xr:uid="{CA181A5B-C7BA-4E01-AE7D-435372D8A969}"/>
    <cellStyle name="Separador de milhares 7 3 20 3" xfId="30416" xr:uid="{2731801F-D00E-4955-A50E-576E03393B59}"/>
    <cellStyle name="Separador de milhares 7 3 21" xfId="21572" xr:uid="{00000000-0005-0000-0000-00008E5E0000}"/>
    <cellStyle name="Separador de milhares 7 3 21 2" xfId="21573" xr:uid="{00000000-0005-0000-0000-00008F5E0000}"/>
    <cellStyle name="Separador de milhares 7 3 21 2 2" xfId="30419" xr:uid="{FF06BC26-80AE-4EA3-8FEE-8CA97C0E5636}"/>
    <cellStyle name="Separador de milhares 7 3 21 3" xfId="30418" xr:uid="{333E2A1E-EFBE-44EA-8099-FD6A1999D711}"/>
    <cellStyle name="Separador de milhares 7 3 22" xfId="21574" xr:uid="{00000000-0005-0000-0000-0000905E0000}"/>
    <cellStyle name="Separador de milhares 7 3 22 2" xfId="21575" xr:uid="{00000000-0005-0000-0000-0000915E0000}"/>
    <cellStyle name="Separador de milhares 7 3 22 2 2" xfId="30421" xr:uid="{41D6E41A-37D1-4310-8104-0C0CE925CCAD}"/>
    <cellStyle name="Separador de milhares 7 3 22 3" xfId="30420" xr:uid="{A79FF91C-734C-4B7D-BDBE-C2DA8CB8F4A3}"/>
    <cellStyle name="Separador de milhares 7 3 23" xfId="21576" xr:uid="{00000000-0005-0000-0000-0000925E0000}"/>
    <cellStyle name="Separador de milhares 7 3 23 2" xfId="21577" xr:uid="{00000000-0005-0000-0000-0000935E0000}"/>
    <cellStyle name="Separador de milhares 7 3 23 2 2" xfId="30423" xr:uid="{4669D4E7-A86D-4396-818C-EE6AC0C5FD07}"/>
    <cellStyle name="Separador de milhares 7 3 23 3" xfId="30422" xr:uid="{D0C07A45-7DA8-4EB9-B3DC-32092603B641}"/>
    <cellStyle name="Separador de milhares 7 3 24" xfId="21578" xr:uid="{00000000-0005-0000-0000-0000945E0000}"/>
    <cellStyle name="Separador de milhares 7 3 24 2" xfId="21579" xr:uid="{00000000-0005-0000-0000-0000955E0000}"/>
    <cellStyle name="Separador de milhares 7 3 24 2 2" xfId="30425" xr:uid="{9D8B1ABD-FAF2-4365-A20F-B4DA4B050D34}"/>
    <cellStyle name="Separador de milhares 7 3 24 3" xfId="30424" xr:uid="{587E704F-1AE9-4B6F-8108-808818484927}"/>
    <cellStyle name="Separador de milhares 7 3 25" xfId="21580" xr:uid="{00000000-0005-0000-0000-0000965E0000}"/>
    <cellStyle name="Separador de milhares 7 3 25 2" xfId="21581" xr:uid="{00000000-0005-0000-0000-0000975E0000}"/>
    <cellStyle name="Separador de milhares 7 3 25 2 2" xfId="30427" xr:uid="{AE23C4E4-DE56-45A8-800D-7DAA533D565E}"/>
    <cellStyle name="Separador de milhares 7 3 25 3" xfId="30426" xr:uid="{BE29D6C1-71AB-4952-A327-BDAE28BED76F}"/>
    <cellStyle name="Separador de milhares 7 3 26" xfId="21582" xr:uid="{00000000-0005-0000-0000-0000985E0000}"/>
    <cellStyle name="Separador de milhares 7 3 26 2" xfId="21583" xr:uid="{00000000-0005-0000-0000-0000995E0000}"/>
    <cellStyle name="Separador de milhares 7 3 26 2 2" xfId="30429" xr:uid="{2CAD7328-4685-4382-892A-4EEF3E613F7A}"/>
    <cellStyle name="Separador de milhares 7 3 26 3" xfId="30428" xr:uid="{3BFCC42F-7BD0-4541-8B1E-591A6DE2879D}"/>
    <cellStyle name="Separador de milhares 7 3 27" xfId="21584" xr:uid="{00000000-0005-0000-0000-00009A5E0000}"/>
    <cellStyle name="Separador de milhares 7 3 27 2" xfId="21585" xr:uid="{00000000-0005-0000-0000-00009B5E0000}"/>
    <cellStyle name="Separador de milhares 7 3 27 2 2" xfId="30431" xr:uid="{1CD80321-2968-4902-A6F4-3A36033AB9CE}"/>
    <cellStyle name="Separador de milhares 7 3 27 3" xfId="30430" xr:uid="{1AD61A47-D256-4AED-A94B-0E512E09A88C}"/>
    <cellStyle name="Separador de milhares 7 3 28" xfId="21586" xr:uid="{00000000-0005-0000-0000-00009C5E0000}"/>
    <cellStyle name="Separador de milhares 7 3 28 2" xfId="21587" xr:uid="{00000000-0005-0000-0000-00009D5E0000}"/>
    <cellStyle name="Separador de milhares 7 3 28 2 2" xfId="30433" xr:uid="{79A48FEB-06B2-46C8-8D7B-3296B7923B11}"/>
    <cellStyle name="Separador de milhares 7 3 28 3" xfId="30432" xr:uid="{247B2D82-8EEB-4B97-AC39-B94852BCD8BB}"/>
    <cellStyle name="Separador de milhares 7 3 29" xfId="21588" xr:uid="{00000000-0005-0000-0000-00009E5E0000}"/>
    <cellStyle name="Separador de milhares 7 3 29 2" xfId="21589" xr:uid="{00000000-0005-0000-0000-00009F5E0000}"/>
    <cellStyle name="Separador de milhares 7 3 29 2 2" xfId="30435" xr:uid="{FC25690E-2A56-429C-A40F-C432FD3E94F3}"/>
    <cellStyle name="Separador de milhares 7 3 29 3" xfId="30434" xr:uid="{858318B8-913A-4F45-A402-07A9265C74F3}"/>
    <cellStyle name="Separador de milhares 7 3 3" xfId="846" xr:uid="{00000000-0005-0000-0000-0000A05E0000}"/>
    <cellStyle name="Separador de milhares 7 3 3 10" xfId="21591" xr:uid="{00000000-0005-0000-0000-0000A15E0000}"/>
    <cellStyle name="Separador de milhares 7 3 3 10 2" xfId="21592" xr:uid="{00000000-0005-0000-0000-0000A25E0000}"/>
    <cellStyle name="Separador de milhares 7 3 3 10 2 2" xfId="30437" xr:uid="{58262884-D302-46CE-BE4B-83B038551ADA}"/>
    <cellStyle name="Separador de milhares 7 3 3 10 3" xfId="30436" xr:uid="{651E80FF-A874-40B4-B7D3-4CDD7C1B2CF5}"/>
    <cellStyle name="Separador de milhares 7 3 3 11" xfId="21593" xr:uid="{00000000-0005-0000-0000-0000A35E0000}"/>
    <cellStyle name="Separador de milhares 7 3 3 11 2" xfId="21594" xr:uid="{00000000-0005-0000-0000-0000A45E0000}"/>
    <cellStyle name="Separador de milhares 7 3 3 11 2 2" xfId="30439" xr:uid="{67EBA908-EB68-4FA5-BDBE-DC7FB4877A86}"/>
    <cellStyle name="Separador de milhares 7 3 3 11 3" xfId="30438" xr:uid="{398B2971-5D24-4550-B58C-CDA2356D1C34}"/>
    <cellStyle name="Separador de milhares 7 3 3 12" xfId="21595" xr:uid="{00000000-0005-0000-0000-0000A55E0000}"/>
    <cellStyle name="Separador de milhares 7 3 3 12 2" xfId="21596" xr:uid="{00000000-0005-0000-0000-0000A65E0000}"/>
    <cellStyle name="Separador de milhares 7 3 3 12 2 2" xfId="30441" xr:uid="{91921EE0-81B7-441D-B4E3-2BCBAED70CD1}"/>
    <cellStyle name="Separador de milhares 7 3 3 12 3" xfId="30440" xr:uid="{5E2B9532-A3B2-4299-9E9D-FFAC94D9614B}"/>
    <cellStyle name="Separador de milhares 7 3 3 13" xfId="21597" xr:uid="{00000000-0005-0000-0000-0000A75E0000}"/>
    <cellStyle name="Separador de milhares 7 3 3 13 2" xfId="21598" xr:uid="{00000000-0005-0000-0000-0000A85E0000}"/>
    <cellStyle name="Separador de milhares 7 3 3 13 2 2" xfId="30443" xr:uid="{899528CA-7D7B-4C85-8BA1-8FD394CF5204}"/>
    <cellStyle name="Separador de milhares 7 3 3 13 3" xfId="30442" xr:uid="{47E3C07B-99D3-408C-948D-15AD5871CAF9}"/>
    <cellStyle name="Separador de milhares 7 3 3 14" xfId="21599" xr:uid="{00000000-0005-0000-0000-0000A95E0000}"/>
    <cellStyle name="Separador de milhares 7 3 3 14 2" xfId="21600" xr:uid="{00000000-0005-0000-0000-0000AA5E0000}"/>
    <cellStyle name="Separador de milhares 7 3 3 14 2 2" xfId="30445" xr:uid="{2CF7B952-14F8-48CD-ABD8-CB6F1E972A2D}"/>
    <cellStyle name="Separador de milhares 7 3 3 14 3" xfId="30444" xr:uid="{DA778A5E-08B5-4CAF-80EE-9AA6D11B7F16}"/>
    <cellStyle name="Separador de milhares 7 3 3 15" xfId="21601" xr:uid="{00000000-0005-0000-0000-0000AB5E0000}"/>
    <cellStyle name="Separador de milhares 7 3 3 15 2" xfId="21602" xr:uid="{00000000-0005-0000-0000-0000AC5E0000}"/>
    <cellStyle name="Separador de milhares 7 3 3 15 2 2" xfId="30447" xr:uid="{B3115D2D-A167-4677-B6AA-9EBA10328FF7}"/>
    <cellStyle name="Separador de milhares 7 3 3 15 3" xfId="30446" xr:uid="{9E92E479-6990-4391-9D54-FC5C1146DB05}"/>
    <cellStyle name="Separador de milhares 7 3 3 16" xfId="21603" xr:uid="{00000000-0005-0000-0000-0000AD5E0000}"/>
    <cellStyle name="Separador de milhares 7 3 3 16 2" xfId="21604" xr:uid="{00000000-0005-0000-0000-0000AE5E0000}"/>
    <cellStyle name="Separador de milhares 7 3 3 16 2 2" xfId="30449" xr:uid="{9727D28F-EC95-4E2C-B77B-36FD97FF744D}"/>
    <cellStyle name="Separador de milhares 7 3 3 16 3" xfId="30448" xr:uid="{8AFD46E0-B215-4D66-BF50-3D979C33CA9D}"/>
    <cellStyle name="Separador de milhares 7 3 3 17" xfId="21605" xr:uid="{00000000-0005-0000-0000-0000AF5E0000}"/>
    <cellStyle name="Separador de milhares 7 3 3 17 2" xfId="21606" xr:uid="{00000000-0005-0000-0000-0000B05E0000}"/>
    <cellStyle name="Separador de milhares 7 3 3 17 2 2" xfId="30451" xr:uid="{242CFEF3-7C59-44FE-BC82-D55E3581F9BB}"/>
    <cellStyle name="Separador de milhares 7 3 3 17 3" xfId="30450" xr:uid="{79819F66-5C6A-4701-8C1E-FC9D5A27B768}"/>
    <cellStyle name="Separador de milhares 7 3 3 18" xfId="21607" xr:uid="{00000000-0005-0000-0000-0000B15E0000}"/>
    <cellStyle name="Separador de milhares 7 3 3 18 2" xfId="21608" xr:uid="{00000000-0005-0000-0000-0000B25E0000}"/>
    <cellStyle name="Separador de milhares 7 3 3 18 2 2" xfId="30453" xr:uid="{11599C72-92D4-46F9-B14C-F179FBD1B3F5}"/>
    <cellStyle name="Separador de milhares 7 3 3 18 3" xfId="30452" xr:uid="{7064B41C-719B-4548-B1CA-28BF89D28D95}"/>
    <cellStyle name="Separador de milhares 7 3 3 19" xfId="21609" xr:uid="{00000000-0005-0000-0000-0000B35E0000}"/>
    <cellStyle name="Separador de milhares 7 3 3 19 2" xfId="21610" xr:uid="{00000000-0005-0000-0000-0000B45E0000}"/>
    <cellStyle name="Separador de milhares 7 3 3 19 2 2" xfId="30455" xr:uid="{E124ED42-5CF9-47C5-89FA-267DC018469F}"/>
    <cellStyle name="Separador de milhares 7 3 3 19 3" xfId="30454" xr:uid="{33698698-A787-4598-BE12-1E35BBB9D31A}"/>
    <cellStyle name="Separador de milhares 7 3 3 2" xfId="847" xr:uid="{00000000-0005-0000-0000-0000B55E0000}"/>
    <cellStyle name="Separador de milhares 7 3 3 2 10" xfId="21612" xr:uid="{00000000-0005-0000-0000-0000B65E0000}"/>
    <cellStyle name="Separador de milhares 7 3 3 2 10 2" xfId="21613" xr:uid="{00000000-0005-0000-0000-0000B75E0000}"/>
    <cellStyle name="Separador de milhares 7 3 3 2 10 2 2" xfId="30458" xr:uid="{EBCD9C3B-BB99-4F4E-9C9D-AB5EE1B756A9}"/>
    <cellStyle name="Separador de milhares 7 3 3 2 10 3" xfId="30457" xr:uid="{725CABD6-F67B-4488-BAEA-B58A36E37B14}"/>
    <cellStyle name="Separador de milhares 7 3 3 2 11" xfId="21614" xr:uid="{00000000-0005-0000-0000-0000B85E0000}"/>
    <cellStyle name="Separador de milhares 7 3 3 2 11 2" xfId="21615" xr:uid="{00000000-0005-0000-0000-0000B95E0000}"/>
    <cellStyle name="Separador de milhares 7 3 3 2 11 2 2" xfId="30460" xr:uid="{269E9888-3376-402A-B871-92F040D93C87}"/>
    <cellStyle name="Separador de milhares 7 3 3 2 11 3" xfId="30459" xr:uid="{1A3D273F-DECD-4EDA-8B43-2FE0852D62B2}"/>
    <cellStyle name="Separador de milhares 7 3 3 2 12" xfId="21616" xr:uid="{00000000-0005-0000-0000-0000BA5E0000}"/>
    <cellStyle name="Separador de milhares 7 3 3 2 12 2" xfId="21617" xr:uid="{00000000-0005-0000-0000-0000BB5E0000}"/>
    <cellStyle name="Separador de milhares 7 3 3 2 12 2 2" xfId="30462" xr:uid="{025A48AE-4935-4FC2-A598-5518CAD519C5}"/>
    <cellStyle name="Separador de milhares 7 3 3 2 12 3" xfId="30461" xr:uid="{6D2C88BF-3680-4AE8-9342-E9C73747FE20}"/>
    <cellStyle name="Separador de milhares 7 3 3 2 13" xfId="21618" xr:uid="{00000000-0005-0000-0000-0000BC5E0000}"/>
    <cellStyle name="Separador de milhares 7 3 3 2 13 2" xfId="21619" xr:uid="{00000000-0005-0000-0000-0000BD5E0000}"/>
    <cellStyle name="Separador de milhares 7 3 3 2 13 2 2" xfId="30464" xr:uid="{1865FE50-E51F-477C-9864-0A5069E76503}"/>
    <cellStyle name="Separador de milhares 7 3 3 2 13 3" xfId="30463" xr:uid="{7D1FE84A-0C43-4318-B7CE-24B055499454}"/>
    <cellStyle name="Separador de milhares 7 3 3 2 14" xfId="21620" xr:uid="{00000000-0005-0000-0000-0000BE5E0000}"/>
    <cellStyle name="Separador de milhares 7 3 3 2 14 2" xfId="21621" xr:uid="{00000000-0005-0000-0000-0000BF5E0000}"/>
    <cellStyle name="Separador de milhares 7 3 3 2 14 2 2" xfId="30466" xr:uid="{1951B51D-C69A-48B9-AE36-3308CD0FA0B6}"/>
    <cellStyle name="Separador de milhares 7 3 3 2 14 3" xfId="30465" xr:uid="{DF97BF8E-D247-4BB5-A6F4-FF0D4C24CC58}"/>
    <cellStyle name="Separador de milhares 7 3 3 2 15" xfId="21622" xr:uid="{00000000-0005-0000-0000-0000C05E0000}"/>
    <cellStyle name="Separador de milhares 7 3 3 2 15 2" xfId="21623" xr:uid="{00000000-0005-0000-0000-0000C15E0000}"/>
    <cellStyle name="Separador de milhares 7 3 3 2 15 2 2" xfId="30468" xr:uid="{2E186EB9-7315-44A7-A152-DC59C404BA1B}"/>
    <cellStyle name="Separador de milhares 7 3 3 2 15 3" xfId="30467" xr:uid="{8E87295B-4613-449E-BA83-1A34CD6520C0}"/>
    <cellStyle name="Separador de milhares 7 3 3 2 16" xfId="21624" xr:uid="{00000000-0005-0000-0000-0000C25E0000}"/>
    <cellStyle name="Separador de milhares 7 3 3 2 16 2" xfId="21625" xr:uid="{00000000-0005-0000-0000-0000C35E0000}"/>
    <cellStyle name="Separador de milhares 7 3 3 2 16 2 2" xfId="30470" xr:uid="{02146D49-5EE5-4ED4-BC62-B5BEAAC96888}"/>
    <cellStyle name="Separador de milhares 7 3 3 2 16 3" xfId="30469" xr:uid="{EBA72D63-FC31-4E1D-B726-CE45AF85E1CE}"/>
    <cellStyle name="Separador de milhares 7 3 3 2 17" xfId="21626" xr:uid="{00000000-0005-0000-0000-0000C45E0000}"/>
    <cellStyle name="Separador de milhares 7 3 3 2 17 2" xfId="21627" xr:uid="{00000000-0005-0000-0000-0000C55E0000}"/>
    <cellStyle name="Separador de milhares 7 3 3 2 17 2 2" xfId="30472" xr:uid="{4A575FB8-9BAB-45B6-840F-EEAE4E526EB1}"/>
    <cellStyle name="Separador de milhares 7 3 3 2 17 3" xfId="30471" xr:uid="{085C1FDF-F61C-413A-BDE1-2CD3C0AB4C1F}"/>
    <cellStyle name="Separador de milhares 7 3 3 2 18" xfId="21628" xr:uid="{00000000-0005-0000-0000-0000C65E0000}"/>
    <cellStyle name="Separador de milhares 7 3 3 2 18 2" xfId="21629" xr:uid="{00000000-0005-0000-0000-0000C75E0000}"/>
    <cellStyle name="Separador de milhares 7 3 3 2 18 2 2" xfId="30474" xr:uid="{FEF8E9B0-44E0-4F0B-901D-37D7DA2F4B56}"/>
    <cellStyle name="Separador de milhares 7 3 3 2 18 3" xfId="30473" xr:uid="{87928B6D-C95A-4AF7-B241-D53FE53A28D8}"/>
    <cellStyle name="Separador de milhares 7 3 3 2 19" xfId="21630" xr:uid="{00000000-0005-0000-0000-0000C85E0000}"/>
    <cellStyle name="Separador de milhares 7 3 3 2 19 2" xfId="21631" xr:uid="{00000000-0005-0000-0000-0000C95E0000}"/>
    <cellStyle name="Separador de milhares 7 3 3 2 19 2 2" xfId="30476" xr:uid="{F3B589E9-0974-4CBB-85FC-6D223993F522}"/>
    <cellStyle name="Separador de milhares 7 3 3 2 19 3" xfId="30475" xr:uid="{B2BFA460-F9C6-4D3C-8A8A-8F125BD35B0C}"/>
    <cellStyle name="Separador de milhares 7 3 3 2 2" xfId="21632" xr:uid="{00000000-0005-0000-0000-0000CA5E0000}"/>
    <cellStyle name="Separador de milhares 7 3 3 2 2 2" xfId="21633" xr:uid="{00000000-0005-0000-0000-0000CB5E0000}"/>
    <cellStyle name="Separador de milhares 7 3 3 2 2 2 2" xfId="30478" xr:uid="{6B9F843B-BD2D-4281-9A03-C91065F96204}"/>
    <cellStyle name="Separador de milhares 7 3 3 2 2 3" xfId="30477" xr:uid="{5755874C-2454-4C0B-BAFB-8C3BFA70C55B}"/>
    <cellStyle name="Separador de milhares 7 3 3 2 20" xfId="21634" xr:uid="{00000000-0005-0000-0000-0000CC5E0000}"/>
    <cellStyle name="Separador de milhares 7 3 3 2 20 2" xfId="21635" xr:uid="{00000000-0005-0000-0000-0000CD5E0000}"/>
    <cellStyle name="Separador de milhares 7 3 3 2 20 2 2" xfId="30480" xr:uid="{8DA671A6-F78D-4129-9B2B-527C982ADC3E}"/>
    <cellStyle name="Separador de milhares 7 3 3 2 20 3" xfId="30479" xr:uid="{39532196-CF72-4FCE-8B01-9E77381ED36F}"/>
    <cellStyle name="Separador de milhares 7 3 3 2 21" xfId="21636" xr:uid="{00000000-0005-0000-0000-0000CE5E0000}"/>
    <cellStyle name="Separador de milhares 7 3 3 2 21 2" xfId="21637" xr:uid="{00000000-0005-0000-0000-0000CF5E0000}"/>
    <cellStyle name="Separador de milhares 7 3 3 2 21 2 2" xfId="30482" xr:uid="{E5A34371-F928-4DA6-BFCC-AA01153DF93B}"/>
    <cellStyle name="Separador de milhares 7 3 3 2 21 3" xfId="30481" xr:uid="{B62A0B3F-42EC-4B4C-904F-E78A508AEE8C}"/>
    <cellStyle name="Separador de milhares 7 3 3 2 22" xfId="21638" xr:uid="{00000000-0005-0000-0000-0000D05E0000}"/>
    <cellStyle name="Separador de milhares 7 3 3 2 22 2" xfId="21639" xr:uid="{00000000-0005-0000-0000-0000D15E0000}"/>
    <cellStyle name="Separador de milhares 7 3 3 2 22 2 2" xfId="30484" xr:uid="{A58E1D25-9092-43FE-8BF2-31E1D6969BFE}"/>
    <cellStyle name="Separador de milhares 7 3 3 2 22 3" xfId="30483" xr:uid="{D1D523CB-AA4B-441F-9573-49AF79EEBCC9}"/>
    <cellStyle name="Separador de milhares 7 3 3 2 23" xfId="21640" xr:uid="{00000000-0005-0000-0000-0000D25E0000}"/>
    <cellStyle name="Separador de milhares 7 3 3 2 23 2" xfId="21641" xr:uid="{00000000-0005-0000-0000-0000D35E0000}"/>
    <cellStyle name="Separador de milhares 7 3 3 2 23 2 2" xfId="30486" xr:uid="{CCA4CD31-371E-4021-893C-F86B970DF791}"/>
    <cellStyle name="Separador de milhares 7 3 3 2 23 3" xfId="30485" xr:uid="{772501D0-08D0-475D-A15F-49E4A2874465}"/>
    <cellStyle name="Separador de milhares 7 3 3 2 24" xfId="21642" xr:uid="{00000000-0005-0000-0000-0000D45E0000}"/>
    <cellStyle name="Separador de milhares 7 3 3 2 24 2" xfId="21643" xr:uid="{00000000-0005-0000-0000-0000D55E0000}"/>
    <cellStyle name="Separador de milhares 7 3 3 2 24 2 2" xfId="30488" xr:uid="{4B53670A-B344-41DD-9EE9-5A31AD9D28BF}"/>
    <cellStyle name="Separador de milhares 7 3 3 2 24 3" xfId="30487" xr:uid="{89419133-6740-490E-9087-878BDE84D3D9}"/>
    <cellStyle name="Separador de milhares 7 3 3 2 25" xfId="21644" xr:uid="{00000000-0005-0000-0000-0000D65E0000}"/>
    <cellStyle name="Separador de milhares 7 3 3 2 25 2" xfId="21645" xr:uid="{00000000-0005-0000-0000-0000D75E0000}"/>
    <cellStyle name="Separador de milhares 7 3 3 2 25 2 2" xfId="30490" xr:uid="{AA2CA189-C9F9-4EA8-A587-100DA151EB1E}"/>
    <cellStyle name="Separador de milhares 7 3 3 2 25 3" xfId="30489" xr:uid="{602D198B-1D37-410F-B40F-55E4FCBEA1AC}"/>
    <cellStyle name="Separador de milhares 7 3 3 2 26" xfId="21646" xr:uid="{00000000-0005-0000-0000-0000D85E0000}"/>
    <cellStyle name="Separador de milhares 7 3 3 2 26 2" xfId="21647" xr:uid="{00000000-0005-0000-0000-0000D95E0000}"/>
    <cellStyle name="Separador de milhares 7 3 3 2 26 2 2" xfId="30492" xr:uid="{F6F0D310-3055-44DC-9FD5-B6CDE2D8FFBF}"/>
    <cellStyle name="Separador de milhares 7 3 3 2 26 3" xfId="30491" xr:uid="{67441D51-7E54-4126-A6EA-6DAFA07A6DF3}"/>
    <cellStyle name="Separador de milhares 7 3 3 2 27" xfId="21648" xr:uid="{00000000-0005-0000-0000-0000DA5E0000}"/>
    <cellStyle name="Separador de milhares 7 3 3 2 27 2" xfId="21649" xr:uid="{00000000-0005-0000-0000-0000DB5E0000}"/>
    <cellStyle name="Separador de milhares 7 3 3 2 27 2 2" xfId="30494" xr:uid="{F63416F6-9FF0-4BB2-AF9A-699A2C4B780D}"/>
    <cellStyle name="Separador de milhares 7 3 3 2 27 3" xfId="30493" xr:uid="{D1C34DB1-FB3B-4F6E-A1E4-1771D05C12AA}"/>
    <cellStyle name="Separador de milhares 7 3 3 2 28" xfId="21650" xr:uid="{00000000-0005-0000-0000-0000DC5E0000}"/>
    <cellStyle name="Separador de milhares 7 3 3 2 28 2" xfId="21651" xr:uid="{00000000-0005-0000-0000-0000DD5E0000}"/>
    <cellStyle name="Separador de milhares 7 3 3 2 28 2 2" xfId="30496" xr:uid="{E95894B1-BA88-453B-831D-2D2EC09B0E1D}"/>
    <cellStyle name="Separador de milhares 7 3 3 2 28 3" xfId="30495" xr:uid="{EFA4052F-38F0-4DA0-86E9-FFCC3B84AA81}"/>
    <cellStyle name="Separador de milhares 7 3 3 2 29" xfId="21652" xr:uid="{00000000-0005-0000-0000-0000DE5E0000}"/>
    <cellStyle name="Separador de milhares 7 3 3 2 29 2" xfId="21653" xr:uid="{00000000-0005-0000-0000-0000DF5E0000}"/>
    <cellStyle name="Separador de milhares 7 3 3 2 29 2 2" xfId="30498" xr:uid="{611DCB98-D436-41F7-B646-BAFA7B023FFE}"/>
    <cellStyle name="Separador de milhares 7 3 3 2 29 3" xfId="30497" xr:uid="{E0813D4D-5631-4A1E-88BC-A47C89D2CBD9}"/>
    <cellStyle name="Separador de milhares 7 3 3 2 3" xfId="21654" xr:uid="{00000000-0005-0000-0000-0000E05E0000}"/>
    <cellStyle name="Separador de milhares 7 3 3 2 3 2" xfId="21655" xr:uid="{00000000-0005-0000-0000-0000E15E0000}"/>
    <cellStyle name="Separador de milhares 7 3 3 2 3 2 2" xfId="30500" xr:uid="{A1ADB5C1-0AE6-45AC-956F-5D1C39592338}"/>
    <cellStyle name="Separador de milhares 7 3 3 2 3 3" xfId="30499" xr:uid="{3159F998-C3FA-4B05-B5E9-18770ECD8CEE}"/>
    <cellStyle name="Separador de milhares 7 3 3 2 30" xfId="21656" xr:uid="{00000000-0005-0000-0000-0000E25E0000}"/>
    <cellStyle name="Separador de milhares 7 3 3 2 30 2" xfId="21657" xr:uid="{00000000-0005-0000-0000-0000E35E0000}"/>
    <cellStyle name="Separador de milhares 7 3 3 2 30 2 2" xfId="30502" xr:uid="{EA2522F7-5227-4226-ABA2-E563133A9D7B}"/>
    <cellStyle name="Separador de milhares 7 3 3 2 30 3" xfId="30501" xr:uid="{152036A2-7B9C-4B49-9C87-10D23383E8EA}"/>
    <cellStyle name="Separador de milhares 7 3 3 2 31" xfId="21658" xr:uid="{00000000-0005-0000-0000-0000E45E0000}"/>
    <cellStyle name="Separador de milhares 7 3 3 2 31 2" xfId="21659" xr:uid="{00000000-0005-0000-0000-0000E55E0000}"/>
    <cellStyle name="Separador de milhares 7 3 3 2 31 2 2" xfId="30504" xr:uid="{920DDDCA-AD94-4323-A587-D94F21289791}"/>
    <cellStyle name="Separador de milhares 7 3 3 2 31 3" xfId="30503" xr:uid="{8C48F5ED-75FF-4B98-9E5F-D1D2746F06BF}"/>
    <cellStyle name="Separador de milhares 7 3 3 2 32" xfId="21660" xr:uid="{00000000-0005-0000-0000-0000E65E0000}"/>
    <cellStyle name="Separador de milhares 7 3 3 2 32 2" xfId="21661" xr:uid="{00000000-0005-0000-0000-0000E75E0000}"/>
    <cellStyle name="Separador de milhares 7 3 3 2 32 2 2" xfId="30506" xr:uid="{E7CE4A9C-66CC-4474-907B-919C483CB35C}"/>
    <cellStyle name="Separador de milhares 7 3 3 2 32 3" xfId="30505" xr:uid="{2EA6296C-FD6E-4A0B-A989-6F2BB5F54570}"/>
    <cellStyle name="Separador de milhares 7 3 3 2 33" xfId="21662" xr:uid="{00000000-0005-0000-0000-0000E85E0000}"/>
    <cellStyle name="Separador de milhares 7 3 3 2 33 2" xfId="21663" xr:uid="{00000000-0005-0000-0000-0000E95E0000}"/>
    <cellStyle name="Separador de milhares 7 3 3 2 33 2 2" xfId="30508" xr:uid="{656564BE-A676-4EB6-91A1-0BE7F542D200}"/>
    <cellStyle name="Separador de milhares 7 3 3 2 33 3" xfId="30507" xr:uid="{4DD52DAD-5686-46DD-B758-0D9E0DDE2CA4}"/>
    <cellStyle name="Separador de milhares 7 3 3 2 34" xfId="21664" xr:uid="{00000000-0005-0000-0000-0000EA5E0000}"/>
    <cellStyle name="Separador de milhares 7 3 3 2 34 2" xfId="21665" xr:uid="{00000000-0005-0000-0000-0000EB5E0000}"/>
    <cellStyle name="Separador de milhares 7 3 3 2 34 2 2" xfId="30510" xr:uid="{3978C62C-CC32-47EC-A7D8-592143C0B529}"/>
    <cellStyle name="Separador de milhares 7 3 3 2 34 3" xfId="30509" xr:uid="{BEAE05A8-4A7A-45CB-B130-305683BEB14A}"/>
    <cellStyle name="Separador de milhares 7 3 3 2 35" xfId="21666" xr:uid="{00000000-0005-0000-0000-0000EC5E0000}"/>
    <cellStyle name="Separador de milhares 7 3 3 2 35 2" xfId="30511" xr:uid="{B1B86DF2-4BA2-4771-BD68-43B42A59D532}"/>
    <cellStyle name="Separador de milhares 7 3 3 2 36" xfId="21611" xr:uid="{00000000-0005-0000-0000-0000ED5E0000}"/>
    <cellStyle name="Separador de milhares 7 3 3 2 36 2" xfId="30456" xr:uid="{CAC1692C-07CC-42B4-ADEE-5FA43402CEFC}"/>
    <cellStyle name="Separador de milhares 7 3 3 2 37" xfId="28079" xr:uid="{44C2CF2C-4713-4D17-8353-31B86D3BB0C6}"/>
    <cellStyle name="Separador de milhares 7 3 3 2 4" xfId="21667" xr:uid="{00000000-0005-0000-0000-0000EE5E0000}"/>
    <cellStyle name="Separador de milhares 7 3 3 2 4 2" xfId="21668" xr:uid="{00000000-0005-0000-0000-0000EF5E0000}"/>
    <cellStyle name="Separador de milhares 7 3 3 2 4 2 2" xfId="30513" xr:uid="{7DD426C0-D32D-46BB-AD36-B86DEBF8B707}"/>
    <cellStyle name="Separador de milhares 7 3 3 2 4 3" xfId="30512" xr:uid="{16136ABF-7658-4D8C-9F1B-2CAB73DB4DD6}"/>
    <cellStyle name="Separador de milhares 7 3 3 2 5" xfId="21669" xr:uid="{00000000-0005-0000-0000-0000F05E0000}"/>
    <cellStyle name="Separador de milhares 7 3 3 2 5 2" xfId="21670" xr:uid="{00000000-0005-0000-0000-0000F15E0000}"/>
    <cellStyle name="Separador de milhares 7 3 3 2 5 2 2" xfId="30515" xr:uid="{C44EAAA6-96D2-4083-B5F5-C7B43F8BF9DA}"/>
    <cellStyle name="Separador de milhares 7 3 3 2 5 3" xfId="30514" xr:uid="{EE4D7F75-5267-498E-844C-7160F633E05A}"/>
    <cellStyle name="Separador de milhares 7 3 3 2 6" xfId="21671" xr:uid="{00000000-0005-0000-0000-0000F25E0000}"/>
    <cellStyle name="Separador de milhares 7 3 3 2 6 2" xfId="21672" xr:uid="{00000000-0005-0000-0000-0000F35E0000}"/>
    <cellStyle name="Separador de milhares 7 3 3 2 6 2 2" xfId="30517" xr:uid="{F1A55DA5-BB79-42C4-9B04-CB0316888D7F}"/>
    <cellStyle name="Separador de milhares 7 3 3 2 6 3" xfId="30516" xr:uid="{7A7844E5-2EB5-4280-994E-FF708EB248D9}"/>
    <cellStyle name="Separador de milhares 7 3 3 2 7" xfId="21673" xr:uid="{00000000-0005-0000-0000-0000F45E0000}"/>
    <cellStyle name="Separador de milhares 7 3 3 2 7 2" xfId="21674" xr:uid="{00000000-0005-0000-0000-0000F55E0000}"/>
    <cellStyle name="Separador de milhares 7 3 3 2 7 2 2" xfId="30519" xr:uid="{4AB10A2E-7D44-4698-98B4-FC12BABF96C3}"/>
    <cellStyle name="Separador de milhares 7 3 3 2 7 3" xfId="30518" xr:uid="{5CCAA58A-92E7-4664-B013-DBA1A8ECA4C5}"/>
    <cellStyle name="Separador de milhares 7 3 3 2 8" xfId="21675" xr:uid="{00000000-0005-0000-0000-0000F65E0000}"/>
    <cellStyle name="Separador de milhares 7 3 3 2 8 2" xfId="21676" xr:uid="{00000000-0005-0000-0000-0000F75E0000}"/>
    <cellStyle name="Separador de milhares 7 3 3 2 8 2 2" xfId="30521" xr:uid="{591FE35B-EE5E-435F-A7DB-A57BF3FB1E52}"/>
    <cellStyle name="Separador de milhares 7 3 3 2 8 3" xfId="30520" xr:uid="{8B656C31-C5C0-4654-A3BB-6BFEB321A55A}"/>
    <cellStyle name="Separador de milhares 7 3 3 2 9" xfId="21677" xr:uid="{00000000-0005-0000-0000-0000F85E0000}"/>
    <cellStyle name="Separador de milhares 7 3 3 2 9 2" xfId="21678" xr:uid="{00000000-0005-0000-0000-0000F95E0000}"/>
    <cellStyle name="Separador de milhares 7 3 3 2 9 2 2" xfId="30523" xr:uid="{5B1B7434-8055-46E9-B04F-8CDBB5471342}"/>
    <cellStyle name="Separador de milhares 7 3 3 2 9 3" xfId="30522" xr:uid="{389C8974-1B5A-45A1-A422-2DB0CDDECF54}"/>
    <cellStyle name="Separador de milhares 7 3 3 20" xfId="21679" xr:uid="{00000000-0005-0000-0000-0000FA5E0000}"/>
    <cellStyle name="Separador de milhares 7 3 3 20 2" xfId="21680" xr:uid="{00000000-0005-0000-0000-0000FB5E0000}"/>
    <cellStyle name="Separador de milhares 7 3 3 20 2 2" xfId="30525" xr:uid="{5611C7C4-905A-4DF1-AFEB-835763598B61}"/>
    <cellStyle name="Separador de milhares 7 3 3 20 3" xfId="30524" xr:uid="{E771ECC5-35E8-40D2-B1A1-B948F1E1D277}"/>
    <cellStyle name="Separador de milhares 7 3 3 21" xfId="21681" xr:uid="{00000000-0005-0000-0000-0000FC5E0000}"/>
    <cellStyle name="Separador de milhares 7 3 3 21 2" xfId="21682" xr:uid="{00000000-0005-0000-0000-0000FD5E0000}"/>
    <cellStyle name="Separador de milhares 7 3 3 21 2 2" xfId="30527" xr:uid="{8AF807B2-0208-433B-B932-5F57E0E62695}"/>
    <cellStyle name="Separador de milhares 7 3 3 21 3" xfId="30526" xr:uid="{E2098BE2-8A85-4F1D-8AA5-338262CC2955}"/>
    <cellStyle name="Separador de milhares 7 3 3 22" xfId="21683" xr:uid="{00000000-0005-0000-0000-0000FE5E0000}"/>
    <cellStyle name="Separador de milhares 7 3 3 22 2" xfId="21684" xr:uid="{00000000-0005-0000-0000-0000FF5E0000}"/>
    <cellStyle name="Separador de milhares 7 3 3 22 2 2" xfId="30529" xr:uid="{46AA9CAB-F5B7-4105-B259-4E6114D86F86}"/>
    <cellStyle name="Separador de milhares 7 3 3 22 3" xfId="30528" xr:uid="{A84858AD-AF5A-42E8-A633-58D3953135F5}"/>
    <cellStyle name="Separador de milhares 7 3 3 23" xfId="21685" xr:uid="{00000000-0005-0000-0000-0000005F0000}"/>
    <cellStyle name="Separador de milhares 7 3 3 23 2" xfId="21686" xr:uid="{00000000-0005-0000-0000-0000015F0000}"/>
    <cellStyle name="Separador de milhares 7 3 3 23 2 2" xfId="30531" xr:uid="{69416C5E-4EB2-4866-9383-0EA51EDA40DB}"/>
    <cellStyle name="Separador de milhares 7 3 3 23 3" xfId="30530" xr:uid="{F2072EF0-6F88-4DD4-8954-BF08BE52B6B0}"/>
    <cellStyle name="Separador de milhares 7 3 3 24" xfId="21687" xr:uid="{00000000-0005-0000-0000-0000025F0000}"/>
    <cellStyle name="Separador de milhares 7 3 3 24 2" xfId="21688" xr:uid="{00000000-0005-0000-0000-0000035F0000}"/>
    <cellStyle name="Separador de milhares 7 3 3 24 2 2" xfId="30533" xr:uid="{28735A35-CEDD-4BB4-B5CE-3CCAE28FE575}"/>
    <cellStyle name="Separador de milhares 7 3 3 24 3" xfId="30532" xr:uid="{6B4D7E57-F5F7-4BA1-BD6B-F902DF8A80EF}"/>
    <cellStyle name="Separador de milhares 7 3 3 25" xfId="21689" xr:uid="{00000000-0005-0000-0000-0000045F0000}"/>
    <cellStyle name="Separador de milhares 7 3 3 25 2" xfId="21690" xr:uid="{00000000-0005-0000-0000-0000055F0000}"/>
    <cellStyle name="Separador de milhares 7 3 3 25 2 2" xfId="30535" xr:uid="{3916E816-4E4B-4E12-9D10-C627266A67EB}"/>
    <cellStyle name="Separador de milhares 7 3 3 25 3" xfId="30534" xr:uid="{E5328203-6844-48EC-B9CA-E42913EFD3EB}"/>
    <cellStyle name="Separador de milhares 7 3 3 26" xfId="21691" xr:uid="{00000000-0005-0000-0000-0000065F0000}"/>
    <cellStyle name="Separador de milhares 7 3 3 26 2" xfId="21692" xr:uid="{00000000-0005-0000-0000-0000075F0000}"/>
    <cellStyle name="Separador de milhares 7 3 3 26 2 2" xfId="30537" xr:uid="{2A368C11-6D11-4650-81F9-986ECA520610}"/>
    <cellStyle name="Separador de milhares 7 3 3 26 3" xfId="30536" xr:uid="{EFAC9715-CCF5-4B52-B9AA-49FA55D009DE}"/>
    <cellStyle name="Separador de milhares 7 3 3 27" xfId="21693" xr:uid="{00000000-0005-0000-0000-0000085F0000}"/>
    <cellStyle name="Separador de milhares 7 3 3 27 2" xfId="21694" xr:uid="{00000000-0005-0000-0000-0000095F0000}"/>
    <cellStyle name="Separador de milhares 7 3 3 27 2 2" xfId="30539" xr:uid="{7B138895-4DD0-4392-97A2-B164B14E3451}"/>
    <cellStyle name="Separador de milhares 7 3 3 27 3" xfId="30538" xr:uid="{25C71715-8420-4C56-ADA1-DDEE0A6DEDFC}"/>
    <cellStyle name="Separador de milhares 7 3 3 28" xfId="21695" xr:uid="{00000000-0005-0000-0000-00000A5F0000}"/>
    <cellStyle name="Separador de milhares 7 3 3 28 2" xfId="21696" xr:uid="{00000000-0005-0000-0000-00000B5F0000}"/>
    <cellStyle name="Separador de milhares 7 3 3 28 2 2" xfId="30541" xr:uid="{D0E0ED6E-E3B5-4F26-8B57-2FB62D2DE4DE}"/>
    <cellStyle name="Separador de milhares 7 3 3 28 3" xfId="30540" xr:uid="{4178C1A9-2A50-4FC0-87E1-F4B02D1729DF}"/>
    <cellStyle name="Separador de milhares 7 3 3 29" xfId="21697" xr:uid="{00000000-0005-0000-0000-00000C5F0000}"/>
    <cellStyle name="Separador de milhares 7 3 3 29 2" xfId="21698" xr:uid="{00000000-0005-0000-0000-00000D5F0000}"/>
    <cellStyle name="Separador de milhares 7 3 3 29 2 2" xfId="30543" xr:uid="{7DCF3039-7D2A-43A2-94A7-B8838035DD74}"/>
    <cellStyle name="Separador de milhares 7 3 3 29 3" xfId="30542" xr:uid="{89C7EEB5-C7C9-4F84-B8CD-351FA11F15A6}"/>
    <cellStyle name="Separador de milhares 7 3 3 3" xfId="21699" xr:uid="{00000000-0005-0000-0000-00000E5F0000}"/>
    <cellStyle name="Separador de milhares 7 3 3 3 10" xfId="21700" xr:uid="{00000000-0005-0000-0000-00000F5F0000}"/>
    <cellStyle name="Separador de milhares 7 3 3 3 10 2" xfId="21701" xr:uid="{00000000-0005-0000-0000-0000105F0000}"/>
    <cellStyle name="Separador de milhares 7 3 3 3 10 2 2" xfId="30546" xr:uid="{6F411D1D-B202-4945-BFB1-18923983F377}"/>
    <cellStyle name="Separador de milhares 7 3 3 3 10 3" xfId="30545" xr:uid="{E039C030-E600-4312-A0C9-F8F6C9A089B7}"/>
    <cellStyle name="Separador de milhares 7 3 3 3 11" xfId="21702" xr:uid="{00000000-0005-0000-0000-0000115F0000}"/>
    <cellStyle name="Separador de milhares 7 3 3 3 11 2" xfId="21703" xr:uid="{00000000-0005-0000-0000-0000125F0000}"/>
    <cellStyle name="Separador de milhares 7 3 3 3 11 2 2" xfId="30548" xr:uid="{4EAD2955-2E8D-4B07-9B31-AC77D19C620E}"/>
    <cellStyle name="Separador de milhares 7 3 3 3 11 3" xfId="30547" xr:uid="{A074A40C-ECD4-4CE8-B13E-5956B4B5F16E}"/>
    <cellStyle name="Separador de milhares 7 3 3 3 12" xfId="21704" xr:uid="{00000000-0005-0000-0000-0000135F0000}"/>
    <cellStyle name="Separador de milhares 7 3 3 3 12 2" xfId="21705" xr:uid="{00000000-0005-0000-0000-0000145F0000}"/>
    <cellStyle name="Separador de milhares 7 3 3 3 12 2 2" xfId="30550" xr:uid="{8CC352B3-93BF-444C-A4CE-3A688E4331BB}"/>
    <cellStyle name="Separador de milhares 7 3 3 3 12 3" xfId="30549" xr:uid="{7D9B19B0-21DF-421C-BEC1-BC0617AACC07}"/>
    <cellStyle name="Separador de milhares 7 3 3 3 13" xfId="21706" xr:uid="{00000000-0005-0000-0000-0000155F0000}"/>
    <cellStyle name="Separador de milhares 7 3 3 3 13 2" xfId="21707" xr:uid="{00000000-0005-0000-0000-0000165F0000}"/>
    <cellStyle name="Separador de milhares 7 3 3 3 13 2 2" xfId="30552" xr:uid="{7ECCC394-FED7-42EC-ACDE-CE2B113079EF}"/>
    <cellStyle name="Separador de milhares 7 3 3 3 13 3" xfId="30551" xr:uid="{A46DFA23-8130-4329-933B-C5245DD3C350}"/>
    <cellStyle name="Separador de milhares 7 3 3 3 14" xfId="21708" xr:uid="{00000000-0005-0000-0000-0000175F0000}"/>
    <cellStyle name="Separador de milhares 7 3 3 3 14 2" xfId="21709" xr:uid="{00000000-0005-0000-0000-0000185F0000}"/>
    <cellStyle name="Separador de milhares 7 3 3 3 14 2 2" xfId="30554" xr:uid="{B9EF4BE1-B741-4C23-A17C-DDF135227A4D}"/>
    <cellStyle name="Separador de milhares 7 3 3 3 14 3" xfId="30553" xr:uid="{B9877502-5E94-4E24-B0D2-CF7339BCD6FE}"/>
    <cellStyle name="Separador de milhares 7 3 3 3 15" xfId="21710" xr:uid="{00000000-0005-0000-0000-0000195F0000}"/>
    <cellStyle name="Separador de milhares 7 3 3 3 15 2" xfId="21711" xr:uid="{00000000-0005-0000-0000-00001A5F0000}"/>
    <cellStyle name="Separador de milhares 7 3 3 3 15 2 2" xfId="30556" xr:uid="{8595DA5A-3FDA-4797-AD73-A5EC06F70DE5}"/>
    <cellStyle name="Separador de milhares 7 3 3 3 15 3" xfId="30555" xr:uid="{E53DDBB9-A1E7-40AC-BCAD-975E76DF6BD4}"/>
    <cellStyle name="Separador de milhares 7 3 3 3 16" xfId="21712" xr:uid="{00000000-0005-0000-0000-00001B5F0000}"/>
    <cellStyle name="Separador de milhares 7 3 3 3 16 2" xfId="21713" xr:uid="{00000000-0005-0000-0000-00001C5F0000}"/>
    <cellStyle name="Separador de milhares 7 3 3 3 16 2 2" xfId="30558" xr:uid="{0989A897-64C8-4950-B2F5-42A505E2BEC1}"/>
    <cellStyle name="Separador de milhares 7 3 3 3 16 3" xfId="30557" xr:uid="{406D7919-E62F-40AA-89D9-B633AA6F9A6F}"/>
    <cellStyle name="Separador de milhares 7 3 3 3 17" xfId="21714" xr:uid="{00000000-0005-0000-0000-00001D5F0000}"/>
    <cellStyle name="Separador de milhares 7 3 3 3 17 2" xfId="21715" xr:uid="{00000000-0005-0000-0000-00001E5F0000}"/>
    <cellStyle name="Separador de milhares 7 3 3 3 17 2 2" xfId="30560" xr:uid="{779268E8-3621-43CC-8296-A2F14E7B0A21}"/>
    <cellStyle name="Separador de milhares 7 3 3 3 17 3" xfId="30559" xr:uid="{7FA5FE0D-B4D5-49B6-8A9C-5D5BE4789BF8}"/>
    <cellStyle name="Separador de milhares 7 3 3 3 18" xfId="21716" xr:uid="{00000000-0005-0000-0000-00001F5F0000}"/>
    <cellStyle name="Separador de milhares 7 3 3 3 18 2" xfId="21717" xr:uid="{00000000-0005-0000-0000-0000205F0000}"/>
    <cellStyle name="Separador de milhares 7 3 3 3 18 2 2" xfId="30562" xr:uid="{F43E0808-C140-4386-9F92-010387E0B8F1}"/>
    <cellStyle name="Separador de milhares 7 3 3 3 18 3" xfId="30561" xr:uid="{1D68E8DD-6579-4EB5-A010-B8792FE1DF54}"/>
    <cellStyle name="Separador de milhares 7 3 3 3 19" xfId="21718" xr:uid="{00000000-0005-0000-0000-0000215F0000}"/>
    <cellStyle name="Separador de milhares 7 3 3 3 19 2" xfId="21719" xr:uid="{00000000-0005-0000-0000-0000225F0000}"/>
    <cellStyle name="Separador de milhares 7 3 3 3 19 2 2" xfId="30564" xr:uid="{0E713177-EA86-438E-AFAF-3BEBB1A0C674}"/>
    <cellStyle name="Separador de milhares 7 3 3 3 19 3" xfId="30563" xr:uid="{3F118118-CE7D-42C3-879E-44659B0D5B47}"/>
    <cellStyle name="Separador de milhares 7 3 3 3 2" xfId="21720" xr:uid="{00000000-0005-0000-0000-0000235F0000}"/>
    <cellStyle name="Separador de milhares 7 3 3 3 2 2" xfId="21721" xr:uid="{00000000-0005-0000-0000-0000245F0000}"/>
    <cellStyle name="Separador de milhares 7 3 3 3 2 2 2" xfId="30566" xr:uid="{726849CD-A167-420F-8187-75F9768A24A2}"/>
    <cellStyle name="Separador de milhares 7 3 3 3 2 3" xfId="30565" xr:uid="{0D6FD74C-5B54-4F7C-8F06-434DD29A97B2}"/>
    <cellStyle name="Separador de milhares 7 3 3 3 20" xfId="21722" xr:uid="{00000000-0005-0000-0000-0000255F0000}"/>
    <cellStyle name="Separador de milhares 7 3 3 3 20 2" xfId="21723" xr:uid="{00000000-0005-0000-0000-0000265F0000}"/>
    <cellStyle name="Separador de milhares 7 3 3 3 20 2 2" xfId="30568" xr:uid="{4451A23E-AEC6-41AD-82D4-1B83AAEEF5F4}"/>
    <cellStyle name="Separador de milhares 7 3 3 3 20 3" xfId="30567" xr:uid="{3DDBCE9B-CA0F-4160-94E4-1228849DC2D5}"/>
    <cellStyle name="Separador de milhares 7 3 3 3 21" xfId="21724" xr:uid="{00000000-0005-0000-0000-0000275F0000}"/>
    <cellStyle name="Separador de milhares 7 3 3 3 21 2" xfId="21725" xr:uid="{00000000-0005-0000-0000-0000285F0000}"/>
    <cellStyle name="Separador de milhares 7 3 3 3 21 2 2" xfId="30570" xr:uid="{6F0B22C1-9CEA-4D39-8B28-4C5C4C1ECC34}"/>
    <cellStyle name="Separador de milhares 7 3 3 3 21 3" xfId="30569" xr:uid="{15BA4709-638A-4994-9BB2-54692D982E8C}"/>
    <cellStyle name="Separador de milhares 7 3 3 3 22" xfId="21726" xr:uid="{00000000-0005-0000-0000-0000295F0000}"/>
    <cellStyle name="Separador de milhares 7 3 3 3 22 2" xfId="21727" xr:uid="{00000000-0005-0000-0000-00002A5F0000}"/>
    <cellStyle name="Separador de milhares 7 3 3 3 22 2 2" xfId="30572" xr:uid="{DDC60B93-EDFC-4B2D-943D-C73EB38A6824}"/>
    <cellStyle name="Separador de milhares 7 3 3 3 22 3" xfId="30571" xr:uid="{4C88BB94-B7A1-4D0A-A88B-BC6E12C02DFD}"/>
    <cellStyle name="Separador de milhares 7 3 3 3 23" xfId="21728" xr:uid="{00000000-0005-0000-0000-00002B5F0000}"/>
    <cellStyle name="Separador de milhares 7 3 3 3 23 2" xfId="21729" xr:uid="{00000000-0005-0000-0000-00002C5F0000}"/>
    <cellStyle name="Separador de milhares 7 3 3 3 23 2 2" xfId="30574" xr:uid="{F478235E-927B-4D63-A510-B02A007E37D0}"/>
    <cellStyle name="Separador de milhares 7 3 3 3 23 3" xfId="30573" xr:uid="{6B659F25-6082-470C-B673-03450C4BF6E2}"/>
    <cellStyle name="Separador de milhares 7 3 3 3 24" xfId="21730" xr:uid="{00000000-0005-0000-0000-00002D5F0000}"/>
    <cellStyle name="Separador de milhares 7 3 3 3 24 2" xfId="21731" xr:uid="{00000000-0005-0000-0000-00002E5F0000}"/>
    <cellStyle name="Separador de milhares 7 3 3 3 24 2 2" xfId="30576" xr:uid="{D8FD9E74-AA63-4787-AB37-1C6A128375A9}"/>
    <cellStyle name="Separador de milhares 7 3 3 3 24 3" xfId="30575" xr:uid="{AF6047D9-F59F-4845-8BE4-6531DCA4C2E0}"/>
    <cellStyle name="Separador de milhares 7 3 3 3 25" xfId="21732" xr:uid="{00000000-0005-0000-0000-00002F5F0000}"/>
    <cellStyle name="Separador de milhares 7 3 3 3 25 2" xfId="21733" xr:uid="{00000000-0005-0000-0000-0000305F0000}"/>
    <cellStyle name="Separador de milhares 7 3 3 3 25 2 2" xfId="30578" xr:uid="{40FA1D00-F286-42C0-BD1F-BF85F9F03D56}"/>
    <cellStyle name="Separador de milhares 7 3 3 3 25 3" xfId="30577" xr:uid="{EF6F9EAC-3911-4C72-990C-EAB971E2FB75}"/>
    <cellStyle name="Separador de milhares 7 3 3 3 26" xfId="21734" xr:uid="{00000000-0005-0000-0000-0000315F0000}"/>
    <cellStyle name="Separador de milhares 7 3 3 3 26 2" xfId="21735" xr:uid="{00000000-0005-0000-0000-0000325F0000}"/>
    <cellStyle name="Separador de milhares 7 3 3 3 26 2 2" xfId="30580" xr:uid="{55A34251-9962-4513-BFB3-810497DBD391}"/>
    <cellStyle name="Separador de milhares 7 3 3 3 26 3" xfId="30579" xr:uid="{E867DA41-2D40-4DAF-9BF3-12F6759BEEA6}"/>
    <cellStyle name="Separador de milhares 7 3 3 3 27" xfId="21736" xr:uid="{00000000-0005-0000-0000-0000335F0000}"/>
    <cellStyle name="Separador de milhares 7 3 3 3 27 2" xfId="21737" xr:uid="{00000000-0005-0000-0000-0000345F0000}"/>
    <cellStyle name="Separador de milhares 7 3 3 3 27 2 2" xfId="30582" xr:uid="{DCA4B5C9-09E6-4906-AB92-FA0D9A2C48FC}"/>
    <cellStyle name="Separador de milhares 7 3 3 3 27 3" xfId="30581" xr:uid="{CDDF79CF-3E7D-4E05-9854-1D01E3EC8418}"/>
    <cellStyle name="Separador de milhares 7 3 3 3 28" xfId="21738" xr:uid="{00000000-0005-0000-0000-0000355F0000}"/>
    <cellStyle name="Separador de milhares 7 3 3 3 28 2" xfId="21739" xr:uid="{00000000-0005-0000-0000-0000365F0000}"/>
    <cellStyle name="Separador de milhares 7 3 3 3 28 2 2" xfId="30584" xr:uid="{156AE31D-5601-4D76-843F-F8F415C3CA6D}"/>
    <cellStyle name="Separador de milhares 7 3 3 3 28 3" xfId="30583" xr:uid="{B1F35FA7-DD03-496F-915C-C7995AC8DD23}"/>
    <cellStyle name="Separador de milhares 7 3 3 3 29" xfId="21740" xr:uid="{00000000-0005-0000-0000-0000375F0000}"/>
    <cellStyle name="Separador de milhares 7 3 3 3 29 2" xfId="21741" xr:uid="{00000000-0005-0000-0000-0000385F0000}"/>
    <cellStyle name="Separador de milhares 7 3 3 3 29 2 2" xfId="30586" xr:uid="{CC9D64C7-E348-4F87-BFDF-24156EA78C5C}"/>
    <cellStyle name="Separador de milhares 7 3 3 3 29 3" xfId="30585" xr:uid="{8D666A81-6C2F-4AF4-81E6-3A4B64C9FCCD}"/>
    <cellStyle name="Separador de milhares 7 3 3 3 3" xfId="21742" xr:uid="{00000000-0005-0000-0000-0000395F0000}"/>
    <cellStyle name="Separador de milhares 7 3 3 3 3 2" xfId="21743" xr:uid="{00000000-0005-0000-0000-00003A5F0000}"/>
    <cellStyle name="Separador de milhares 7 3 3 3 3 2 2" xfId="30588" xr:uid="{B65452D4-D180-4554-9B3E-62D7B7F61FE9}"/>
    <cellStyle name="Separador de milhares 7 3 3 3 3 3" xfId="30587" xr:uid="{09B81389-4DD8-4E0E-A831-97802EDAD07F}"/>
    <cellStyle name="Separador de milhares 7 3 3 3 30" xfId="21744" xr:uid="{00000000-0005-0000-0000-00003B5F0000}"/>
    <cellStyle name="Separador de milhares 7 3 3 3 30 2" xfId="21745" xr:uid="{00000000-0005-0000-0000-00003C5F0000}"/>
    <cellStyle name="Separador de milhares 7 3 3 3 30 2 2" xfId="30590" xr:uid="{1EAF3C52-1238-4B4E-AB9C-1ED8763914E4}"/>
    <cellStyle name="Separador de milhares 7 3 3 3 30 3" xfId="30589" xr:uid="{74BA828A-48EA-435C-973C-B45550ECD703}"/>
    <cellStyle name="Separador de milhares 7 3 3 3 31" xfId="21746" xr:uid="{00000000-0005-0000-0000-00003D5F0000}"/>
    <cellStyle name="Separador de milhares 7 3 3 3 31 2" xfId="21747" xr:uid="{00000000-0005-0000-0000-00003E5F0000}"/>
    <cellStyle name="Separador de milhares 7 3 3 3 31 2 2" xfId="30592" xr:uid="{9F1967E9-D370-458E-9F17-966B77EB36DE}"/>
    <cellStyle name="Separador de milhares 7 3 3 3 31 3" xfId="30591" xr:uid="{6A3DB9BB-EE24-47DF-9DD5-9FA77DF1C1F2}"/>
    <cellStyle name="Separador de milhares 7 3 3 3 32" xfId="21748" xr:uid="{00000000-0005-0000-0000-00003F5F0000}"/>
    <cellStyle name="Separador de milhares 7 3 3 3 32 2" xfId="21749" xr:uid="{00000000-0005-0000-0000-0000405F0000}"/>
    <cellStyle name="Separador de milhares 7 3 3 3 32 2 2" xfId="30594" xr:uid="{38810BDF-DC1D-42B5-95BF-B3799FC433AF}"/>
    <cellStyle name="Separador de milhares 7 3 3 3 32 3" xfId="30593" xr:uid="{563413AE-E3DA-44DE-B9B4-7A4CE9E3F0E0}"/>
    <cellStyle name="Separador de milhares 7 3 3 3 33" xfId="21750" xr:uid="{00000000-0005-0000-0000-0000415F0000}"/>
    <cellStyle name="Separador de milhares 7 3 3 3 33 2" xfId="21751" xr:uid="{00000000-0005-0000-0000-0000425F0000}"/>
    <cellStyle name="Separador de milhares 7 3 3 3 33 2 2" xfId="30596" xr:uid="{6A32A0D6-1A18-47B6-B399-8ACE075BC60E}"/>
    <cellStyle name="Separador de milhares 7 3 3 3 33 3" xfId="30595" xr:uid="{DAC283EC-0A55-434F-9229-A164BD977EFF}"/>
    <cellStyle name="Separador de milhares 7 3 3 3 34" xfId="21752" xr:uid="{00000000-0005-0000-0000-0000435F0000}"/>
    <cellStyle name="Separador de milhares 7 3 3 3 34 2" xfId="21753" xr:uid="{00000000-0005-0000-0000-0000445F0000}"/>
    <cellStyle name="Separador de milhares 7 3 3 3 34 2 2" xfId="30598" xr:uid="{99A7FA61-5F94-4A78-9644-AF6A441C7CCE}"/>
    <cellStyle name="Separador de milhares 7 3 3 3 34 3" xfId="30597" xr:uid="{D59FDA4D-F2E6-4995-9CB5-077BEC6EB5AE}"/>
    <cellStyle name="Separador de milhares 7 3 3 3 35" xfId="21754" xr:uid="{00000000-0005-0000-0000-0000455F0000}"/>
    <cellStyle name="Separador de milhares 7 3 3 3 35 2" xfId="30599" xr:uid="{A0B55F33-89BF-4EAB-AA4E-FDB82197D7B2}"/>
    <cellStyle name="Separador de milhares 7 3 3 3 36" xfId="30544" xr:uid="{D2866973-795E-4D7E-AC89-925DF0ECE89F}"/>
    <cellStyle name="Separador de milhares 7 3 3 3 4" xfId="21755" xr:uid="{00000000-0005-0000-0000-0000465F0000}"/>
    <cellStyle name="Separador de milhares 7 3 3 3 4 2" xfId="21756" xr:uid="{00000000-0005-0000-0000-0000475F0000}"/>
    <cellStyle name="Separador de milhares 7 3 3 3 4 2 2" xfId="30601" xr:uid="{AE52ECC4-7676-43D1-8087-76B6B933BA74}"/>
    <cellStyle name="Separador de milhares 7 3 3 3 4 3" xfId="30600" xr:uid="{87FF87F0-0794-4EC2-A1C7-C65B7A7859DE}"/>
    <cellStyle name="Separador de milhares 7 3 3 3 5" xfId="21757" xr:uid="{00000000-0005-0000-0000-0000485F0000}"/>
    <cellStyle name="Separador de milhares 7 3 3 3 5 2" xfId="21758" xr:uid="{00000000-0005-0000-0000-0000495F0000}"/>
    <cellStyle name="Separador de milhares 7 3 3 3 5 2 2" xfId="30603" xr:uid="{C54BEAB3-3BA4-4480-BF60-4B1301AE3E6B}"/>
    <cellStyle name="Separador de milhares 7 3 3 3 5 3" xfId="30602" xr:uid="{D756C5AD-5C14-43CF-8651-D931D5168487}"/>
    <cellStyle name="Separador de milhares 7 3 3 3 6" xfId="21759" xr:uid="{00000000-0005-0000-0000-00004A5F0000}"/>
    <cellStyle name="Separador de milhares 7 3 3 3 6 2" xfId="21760" xr:uid="{00000000-0005-0000-0000-00004B5F0000}"/>
    <cellStyle name="Separador de milhares 7 3 3 3 6 2 2" xfId="30605" xr:uid="{16853127-68B6-4DBF-ACE8-843D22450E89}"/>
    <cellStyle name="Separador de milhares 7 3 3 3 6 3" xfId="30604" xr:uid="{57C75472-C872-4BAF-A9EE-543392FD0108}"/>
    <cellStyle name="Separador de milhares 7 3 3 3 7" xfId="21761" xr:uid="{00000000-0005-0000-0000-00004C5F0000}"/>
    <cellStyle name="Separador de milhares 7 3 3 3 7 2" xfId="21762" xr:uid="{00000000-0005-0000-0000-00004D5F0000}"/>
    <cellStyle name="Separador de milhares 7 3 3 3 7 2 2" xfId="30607" xr:uid="{473D3E9B-9492-4E2C-871C-DBFB1E9944E2}"/>
    <cellStyle name="Separador de milhares 7 3 3 3 7 3" xfId="30606" xr:uid="{EEE582BB-84F7-48A0-A10A-F5F79212B8C9}"/>
    <cellStyle name="Separador de milhares 7 3 3 3 8" xfId="21763" xr:uid="{00000000-0005-0000-0000-00004E5F0000}"/>
    <cellStyle name="Separador de milhares 7 3 3 3 8 2" xfId="21764" xr:uid="{00000000-0005-0000-0000-00004F5F0000}"/>
    <cellStyle name="Separador de milhares 7 3 3 3 8 2 2" xfId="30609" xr:uid="{2BE64F72-ACB0-4A9A-B70F-33E47AA2DECF}"/>
    <cellStyle name="Separador de milhares 7 3 3 3 8 3" xfId="30608" xr:uid="{753A1F89-4E2D-4582-9CB9-FD19CD6B70C8}"/>
    <cellStyle name="Separador de milhares 7 3 3 3 9" xfId="21765" xr:uid="{00000000-0005-0000-0000-0000505F0000}"/>
    <cellStyle name="Separador de milhares 7 3 3 3 9 2" xfId="21766" xr:uid="{00000000-0005-0000-0000-0000515F0000}"/>
    <cellStyle name="Separador de milhares 7 3 3 3 9 2 2" xfId="30611" xr:uid="{76F28BEA-7D41-42ED-A7B6-B5ECBFDCDF77}"/>
    <cellStyle name="Separador de milhares 7 3 3 3 9 3" xfId="30610" xr:uid="{44A960E4-0727-46BB-9126-9D23F7207FF8}"/>
    <cellStyle name="Separador de milhares 7 3 3 30" xfId="21767" xr:uid="{00000000-0005-0000-0000-0000525F0000}"/>
    <cellStyle name="Separador de milhares 7 3 3 30 2" xfId="21768" xr:uid="{00000000-0005-0000-0000-0000535F0000}"/>
    <cellStyle name="Separador de milhares 7 3 3 30 2 2" xfId="30613" xr:uid="{83E6D1E7-32D8-4A7D-8A80-E1F9595C3C56}"/>
    <cellStyle name="Separador de milhares 7 3 3 30 3" xfId="30612" xr:uid="{5D603780-574F-4181-B6B9-355265894F55}"/>
    <cellStyle name="Separador de milhares 7 3 3 31" xfId="21769" xr:uid="{00000000-0005-0000-0000-0000545F0000}"/>
    <cellStyle name="Separador de milhares 7 3 3 31 2" xfId="21770" xr:uid="{00000000-0005-0000-0000-0000555F0000}"/>
    <cellStyle name="Separador de milhares 7 3 3 31 2 2" xfId="30615" xr:uid="{6A5A31E0-D09D-4B99-A30C-C51B40CFA2D5}"/>
    <cellStyle name="Separador de milhares 7 3 3 31 3" xfId="30614" xr:uid="{77AE476F-5D5A-4600-A1BD-2536901C2924}"/>
    <cellStyle name="Separador de milhares 7 3 3 32" xfId="21771" xr:uid="{00000000-0005-0000-0000-0000565F0000}"/>
    <cellStyle name="Separador de milhares 7 3 3 32 2" xfId="21772" xr:uid="{00000000-0005-0000-0000-0000575F0000}"/>
    <cellStyle name="Separador de milhares 7 3 3 32 2 2" xfId="30617" xr:uid="{6B7EB6E9-C902-490A-B579-A01C049FA8FD}"/>
    <cellStyle name="Separador de milhares 7 3 3 32 3" xfId="30616" xr:uid="{8BCC8F0E-8706-4FA5-9E38-7FC0EC882A48}"/>
    <cellStyle name="Separador de milhares 7 3 3 33" xfId="21773" xr:uid="{00000000-0005-0000-0000-0000585F0000}"/>
    <cellStyle name="Separador de milhares 7 3 3 33 2" xfId="21774" xr:uid="{00000000-0005-0000-0000-0000595F0000}"/>
    <cellStyle name="Separador de milhares 7 3 3 33 2 2" xfId="30619" xr:uid="{26AD4C79-71B2-4270-A857-93AA74EFCB2E}"/>
    <cellStyle name="Separador de milhares 7 3 3 33 3" xfId="30618" xr:uid="{3D495A5C-8664-4412-A99D-4AA43DBE87A8}"/>
    <cellStyle name="Separador de milhares 7 3 3 34" xfId="21775" xr:uid="{00000000-0005-0000-0000-00005A5F0000}"/>
    <cellStyle name="Separador de milhares 7 3 3 34 2" xfId="21776" xr:uid="{00000000-0005-0000-0000-00005B5F0000}"/>
    <cellStyle name="Separador de milhares 7 3 3 34 2 2" xfId="30621" xr:uid="{76D96104-44E8-4808-9983-AC5222EA9D02}"/>
    <cellStyle name="Separador de milhares 7 3 3 34 3" xfId="30620" xr:uid="{080FBCFE-FB29-47BA-B35A-28790A815897}"/>
    <cellStyle name="Separador de milhares 7 3 3 35" xfId="21777" xr:uid="{00000000-0005-0000-0000-00005C5F0000}"/>
    <cellStyle name="Separador de milhares 7 3 3 35 2" xfId="21778" xr:uid="{00000000-0005-0000-0000-00005D5F0000}"/>
    <cellStyle name="Separador de milhares 7 3 3 35 2 2" xfId="30623" xr:uid="{8F5DB9B8-7DAD-4B69-9613-ACF8C6BBCE1A}"/>
    <cellStyle name="Separador de milhares 7 3 3 35 3" xfId="30622" xr:uid="{1A4D0F70-774F-422C-95BF-0A79934C1FDE}"/>
    <cellStyle name="Separador de milhares 7 3 3 36" xfId="21779" xr:uid="{00000000-0005-0000-0000-00005E5F0000}"/>
    <cellStyle name="Separador de milhares 7 3 3 36 2" xfId="21780" xr:uid="{00000000-0005-0000-0000-00005F5F0000}"/>
    <cellStyle name="Separador de milhares 7 3 3 36 2 2" xfId="30625" xr:uid="{EC144128-F14E-4168-A080-A8FF5876F86C}"/>
    <cellStyle name="Separador de milhares 7 3 3 36 3" xfId="30624" xr:uid="{7450D1C4-BE76-4CDE-8F54-A299FDD1949D}"/>
    <cellStyle name="Separador de milhares 7 3 3 37" xfId="21781" xr:uid="{00000000-0005-0000-0000-0000605F0000}"/>
    <cellStyle name="Separador de milhares 7 3 3 37 2" xfId="21782" xr:uid="{00000000-0005-0000-0000-0000615F0000}"/>
    <cellStyle name="Separador de milhares 7 3 3 37 2 2" xfId="30627" xr:uid="{5FC65570-B42F-4D37-BCC5-D1425544AA2F}"/>
    <cellStyle name="Separador de milhares 7 3 3 37 3" xfId="30626" xr:uid="{60BEF805-B0A1-45B4-A6E3-D530EEC36B9D}"/>
    <cellStyle name="Separador de milhares 7 3 3 38" xfId="21783" xr:uid="{00000000-0005-0000-0000-0000625F0000}"/>
    <cellStyle name="Separador de milhares 7 3 3 38 2" xfId="21784" xr:uid="{00000000-0005-0000-0000-0000635F0000}"/>
    <cellStyle name="Separador de milhares 7 3 3 38 2 2" xfId="30629" xr:uid="{00536E4C-AD3B-43F0-965C-BE2E946A1425}"/>
    <cellStyle name="Separador de milhares 7 3 3 38 3" xfId="30628" xr:uid="{24339A2A-8922-4374-8BC7-CA54C4A42CB0}"/>
    <cellStyle name="Separador de milhares 7 3 3 39" xfId="21785" xr:uid="{00000000-0005-0000-0000-0000645F0000}"/>
    <cellStyle name="Separador de milhares 7 3 3 39 2" xfId="21786" xr:uid="{00000000-0005-0000-0000-0000655F0000}"/>
    <cellStyle name="Separador de milhares 7 3 3 39 2 2" xfId="30631" xr:uid="{BCF2FFEF-2F68-4948-97DA-3F3C87468658}"/>
    <cellStyle name="Separador de milhares 7 3 3 39 3" xfId="30630" xr:uid="{E4F28DA5-6A25-4D4B-86D8-95671B46453C}"/>
    <cellStyle name="Separador de milhares 7 3 3 4" xfId="21787" xr:uid="{00000000-0005-0000-0000-0000665F0000}"/>
    <cellStyle name="Separador de milhares 7 3 3 4 2" xfId="21788" xr:uid="{00000000-0005-0000-0000-0000675F0000}"/>
    <cellStyle name="Separador de milhares 7 3 3 4 2 2" xfId="21789" xr:uid="{00000000-0005-0000-0000-0000685F0000}"/>
    <cellStyle name="Separador de milhares 7 3 3 4 2 2 2" xfId="30634" xr:uid="{9CCDF8D9-92BD-45EC-8456-E365F1E4D9B0}"/>
    <cellStyle name="Separador de milhares 7 3 3 4 2 3" xfId="30633" xr:uid="{ACD5C647-1D10-4ACB-B924-995C17B8EBAF}"/>
    <cellStyle name="Separador de milhares 7 3 3 4 3" xfId="21790" xr:uid="{00000000-0005-0000-0000-0000695F0000}"/>
    <cellStyle name="Separador de milhares 7 3 3 4 3 2" xfId="21791" xr:uid="{00000000-0005-0000-0000-00006A5F0000}"/>
    <cellStyle name="Separador de milhares 7 3 3 4 3 2 2" xfId="30636" xr:uid="{69CF39A9-6241-42B2-BFEE-1800254FDEDD}"/>
    <cellStyle name="Separador de milhares 7 3 3 4 3 3" xfId="30635" xr:uid="{C129CC2C-BDAF-4A86-99FB-12B9BDC952FA}"/>
    <cellStyle name="Separador de milhares 7 3 3 4 4" xfId="21792" xr:uid="{00000000-0005-0000-0000-00006B5F0000}"/>
    <cellStyle name="Separador de milhares 7 3 3 4 4 2" xfId="21793" xr:uid="{00000000-0005-0000-0000-00006C5F0000}"/>
    <cellStyle name="Separador de milhares 7 3 3 4 4 2 2" xfId="30638" xr:uid="{A5CA1A4C-697F-4553-9FAA-098313C18091}"/>
    <cellStyle name="Separador de milhares 7 3 3 4 4 3" xfId="30637" xr:uid="{DE233588-1482-4EBF-8034-8BCC716EAF8C}"/>
    <cellStyle name="Separador de milhares 7 3 3 4 5" xfId="21794" xr:uid="{00000000-0005-0000-0000-00006D5F0000}"/>
    <cellStyle name="Separador de milhares 7 3 3 4 5 2" xfId="21795" xr:uid="{00000000-0005-0000-0000-00006E5F0000}"/>
    <cellStyle name="Separador de milhares 7 3 3 4 5 2 2" xfId="30640" xr:uid="{9C900355-4C0E-46B0-825B-23377607C88B}"/>
    <cellStyle name="Separador de milhares 7 3 3 4 5 3" xfId="30639" xr:uid="{949E74F8-F33F-4098-B34C-B8FFE0FCA2E4}"/>
    <cellStyle name="Separador de milhares 7 3 3 4 6" xfId="21796" xr:uid="{00000000-0005-0000-0000-00006F5F0000}"/>
    <cellStyle name="Separador de milhares 7 3 3 4 6 2" xfId="30641" xr:uid="{C308DE26-24F3-4A48-A6FB-AEF839496AD9}"/>
    <cellStyle name="Separador de milhares 7 3 3 4 7" xfId="30632" xr:uid="{15104256-8316-43D1-9CC6-36F5E8664304}"/>
    <cellStyle name="Separador de milhares 7 3 3 40" xfId="21797" xr:uid="{00000000-0005-0000-0000-0000705F0000}"/>
    <cellStyle name="Separador de milhares 7 3 3 40 2" xfId="21798" xr:uid="{00000000-0005-0000-0000-0000715F0000}"/>
    <cellStyle name="Separador de milhares 7 3 3 40 2 2" xfId="30643" xr:uid="{BC9F4472-7012-4EF9-A5C8-F1100065F2C4}"/>
    <cellStyle name="Separador de milhares 7 3 3 40 3" xfId="30642" xr:uid="{CB24A122-16B1-42D9-9ECE-736CC0341EB8}"/>
    <cellStyle name="Separador de milhares 7 3 3 41" xfId="21799" xr:uid="{00000000-0005-0000-0000-0000725F0000}"/>
    <cellStyle name="Separador de milhares 7 3 3 41 2" xfId="21800" xr:uid="{00000000-0005-0000-0000-0000735F0000}"/>
    <cellStyle name="Separador de milhares 7 3 3 41 2 2" xfId="30645" xr:uid="{E7188E8B-F2F9-4B5B-81E2-C0A7C29DEF35}"/>
    <cellStyle name="Separador de milhares 7 3 3 41 3" xfId="30644" xr:uid="{2F2B311B-2557-4E98-B553-5CAB08147F26}"/>
    <cellStyle name="Separador de milhares 7 3 3 42" xfId="21801" xr:uid="{00000000-0005-0000-0000-0000745F0000}"/>
    <cellStyle name="Separador de milhares 7 3 3 42 2" xfId="21802" xr:uid="{00000000-0005-0000-0000-0000755F0000}"/>
    <cellStyle name="Separador de milhares 7 3 3 42 2 2" xfId="30647" xr:uid="{2CA8E1D4-0439-4A9A-9DC9-E0D5BA5F5C06}"/>
    <cellStyle name="Separador de milhares 7 3 3 42 3" xfId="30646" xr:uid="{E2E08B9B-29A9-4097-B2EE-83B168A03FFE}"/>
    <cellStyle name="Separador de milhares 7 3 3 43" xfId="21803" xr:uid="{00000000-0005-0000-0000-0000765F0000}"/>
    <cellStyle name="Separador de milhares 7 3 3 43 2" xfId="21804" xr:uid="{00000000-0005-0000-0000-0000775F0000}"/>
    <cellStyle name="Separador de milhares 7 3 3 43 2 2" xfId="30649" xr:uid="{37F2E6DF-D01B-4EC5-A42E-360B1C65D942}"/>
    <cellStyle name="Separador de milhares 7 3 3 43 3" xfId="30648" xr:uid="{326ABDEE-7D03-461F-8659-2988A15DFDFE}"/>
    <cellStyle name="Separador de milhares 7 3 3 44" xfId="21805" xr:uid="{00000000-0005-0000-0000-0000785F0000}"/>
    <cellStyle name="Separador de milhares 7 3 3 44 2" xfId="21806" xr:uid="{00000000-0005-0000-0000-0000795F0000}"/>
    <cellStyle name="Separador de milhares 7 3 3 44 2 2" xfId="30651" xr:uid="{5F5BDC34-7409-468B-979F-567D6D2D36A2}"/>
    <cellStyle name="Separador de milhares 7 3 3 44 3" xfId="30650" xr:uid="{2E6009D7-2235-495B-9A4B-447A0D91F877}"/>
    <cellStyle name="Separador de milhares 7 3 3 45" xfId="21807" xr:uid="{00000000-0005-0000-0000-00007A5F0000}"/>
    <cellStyle name="Separador de milhares 7 3 3 45 2" xfId="21808" xr:uid="{00000000-0005-0000-0000-00007B5F0000}"/>
    <cellStyle name="Separador de milhares 7 3 3 45 2 2" xfId="30653" xr:uid="{0827B291-A137-496B-B770-67CF722B2D84}"/>
    <cellStyle name="Separador de milhares 7 3 3 45 3" xfId="30652" xr:uid="{C50E6F4C-35E2-4E5C-A9CF-FA0A721849B2}"/>
    <cellStyle name="Separador de milhares 7 3 3 46" xfId="21809" xr:uid="{00000000-0005-0000-0000-00007C5F0000}"/>
    <cellStyle name="Separador de milhares 7 3 3 46 2" xfId="21810" xr:uid="{00000000-0005-0000-0000-00007D5F0000}"/>
    <cellStyle name="Separador de milhares 7 3 3 46 2 2" xfId="30655" xr:uid="{6CAE6A2E-E014-4A0B-AF50-49D0BAB2A779}"/>
    <cellStyle name="Separador de milhares 7 3 3 46 3" xfId="30654" xr:uid="{74968941-6BD7-483C-B0D5-592E131F5609}"/>
    <cellStyle name="Separador de milhares 7 3 3 47" xfId="21811" xr:uid="{00000000-0005-0000-0000-00007E5F0000}"/>
    <cellStyle name="Separador de milhares 7 3 3 47 2" xfId="30656" xr:uid="{BB011BC3-E21E-4580-B17E-C3FA1EB067A7}"/>
    <cellStyle name="Separador de milhares 7 3 3 48" xfId="21590" xr:uid="{00000000-0005-0000-0000-00007F5F0000}"/>
    <cellStyle name="Separador de milhares 7 3 3 49" xfId="28078" xr:uid="{7248A540-03A8-47D9-99EC-4F128F4EEDD6}"/>
    <cellStyle name="Separador de milhares 7 3 3 5" xfId="21812" xr:uid="{00000000-0005-0000-0000-0000805F0000}"/>
    <cellStyle name="Separador de milhares 7 3 3 5 2" xfId="21813" xr:uid="{00000000-0005-0000-0000-0000815F0000}"/>
    <cellStyle name="Separador de milhares 7 3 3 5 2 2" xfId="30658" xr:uid="{D8C99A88-C345-422C-98D8-E9F4002A11C1}"/>
    <cellStyle name="Separador de milhares 7 3 3 5 3" xfId="30657" xr:uid="{E24A3D91-779A-4A5E-B03B-39BBF5F97C50}"/>
    <cellStyle name="Separador de milhares 7 3 3 6" xfId="21814" xr:uid="{00000000-0005-0000-0000-0000825F0000}"/>
    <cellStyle name="Separador de milhares 7 3 3 6 2" xfId="21815" xr:uid="{00000000-0005-0000-0000-0000835F0000}"/>
    <cellStyle name="Separador de milhares 7 3 3 6 2 2" xfId="30660" xr:uid="{E6C47857-6AE3-4C5E-8A1C-1510B2941D0D}"/>
    <cellStyle name="Separador de milhares 7 3 3 6 3" xfId="30659" xr:uid="{90DDAD77-340D-44AC-B404-3075028102E5}"/>
    <cellStyle name="Separador de milhares 7 3 3 7" xfId="21816" xr:uid="{00000000-0005-0000-0000-0000845F0000}"/>
    <cellStyle name="Separador de milhares 7 3 3 7 2" xfId="21817" xr:uid="{00000000-0005-0000-0000-0000855F0000}"/>
    <cellStyle name="Separador de milhares 7 3 3 7 2 2" xfId="30662" xr:uid="{84B8C947-3853-42A4-807A-5B2BB71E8C46}"/>
    <cellStyle name="Separador de milhares 7 3 3 7 3" xfId="30661" xr:uid="{2AD5C66B-D4E1-49A1-A228-C2FCCE3998D8}"/>
    <cellStyle name="Separador de milhares 7 3 3 8" xfId="21818" xr:uid="{00000000-0005-0000-0000-0000865F0000}"/>
    <cellStyle name="Separador de milhares 7 3 3 8 2" xfId="21819" xr:uid="{00000000-0005-0000-0000-0000875F0000}"/>
    <cellStyle name="Separador de milhares 7 3 3 8 2 2" xfId="30664" xr:uid="{1C168084-C060-4CD2-81D4-40B81C7E1FD0}"/>
    <cellStyle name="Separador de milhares 7 3 3 8 3" xfId="30663" xr:uid="{B03D10ED-4122-440B-9E22-8D9798E4DFE5}"/>
    <cellStyle name="Separador de milhares 7 3 3 9" xfId="21820" xr:uid="{00000000-0005-0000-0000-0000885F0000}"/>
    <cellStyle name="Separador de milhares 7 3 3 9 2" xfId="21821" xr:uid="{00000000-0005-0000-0000-0000895F0000}"/>
    <cellStyle name="Separador de milhares 7 3 3 9 2 2" xfId="30666" xr:uid="{6DFD7B6D-CA7B-41FA-B1D8-634CD69C2DFC}"/>
    <cellStyle name="Separador de milhares 7 3 3 9 3" xfId="30665" xr:uid="{FF210CF0-2642-4D69-89D1-16CDF3B1ABAD}"/>
    <cellStyle name="Separador de milhares 7 3 30" xfId="21822" xr:uid="{00000000-0005-0000-0000-00008A5F0000}"/>
    <cellStyle name="Separador de milhares 7 3 30 2" xfId="21823" xr:uid="{00000000-0005-0000-0000-00008B5F0000}"/>
    <cellStyle name="Separador de milhares 7 3 30 2 2" xfId="30668" xr:uid="{99C7B2CC-EC0C-4411-9FC6-CA59AB1ED988}"/>
    <cellStyle name="Separador de milhares 7 3 30 3" xfId="30667" xr:uid="{380ECF50-5355-44F3-B66C-353E85341A84}"/>
    <cellStyle name="Separador de milhares 7 3 31" xfId="21824" xr:uid="{00000000-0005-0000-0000-00008C5F0000}"/>
    <cellStyle name="Separador de milhares 7 3 31 2" xfId="21825" xr:uid="{00000000-0005-0000-0000-00008D5F0000}"/>
    <cellStyle name="Separador de milhares 7 3 31 2 2" xfId="30670" xr:uid="{BE6949E6-3E16-43D0-B37E-4541F4A5AB28}"/>
    <cellStyle name="Separador de milhares 7 3 31 3" xfId="30669" xr:uid="{73689C14-14F4-4704-B659-7256F2F9F01E}"/>
    <cellStyle name="Separador de milhares 7 3 32" xfId="21826" xr:uid="{00000000-0005-0000-0000-00008E5F0000}"/>
    <cellStyle name="Separador de milhares 7 3 32 2" xfId="21827" xr:uid="{00000000-0005-0000-0000-00008F5F0000}"/>
    <cellStyle name="Separador de milhares 7 3 32 2 2" xfId="30672" xr:uid="{B5D13D6A-1D1E-4858-B92D-A8F0A00358DB}"/>
    <cellStyle name="Separador de milhares 7 3 32 3" xfId="30671" xr:uid="{8F36F259-C7BA-40C3-8C09-324100F679BC}"/>
    <cellStyle name="Separador de milhares 7 3 33" xfId="21828" xr:uid="{00000000-0005-0000-0000-0000905F0000}"/>
    <cellStyle name="Separador de milhares 7 3 33 2" xfId="21829" xr:uid="{00000000-0005-0000-0000-0000915F0000}"/>
    <cellStyle name="Separador de milhares 7 3 33 2 2" xfId="30674" xr:uid="{78DD6F73-6CDB-45B3-8F22-A59AFB0C8422}"/>
    <cellStyle name="Separador de milhares 7 3 33 3" xfId="30673" xr:uid="{B993A1A7-8F45-45BD-95E6-66EBF93088CE}"/>
    <cellStyle name="Separador de milhares 7 3 34" xfId="21830" xr:uid="{00000000-0005-0000-0000-0000925F0000}"/>
    <cellStyle name="Separador de milhares 7 3 34 2" xfId="21831" xr:uid="{00000000-0005-0000-0000-0000935F0000}"/>
    <cellStyle name="Separador de milhares 7 3 34 2 2" xfId="30676" xr:uid="{D72875BB-118E-416A-A902-3B4AEEA2D532}"/>
    <cellStyle name="Separador de milhares 7 3 34 3" xfId="30675" xr:uid="{E52ECC4D-A018-459A-83A5-BB784D3766F3}"/>
    <cellStyle name="Separador de milhares 7 3 35" xfId="21832" xr:uid="{00000000-0005-0000-0000-0000945F0000}"/>
    <cellStyle name="Separador de milhares 7 3 35 2" xfId="21833" xr:uid="{00000000-0005-0000-0000-0000955F0000}"/>
    <cellStyle name="Separador de milhares 7 3 35 2 2" xfId="30678" xr:uid="{EF16FAE6-0FD7-4349-96F6-BB4690391080}"/>
    <cellStyle name="Separador de milhares 7 3 35 3" xfId="30677" xr:uid="{3F2E795E-913E-4A9D-82A5-83037B847BB2}"/>
    <cellStyle name="Separador de milhares 7 3 36" xfId="21834" xr:uid="{00000000-0005-0000-0000-0000965F0000}"/>
    <cellStyle name="Separador de milhares 7 3 36 2" xfId="21835" xr:uid="{00000000-0005-0000-0000-0000975F0000}"/>
    <cellStyle name="Separador de milhares 7 3 36 2 2" xfId="30680" xr:uid="{C4E46011-6723-4F13-8618-20D8D878AF90}"/>
    <cellStyle name="Separador de milhares 7 3 36 3" xfId="30679" xr:uid="{4F4988A0-8119-463E-9759-5016542E0F43}"/>
    <cellStyle name="Separador de milhares 7 3 37" xfId="21836" xr:uid="{00000000-0005-0000-0000-0000985F0000}"/>
    <cellStyle name="Separador de milhares 7 3 37 2" xfId="21837" xr:uid="{00000000-0005-0000-0000-0000995F0000}"/>
    <cellStyle name="Separador de milhares 7 3 37 2 2" xfId="30682" xr:uid="{58BD862B-5EDE-4955-84E0-B8BB25F1ECED}"/>
    <cellStyle name="Separador de milhares 7 3 37 3" xfId="30681" xr:uid="{7BBCA6EC-135B-4AB8-AE8E-165318F6C00E}"/>
    <cellStyle name="Separador de milhares 7 3 38" xfId="21838" xr:uid="{00000000-0005-0000-0000-00009A5F0000}"/>
    <cellStyle name="Separador de milhares 7 3 38 2" xfId="21839" xr:uid="{00000000-0005-0000-0000-00009B5F0000}"/>
    <cellStyle name="Separador de milhares 7 3 38 2 2" xfId="30684" xr:uid="{516B283D-90AD-4050-B55C-B35132B8EB32}"/>
    <cellStyle name="Separador de milhares 7 3 38 3" xfId="30683" xr:uid="{C3DB4C8A-5D55-4765-8880-465AEC806819}"/>
    <cellStyle name="Separador de milhares 7 3 39" xfId="21840" xr:uid="{00000000-0005-0000-0000-00009C5F0000}"/>
    <cellStyle name="Separador de milhares 7 3 39 2" xfId="21841" xr:uid="{00000000-0005-0000-0000-00009D5F0000}"/>
    <cellStyle name="Separador de milhares 7 3 39 2 2" xfId="30686" xr:uid="{E68C20A7-5CBD-4FF1-A31D-FB170A944F2C}"/>
    <cellStyle name="Separador de milhares 7 3 39 3" xfId="30685" xr:uid="{E0F071B5-33A3-49AD-8A06-E8395A0C3572}"/>
    <cellStyle name="Separador de milhares 7 3 4" xfId="848" xr:uid="{00000000-0005-0000-0000-00009E5F0000}"/>
    <cellStyle name="Separador de milhares 7 3 4 10" xfId="21843" xr:uid="{00000000-0005-0000-0000-00009F5F0000}"/>
    <cellStyle name="Separador de milhares 7 3 4 10 2" xfId="21844" xr:uid="{00000000-0005-0000-0000-0000A05F0000}"/>
    <cellStyle name="Separador de milhares 7 3 4 10 2 2" xfId="30688" xr:uid="{6183B3D0-788D-486D-81F7-05C0EF7B1DBA}"/>
    <cellStyle name="Separador de milhares 7 3 4 10 3" xfId="30687" xr:uid="{E99EA526-FB0A-41CA-9D23-B99163F1F9BF}"/>
    <cellStyle name="Separador de milhares 7 3 4 11" xfId="21845" xr:uid="{00000000-0005-0000-0000-0000A15F0000}"/>
    <cellStyle name="Separador de milhares 7 3 4 11 2" xfId="21846" xr:uid="{00000000-0005-0000-0000-0000A25F0000}"/>
    <cellStyle name="Separador de milhares 7 3 4 11 2 2" xfId="30690" xr:uid="{DFF33940-BC39-410E-B5E8-62014F43F553}"/>
    <cellStyle name="Separador de milhares 7 3 4 11 3" xfId="30689" xr:uid="{52B96BF0-A998-4ED9-AC52-D6684FBB7218}"/>
    <cellStyle name="Separador de milhares 7 3 4 12" xfId="21847" xr:uid="{00000000-0005-0000-0000-0000A35F0000}"/>
    <cellStyle name="Separador de milhares 7 3 4 12 2" xfId="21848" xr:uid="{00000000-0005-0000-0000-0000A45F0000}"/>
    <cellStyle name="Separador de milhares 7 3 4 12 2 2" xfId="30692" xr:uid="{2174181F-C18E-4053-9CCC-93822DA1BC39}"/>
    <cellStyle name="Separador de milhares 7 3 4 12 3" xfId="30691" xr:uid="{F908D444-9672-4DDB-8D36-4E232FDBE01F}"/>
    <cellStyle name="Separador de milhares 7 3 4 13" xfId="21849" xr:uid="{00000000-0005-0000-0000-0000A55F0000}"/>
    <cellStyle name="Separador de milhares 7 3 4 13 2" xfId="21850" xr:uid="{00000000-0005-0000-0000-0000A65F0000}"/>
    <cellStyle name="Separador de milhares 7 3 4 13 2 2" xfId="30694" xr:uid="{E7C9F3A0-6803-4C15-A3F5-8FA7BC81EFAA}"/>
    <cellStyle name="Separador de milhares 7 3 4 13 3" xfId="30693" xr:uid="{4F9A8BF4-693F-440A-BAF6-584913EFD7F2}"/>
    <cellStyle name="Separador de milhares 7 3 4 14" xfId="21851" xr:uid="{00000000-0005-0000-0000-0000A75F0000}"/>
    <cellStyle name="Separador de milhares 7 3 4 14 2" xfId="21852" xr:uid="{00000000-0005-0000-0000-0000A85F0000}"/>
    <cellStyle name="Separador de milhares 7 3 4 14 2 2" xfId="30696" xr:uid="{E6C6640E-D9A1-43DF-9BA9-B2B0822502FC}"/>
    <cellStyle name="Separador de milhares 7 3 4 14 3" xfId="30695" xr:uid="{74395310-46E3-4737-BAE0-E41151C49891}"/>
    <cellStyle name="Separador de milhares 7 3 4 15" xfId="21853" xr:uid="{00000000-0005-0000-0000-0000A95F0000}"/>
    <cellStyle name="Separador de milhares 7 3 4 15 2" xfId="21854" xr:uid="{00000000-0005-0000-0000-0000AA5F0000}"/>
    <cellStyle name="Separador de milhares 7 3 4 15 2 2" xfId="30698" xr:uid="{049138BC-38BD-4459-8155-094905A2CA26}"/>
    <cellStyle name="Separador de milhares 7 3 4 15 3" xfId="30697" xr:uid="{5A99B12F-C7F6-437E-84BE-D64F8ECE864B}"/>
    <cellStyle name="Separador de milhares 7 3 4 16" xfId="21855" xr:uid="{00000000-0005-0000-0000-0000AB5F0000}"/>
    <cellStyle name="Separador de milhares 7 3 4 16 2" xfId="21856" xr:uid="{00000000-0005-0000-0000-0000AC5F0000}"/>
    <cellStyle name="Separador de milhares 7 3 4 16 2 2" xfId="30700" xr:uid="{47D99167-C924-49B8-B404-1BC3A48571A1}"/>
    <cellStyle name="Separador de milhares 7 3 4 16 3" xfId="30699" xr:uid="{8CABD3CE-B639-40CB-A985-BBC11842E8A8}"/>
    <cellStyle name="Separador de milhares 7 3 4 17" xfId="21857" xr:uid="{00000000-0005-0000-0000-0000AD5F0000}"/>
    <cellStyle name="Separador de milhares 7 3 4 17 2" xfId="21858" xr:uid="{00000000-0005-0000-0000-0000AE5F0000}"/>
    <cellStyle name="Separador de milhares 7 3 4 17 2 2" xfId="30702" xr:uid="{7EB4A99C-4A77-44C7-9154-821BC8052786}"/>
    <cellStyle name="Separador de milhares 7 3 4 17 3" xfId="30701" xr:uid="{C41094E8-04DF-41A6-9772-AF14EFBA552B}"/>
    <cellStyle name="Separador de milhares 7 3 4 18" xfId="21859" xr:uid="{00000000-0005-0000-0000-0000AF5F0000}"/>
    <cellStyle name="Separador de milhares 7 3 4 18 2" xfId="21860" xr:uid="{00000000-0005-0000-0000-0000B05F0000}"/>
    <cellStyle name="Separador de milhares 7 3 4 18 2 2" xfId="30704" xr:uid="{6200A47F-1D21-43E3-95FE-F5BAA63FBA24}"/>
    <cellStyle name="Separador de milhares 7 3 4 18 3" xfId="30703" xr:uid="{578A5232-6159-4DFE-AD94-5ACAC1CBD9A0}"/>
    <cellStyle name="Separador de milhares 7 3 4 19" xfId="21861" xr:uid="{00000000-0005-0000-0000-0000B15F0000}"/>
    <cellStyle name="Separador de milhares 7 3 4 19 2" xfId="21862" xr:uid="{00000000-0005-0000-0000-0000B25F0000}"/>
    <cellStyle name="Separador de milhares 7 3 4 19 2 2" xfId="30706" xr:uid="{553E9346-6460-411A-9F31-C4B760916103}"/>
    <cellStyle name="Separador de milhares 7 3 4 19 3" xfId="30705" xr:uid="{B22EB6EB-6D01-4612-BE75-4BE0E4BBFD5D}"/>
    <cellStyle name="Separador de milhares 7 3 4 2" xfId="21863" xr:uid="{00000000-0005-0000-0000-0000B35F0000}"/>
    <cellStyle name="Separador de milhares 7 3 4 2 2" xfId="21864" xr:uid="{00000000-0005-0000-0000-0000B45F0000}"/>
    <cellStyle name="Separador de milhares 7 3 4 2 2 2" xfId="21865" xr:uid="{00000000-0005-0000-0000-0000B55F0000}"/>
    <cellStyle name="Separador de milhares 7 3 4 2 2 2 2" xfId="30709" xr:uid="{80BA28A8-1719-4E3C-A9AB-09C0811F5C29}"/>
    <cellStyle name="Separador de milhares 7 3 4 2 2 3" xfId="30708" xr:uid="{C5AB272C-C2CA-405B-B580-795F046E9FA8}"/>
    <cellStyle name="Separador de milhares 7 3 4 2 3" xfId="21866" xr:uid="{00000000-0005-0000-0000-0000B65F0000}"/>
    <cellStyle name="Separador de milhares 7 3 4 2 3 2" xfId="21867" xr:uid="{00000000-0005-0000-0000-0000B75F0000}"/>
    <cellStyle name="Separador de milhares 7 3 4 2 3 2 2" xfId="30711" xr:uid="{09129193-BB18-4A70-A0C5-DC5E8A6E8D02}"/>
    <cellStyle name="Separador de milhares 7 3 4 2 3 3" xfId="30710" xr:uid="{3F9F38EB-3127-4C18-B7C2-F246E0FDD990}"/>
    <cellStyle name="Separador de milhares 7 3 4 2 4" xfId="21868" xr:uid="{00000000-0005-0000-0000-0000B85F0000}"/>
    <cellStyle name="Separador de milhares 7 3 4 2 4 2" xfId="21869" xr:uid="{00000000-0005-0000-0000-0000B95F0000}"/>
    <cellStyle name="Separador de milhares 7 3 4 2 4 2 2" xfId="30713" xr:uid="{C9DA3416-1F9D-4FCD-97CD-6FF8ED9147F3}"/>
    <cellStyle name="Separador de milhares 7 3 4 2 4 3" xfId="30712" xr:uid="{3BBADB39-F93F-45E2-938A-08062CDDF9B8}"/>
    <cellStyle name="Separador de milhares 7 3 4 2 5" xfId="21870" xr:uid="{00000000-0005-0000-0000-0000BA5F0000}"/>
    <cellStyle name="Separador de milhares 7 3 4 2 5 2" xfId="21871" xr:uid="{00000000-0005-0000-0000-0000BB5F0000}"/>
    <cellStyle name="Separador de milhares 7 3 4 2 5 2 2" xfId="30715" xr:uid="{748336A3-6639-42D2-A52A-77E5E9970634}"/>
    <cellStyle name="Separador de milhares 7 3 4 2 5 3" xfId="30714" xr:uid="{D830D710-A510-4AAF-962E-DDB7D450CC50}"/>
    <cellStyle name="Separador de milhares 7 3 4 2 6" xfId="21872" xr:uid="{00000000-0005-0000-0000-0000BC5F0000}"/>
    <cellStyle name="Separador de milhares 7 3 4 2 6 2" xfId="30716" xr:uid="{8762020E-0909-4BF7-8361-C935A4945E12}"/>
    <cellStyle name="Separador de milhares 7 3 4 2 7" xfId="30707" xr:uid="{363DB39D-6F5E-4C69-8D9F-51A0FCD05E0E}"/>
    <cellStyle name="Separador de milhares 7 3 4 20" xfId="21873" xr:uid="{00000000-0005-0000-0000-0000BD5F0000}"/>
    <cellStyle name="Separador de milhares 7 3 4 20 2" xfId="21874" xr:uid="{00000000-0005-0000-0000-0000BE5F0000}"/>
    <cellStyle name="Separador de milhares 7 3 4 20 2 2" xfId="30718" xr:uid="{306DC602-2915-43D0-9FFC-4785EA99A6CE}"/>
    <cellStyle name="Separador de milhares 7 3 4 20 3" xfId="30717" xr:uid="{AF41C0C7-13B6-4336-B428-10A191FCE110}"/>
    <cellStyle name="Separador de milhares 7 3 4 21" xfId="21875" xr:uid="{00000000-0005-0000-0000-0000BF5F0000}"/>
    <cellStyle name="Separador de milhares 7 3 4 21 2" xfId="21876" xr:uid="{00000000-0005-0000-0000-0000C05F0000}"/>
    <cellStyle name="Separador de milhares 7 3 4 21 2 2" xfId="30720" xr:uid="{5FD9EF31-7524-4A6E-A111-C9B39C5B8F98}"/>
    <cellStyle name="Separador de milhares 7 3 4 21 3" xfId="30719" xr:uid="{DB4D0A3A-69FE-45A6-9C09-A22790767EEF}"/>
    <cellStyle name="Separador de milhares 7 3 4 22" xfId="21877" xr:uid="{00000000-0005-0000-0000-0000C15F0000}"/>
    <cellStyle name="Separador de milhares 7 3 4 22 2" xfId="21878" xr:uid="{00000000-0005-0000-0000-0000C25F0000}"/>
    <cellStyle name="Separador de milhares 7 3 4 22 2 2" xfId="30722" xr:uid="{B1CAD2DF-F988-4CC1-A302-7E8AD2CF422E}"/>
    <cellStyle name="Separador de milhares 7 3 4 22 3" xfId="30721" xr:uid="{A8E7F786-9385-4113-913B-56F7B3336F6C}"/>
    <cellStyle name="Separador de milhares 7 3 4 23" xfId="21879" xr:uid="{00000000-0005-0000-0000-0000C35F0000}"/>
    <cellStyle name="Separador de milhares 7 3 4 23 2" xfId="21880" xr:uid="{00000000-0005-0000-0000-0000C45F0000}"/>
    <cellStyle name="Separador de milhares 7 3 4 23 2 2" xfId="30724" xr:uid="{DA3BD14E-A0E2-42B0-80AB-B201AED5C17B}"/>
    <cellStyle name="Separador de milhares 7 3 4 23 3" xfId="30723" xr:uid="{89D9E006-773C-49FA-A7C1-91F89E341884}"/>
    <cellStyle name="Separador de milhares 7 3 4 24" xfId="21881" xr:uid="{00000000-0005-0000-0000-0000C55F0000}"/>
    <cellStyle name="Separador de milhares 7 3 4 24 2" xfId="21882" xr:uid="{00000000-0005-0000-0000-0000C65F0000}"/>
    <cellStyle name="Separador de milhares 7 3 4 24 2 2" xfId="30726" xr:uid="{6633EBE5-FF13-4AD0-B52D-7AF35B842920}"/>
    <cellStyle name="Separador de milhares 7 3 4 24 3" xfId="30725" xr:uid="{AE7607C4-6B84-4D00-9893-8E1A870B12EC}"/>
    <cellStyle name="Separador de milhares 7 3 4 25" xfId="21883" xr:uid="{00000000-0005-0000-0000-0000C75F0000}"/>
    <cellStyle name="Separador de milhares 7 3 4 25 2" xfId="21884" xr:uid="{00000000-0005-0000-0000-0000C85F0000}"/>
    <cellStyle name="Separador de milhares 7 3 4 25 2 2" xfId="30728" xr:uid="{A6D9C497-5B82-477F-9633-0FE0D3BBF4CD}"/>
    <cellStyle name="Separador de milhares 7 3 4 25 3" xfId="30727" xr:uid="{2F4C22DD-73A8-434B-86EC-18D88353AA60}"/>
    <cellStyle name="Separador de milhares 7 3 4 26" xfId="21885" xr:uid="{00000000-0005-0000-0000-0000C95F0000}"/>
    <cellStyle name="Separador de milhares 7 3 4 26 2" xfId="21886" xr:uid="{00000000-0005-0000-0000-0000CA5F0000}"/>
    <cellStyle name="Separador de milhares 7 3 4 26 2 2" xfId="30730" xr:uid="{22815CB9-0808-4DBA-8387-6216A804F353}"/>
    <cellStyle name="Separador de milhares 7 3 4 26 3" xfId="30729" xr:uid="{012B5087-2795-472C-AA88-02EBA66827C3}"/>
    <cellStyle name="Separador de milhares 7 3 4 27" xfId="21887" xr:uid="{00000000-0005-0000-0000-0000CB5F0000}"/>
    <cellStyle name="Separador de milhares 7 3 4 27 2" xfId="21888" xr:uid="{00000000-0005-0000-0000-0000CC5F0000}"/>
    <cellStyle name="Separador de milhares 7 3 4 27 2 2" xfId="30732" xr:uid="{A309B437-6BAD-47FA-9A72-9BD46A56B06C}"/>
    <cellStyle name="Separador de milhares 7 3 4 27 3" xfId="30731" xr:uid="{9A50CFED-D785-4371-8FB2-ED55D9A5F804}"/>
    <cellStyle name="Separador de milhares 7 3 4 28" xfId="21889" xr:uid="{00000000-0005-0000-0000-0000CD5F0000}"/>
    <cellStyle name="Separador de milhares 7 3 4 28 2" xfId="21890" xr:uid="{00000000-0005-0000-0000-0000CE5F0000}"/>
    <cellStyle name="Separador de milhares 7 3 4 28 2 2" xfId="30734" xr:uid="{FAFFA2F4-D8B8-496B-BA86-30D595D6E1F4}"/>
    <cellStyle name="Separador de milhares 7 3 4 28 3" xfId="30733" xr:uid="{041134AF-6C02-47CB-814B-CDFFED6F7069}"/>
    <cellStyle name="Separador de milhares 7 3 4 29" xfId="21891" xr:uid="{00000000-0005-0000-0000-0000CF5F0000}"/>
    <cellStyle name="Separador de milhares 7 3 4 29 2" xfId="21892" xr:uid="{00000000-0005-0000-0000-0000D05F0000}"/>
    <cellStyle name="Separador de milhares 7 3 4 29 2 2" xfId="30736" xr:uid="{7F5B4DAA-5EDF-4FB6-B18F-010E55EB5B9D}"/>
    <cellStyle name="Separador de milhares 7 3 4 29 3" xfId="30735" xr:uid="{A287712F-8312-482D-81E3-8E9D4102D6D5}"/>
    <cellStyle name="Separador de milhares 7 3 4 3" xfId="21893" xr:uid="{00000000-0005-0000-0000-0000D15F0000}"/>
    <cellStyle name="Separador de milhares 7 3 4 3 2" xfId="21894" xr:uid="{00000000-0005-0000-0000-0000D25F0000}"/>
    <cellStyle name="Separador de milhares 7 3 4 3 2 2" xfId="21895" xr:uid="{00000000-0005-0000-0000-0000D35F0000}"/>
    <cellStyle name="Separador de milhares 7 3 4 3 2 2 2" xfId="30739" xr:uid="{55EA66A0-5122-4000-A15F-C3A9CD716FA3}"/>
    <cellStyle name="Separador de milhares 7 3 4 3 2 3" xfId="30738" xr:uid="{C26957FA-C992-4787-A746-FF8644718C65}"/>
    <cellStyle name="Separador de milhares 7 3 4 3 3" xfId="21896" xr:uid="{00000000-0005-0000-0000-0000D45F0000}"/>
    <cellStyle name="Separador de milhares 7 3 4 3 3 2" xfId="21897" xr:uid="{00000000-0005-0000-0000-0000D55F0000}"/>
    <cellStyle name="Separador de milhares 7 3 4 3 3 2 2" xfId="30741" xr:uid="{2A313835-B129-40A3-975F-122B02CAF0C7}"/>
    <cellStyle name="Separador de milhares 7 3 4 3 3 3" xfId="30740" xr:uid="{32EBF3F2-CCA3-4985-9A2A-B19950839B29}"/>
    <cellStyle name="Separador de milhares 7 3 4 3 4" xfId="21898" xr:uid="{00000000-0005-0000-0000-0000D65F0000}"/>
    <cellStyle name="Separador de milhares 7 3 4 3 4 2" xfId="21899" xr:uid="{00000000-0005-0000-0000-0000D75F0000}"/>
    <cellStyle name="Separador de milhares 7 3 4 3 4 2 2" xfId="30743" xr:uid="{3657953B-0F3F-4380-8ED6-B9F14ABB1AC2}"/>
    <cellStyle name="Separador de milhares 7 3 4 3 4 3" xfId="30742" xr:uid="{AF1548F6-B0E8-4F08-8D40-D0D2E151B84F}"/>
    <cellStyle name="Separador de milhares 7 3 4 3 5" xfId="21900" xr:uid="{00000000-0005-0000-0000-0000D85F0000}"/>
    <cellStyle name="Separador de milhares 7 3 4 3 5 2" xfId="21901" xr:uid="{00000000-0005-0000-0000-0000D95F0000}"/>
    <cellStyle name="Separador de milhares 7 3 4 3 5 2 2" xfId="30745" xr:uid="{48214320-5B72-4406-9D4E-374E51847D25}"/>
    <cellStyle name="Separador de milhares 7 3 4 3 5 3" xfId="30744" xr:uid="{0991A25B-E293-41C6-BA3C-675DE9A1CF62}"/>
    <cellStyle name="Separador de milhares 7 3 4 3 6" xfId="21902" xr:uid="{00000000-0005-0000-0000-0000DA5F0000}"/>
    <cellStyle name="Separador de milhares 7 3 4 3 6 2" xfId="30746" xr:uid="{B889DE10-9BCE-489B-BBC2-1183F88EFF7E}"/>
    <cellStyle name="Separador de milhares 7 3 4 3 7" xfId="30737" xr:uid="{0B2F4F6F-780E-40F0-A0C8-A2B23EC4A1C3}"/>
    <cellStyle name="Separador de milhares 7 3 4 30" xfId="21903" xr:uid="{00000000-0005-0000-0000-0000DB5F0000}"/>
    <cellStyle name="Separador de milhares 7 3 4 30 2" xfId="21904" xr:uid="{00000000-0005-0000-0000-0000DC5F0000}"/>
    <cellStyle name="Separador de milhares 7 3 4 30 2 2" xfId="30748" xr:uid="{42B8AF0E-6524-4CAC-B714-6849F86A76FA}"/>
    <cellStyle name="Separador de milhares 7 3 4 30 3" xfId="30747" xr:uid="{16320A66-322F-48DB-8179-57E8DD29CC50}"/>
    <cellStyle name="Separador de milhares 7 3 4 31" xfId="21905" xr:uid="{00000000-0005-0000-0000-0000DD5F0000}"/>
    <cellStyle name="Separador de milhares 7 3 4 31 2" xfId="21906" xr:uid="{00000000-0005-0000-0000-0000DE5F0000}"/>
    <cellStyle name="Separador de milhares 7 3 4 31 2 2" xfId="30750" xr:uid="{0203332F-9572-4DC0-A835-3F6D6BE195E4}"/>
    <cellStyle name="Separador de milhares 7 3 4 31 3" xfId="30749" xr:uid="{714BDB4F-E988-41C0-ABFA-F5A381EDA3AF}"/>
    <cellStyle name="Separador de milhares 7 3 4 32" xfId="21907" xr:uid="{00000000-0005-0000-0000-0000DF5F0000}"/>
    <cellStyle name="Separador de milhares 7 3 4 32 2" xfId="21908" xr:uid="{00000000-0005-0000-0000-0000E05F0000}"/>
    <cellStyle name="Separador de milhares 7 3 4 32 2 2" xfId="30752" xr:uid="{1C087094-D529-4C34-8DCE-B1B74C4B5F41}"/>
    <cellStyle name="Separador de milhares 7 3 4 32 3" xfId="30751" xr:uid="{D3546E64-B6F0-4A53-AB5D-4946F08180A1}"/>
    <cellStyle name="Separador de milhares 7 3 4 33" xfId="21909" xr:uid="{00000000-0005-0000-0000-0000E15F0000}"/>
    <cellStyle name="Separador de milhares 7 3 4 33 2" xfId="21910" xr:uid="{00000000-0005-0000-0000-0000E25F0000}"/>
    <cellStyle name="Separador de milhares 7 3 4 33 2 2" xfId="30754" xr:uid="{9832A4F6-09CB-4DA4-B760-BC13011704F1}"/>
    <cellStyle name="Separador de milhares 7 3 4 33 3" xfId="30753" xr:uid="{8DDE6E09-5AEF-466D-A14F-F9D30229923E}"/>
    <cellStyle name="Separador de milhares 7 3 4 34" xfId="21911" xr:uid="{00000000-0005-0000-0000-0000E35F0000}"/>
    <cellStyle name="Separador de milhares 7 3 4 34 2" xfId="21912" xr:uid="{00000000-0005-0000-0000-0000E45F0000}"/>
    <cellStyle name="Separador de milhares 7 3 4 34 2 2" xfId="30756" xr:uid="{E2408ACC-8C74-4C64-B242-99153F83CDB6}"/>
    <cellStyle name="Separador de milhares 7 3 4 34 3" xfId="30755" xr:uid="{D4EEC929-EFC2-4271-B4CE-D9DB63907AF6}"/>
    <cellStyle name="Separador de milhares 7 3 4 35" xfId="21913" xr:uid="{00000000-0005-0000-0000-0000E55F0000}"/>
    <cellStyle name="Separador de milhares 7 3 4 35 2" xfId="21914" xr:uid="{00000000-0005-0000-0000-0000E65F0000}"/>
    <cellStyle name="Separador de milhares 7 3 4 35 2 2" xfId="30758" xr:uid="{83A791CD-5ACF-4791-A0AD-E388AA866AE6}"/>
    <cellStyle name="Separador de milhares 7 3 4 35 3" xfId="30757" xr:uid="{14CFD3A3-49B6-449E-8638-5DB9961D6C32}"/>
    <cellStyle name="Separador de milhares 7 3 4 36" xfId="21915" xr:uid="{00000000-0005-0000-0000-0000E75F0000}"/>
    <cellStyle name="Separador de milhares 7 3 4 36 2" xfId="21916" xr:uid="{00000000-0005-0000-0000-0000E85F0000}"/>
    <cellStyle name="Separador de milhares 7 3 4 36 2 2" xfId="30760" xr:uid="{1DBF8A42-51BA-423E-B9E7-17B1BACBCDFD}"/>
    <cellStyle name="Separador de milhares 7 3 4 36 3" xfId="30759" xr:uid="{0050A34B-FD85-43B9-B8AB-BE219F909253}"/>
    <cellStyle name="Separador de milhares 7 3 4 37" xfId="21917" xr:uid="{00000000-0005-0000-0000-0000E95F0000}"/>
    <cellStyle name="Separador de milhares 7 3 4 37 2" xfId="21918" xr:uid="{00000000-0005-0000-0000-0000EA5F0000}"/>
    <cellStyle name="Separador de milhares 7 3 4 37 2 2" xfId="30762" xr:uid="{53E5965D-34C6-4657-910A-6E35C57FD31A}"/>
    <cellStyle name="Separador de milhares 7 3 4 37 3" xfId="30761" xr:uid="{5AC35D57-491B-4820-865E-3D6CE0FC44AB}"/>
    <cellStyle name="Separador de milhares 7 3 4 38" xfId="21919" xr:uid="{00000000-0005-0000-0000-0000EB5F0000}"/>
    <cellStyle name="Separador de milhares 7 3 4 38 2" xfId="21920" xr:uid="{00000000-0005-0000-0000-0000EC5F0000}"/>
    <cellStyle name="Separador de milhares 7 3 4 38 2 2" xfId="30764" xr:uid="{7AF8B0DD-70BD-4A8B-A8E7-791086657600}"/>
    <cellStyle name="Separador de milhares 7 3 4 38 3" xfId="30763" xr:uid="{5646970D-3E1F-4761-90D2-22A8D6C6E00F}"/>
    <cellStyle name="Separador de milhares 7 3 4 39" xfId="21921" xr:uid="{00000000-0005-0000-0000-0000ED5F0000}"/>
    <cellStyle name="Separador de milhares 7 3 4 39 2" xfId="21922" xr:uid="{00000000-0005-0000-0000-0000EE5F0000}"/>
    <cellStyle name="Separador de milhares 7 3 4 39 2 2" xfId="30766" xr:uid="{708397E9-B2B6-4306-A478-AF0AA8903595}"/>
    <cellStyle name="Separador de milhares 7 3 4 39 3" xfId="30765" xr:uid="{9FFFE05D-85CD-47F0-ACFB-0606BED86BB1}"/>
    <cellStyle name="Separador de milhares 7 3 4 4" xfId="21923" xr:uid="{00000000-0005-0000-0000-0000EF5F0000}"/>
    <cellStyle name="Separador de milhares 7 3 4 4 2" xfId="21924" xr:uid="{00000000-0005-0000-0000-0000F05F0000}"/>
    <cellStyle name="Separador de milhares 7 3 4 4 2 2" xfId="21925" xr:uid="{00000000-0005-0000-0000-0000F15F0000}"/>
    <cellStyle name="Separador de milhares 7 3 4 4 2 2 2" xfId="30769" xr:uid="{A1A7863C-7A3D-41C4-B96A-995AFC882287}"/>
    <cellStyle name="Separador de milhares 7 3 4 4 2 3" xfId="30768" xr:uid="{40B2DAEE-C989-4745-8FDB-2DB219322217}"/>
    <cellStyle name="Separador de milhares 7 3 4 4 3" xfId="21926" xr:uid="{00000000-0005-0000-0000-0000F25F0000}"/>
    <cellStyle name="Separador de milhares 7 3 4 4 3 2" xfId="21927" xr:uid="{00000000-0005-0000-0000-0000F35F0000}"/>
    <cellStyle name="Separador de milhares 7 3 4 4 3 2 2" xfId="30771" xr:uid="{82BE56F3-7423-41B3-AFEA-B4761DBF1FA7}"/>
    <cellStyle name="Separador de milhares 7 3 4 4 3 3" xfId="30770" xr:uid="{A1FAF4D2-E872-4393-BC93-B20AEC593A31}"/>
    <cellStyle name="Separador de milhares 7 3 4 4 4" xfId="21928" xr:uid="{00000000-0005-0000-0000-0000F45F0000}"/>
    <cellStyle name="Separador de milhares 7 3 4 4 4 2" xfId="21929" xr:uid="{00000000-0005-0000-0000-0000F55F0000}"/>
    <cellStyle name="Separador de milhares 7 3 4 4 4 2 2" xfId="30773" xr:uid="{B76A1B1A-5244-412D-B939-8DCFB22F45D5}"/>
    <cellStyle name="Separador de milhares 7 3 4 4 4 3" xfId="30772" xr:uid="{86F96AB6-18A9-4750-8994-730EC77276AD}"/>
    <cellStyle name="Separador de milhares 7 3 4 4 5" xfId="21930" xr:uid="{00000000-0005-0000-0000-0000F65F0000}"/>
    <cellStyle name="Separador de milhares 7 3 4 4 5 2" xfId="21931" xr:uid="{00000000-0005-0000-0000-0000F75F0000}"/>
    <cellStyle name="Separador de milhares 7 3 4 4 5 2 2" xfId="30775" xr:uid="{5569913B-CD54-4FBD-B917-A25692EB7EDB}"/>
    <cellStyle name="Separador de milhares 7 3 4 4 5 3" xfId="30774" xr:uid="{4A15D3F5-FC6D-4528-A65A-7E17496B2BEB}"/>
    <cellStyle name="Separador de milhares 7 3 4 4 6" xfId="21932" xr:uid="{00000000-0005-0000-0000-0000F85F0000}"/>
    <cellStyle name="Separador de milhares 7 3 4 4 6 2" xfId="30776" xr:uid="{69BBA476-36E5-4DBD-8729-C8DA58C9EE2A}"/>
    <cellStyle name="Separador de milhares 7 3 4 4 7" xfId="30767" xr:uid="{78124F87-5AB3-49B8-A71D-D07DBAA006C0}"/>
    <cellStyle name="Separador de milhares 7 3 4 40" xfId="21933" xr:uid="{00000000-0005-0000-0000-0000F95F0000}"/>
    <cellStyle name="Separador de milhares 7 3 4 40 2" xfId="21934" xr:uid="{00000000-0005-0000-0000-0000FA5F0000}"/>
    <cellStyle name="Separador de milhares 7 3 4 40 2 2" xfId="30778" xr:uid="{A102D839-4F33-41DC-8F86-09B4760AA313}"/>
    <cellStyle name="Separador de milhares 7 3 4 40 3" xfId="30777" xr:uid="{D0EA4A81-552F-4BCB-945E-134C8C36B9E9}"/>
    <cellStyle name="Separador de milhares 7 3 4 41" xfId="21935" xr:uid="{00000000-0005-0000-0000-0000FB5F0000}"/>
    <cellStyle name="Separador de milhares 7 3 4 41 2" xfId="21936" xr:uid="{00000000-0005-0000-0000-0000FC5F0000}"/>
    <cellStyle name="Separador de milhares 7 3 4 41 2 2" xfId="30780" xr:uid="{6701C4B9-0CEF-4E87-B5D2-9C60063EB3CD}"/>
    <cellStyle name="Separador de milhares 7 3 4 41 3" xfId="30779" xr:uid="{FCBF84F3-2117-411C-BE5D-B1B507E06957}"/>
    <cellStyle name="Separador de milhares 7 3 4 42" xfId="21937" xr:uid="{00000000-0005-0000-0000-0000FD5F0000}"/>
    <cellStyle name="Separador de milhares 7 3 4 42 2" xfId="21938" xr:uid="{00000000-0005-0000-0000-0000FE5F0000}"/>
    <cellStyle name="Separador de milhares 7 3 4 42 2 2" xfId="30782" xr:uid="{65C77FB4-451F-42F7-8236-BB02C3B0C34A}"/>
    <cellStyle name="Separador de milhares 7 3 4 42 3" xfId="30781" xr:uid="{DCBBF021-6269-4F1A-81B9-B94AA9977A6D}"/>
    <cellStyle name="Separador de milhares 7 3 4 43" xfId="21939" xr:uid="{00000000-0005-0000-0000-0000FF5F0000}"/>
    <cellStyle name="Separador de milhares 7 3 4 43 2" xfId="21940" xr:uid="{00000000-0005-0000-0000-000000600000}"/>
    <cellStyle name="Separador de milhares 7 3 4 43 2 2" xfId="30784" xr:uid="{5F69B397-6751-419F-BEF2-23B8A0985B4C}"/>
    <cellStyle name="Separador de milhares 7 3 4 43 3" xfId="30783" xr:uid="{A9D4749A-3A53-44CD-9CC1-8C6A56605C58}"/>
    <cellStyle name="Separador de milhares 7 3 4 44" xfId="21941" xr:uid="{00000000-0005-0000-0000-000001600000}"/>
    <cellStyle name="Separador de milhares 7 3 4 44 2" xfId="21942" xr:uid="{00000000-0005-0000-0000-000002600000}"/>
    <cellStyle name="Separador de milhares 7 3 4 44 2 2" xfId="30786" xr:uid="{32AD7DA4-0374-489A-818C-230EB391B692}"/>
    <cellStyle name="Separador de milhares 7 3 4 44 3" xfId="30785" xr:uid="{EBE57022-6C24-4B9B-BA57-03875B943CA5}"/>
    <cellStyle name="Separador de milhares 7 3 4 45" xfId="21943" xr:uid="{00000000-0005-0000-0000-000003600000}"/>
    <cellStyle name="Separador de milhares 7 3 4 45 2" xfId="21944" xr:uid="{00000000-0005-0000-0000-000004600000}"/>
    <cellStyle name="Separador de milhares 7 3 4 45 2 2" xfId="30788" xr:uid="{6A8FF727-0A88-4B4D-9135-06E5A184326A}"/>
    <cellStyle name="Separador de milhares 7 3 4 45 3" xfId="30787" xr:uid="{DED837BE-DDB6-4C8E-8A1F-82B33071FC99}"/>
    <cellStyle name="Separador de milhares 7 3 4 46" xfId="21945" xr:uid="{00000000-0005-0000-0000-000005600000}"/>
    <cellStyle name="Separador de milhares 7 3 4 46 2" xfId="30789" xr:uid="{0C664E53-D5C7-4368-ACFB-06DD12B869C7}"/>
    <cellStyle name="Separador de milhares 7 3 4 47" xfId="21842" xr:uid="{00000000-0005-0000-0000-000006600000}"/>
    <cellStyle name="Separador de milhares 7 3 4 48" xfId="28080" xr:uid="{B0466E7F-C674-4558-A769-3284F278EA75}"/>
    <cellStyle name="Separador de milhares 7 3 4 5" xfId="21946" xr:uid="{00000000-0005-0000-0000-000007600000}"/>
    <cellStyle name="Separador de milhares 7 3 4 5 2" xfId="21947" xr:uid="{00000000-0005-0000-0000-000008600000}"/>
    <cellStyle name="Separador de milhares 7 3 4 5 2 2" xfId="30791" xr:uid="{0A761BC2-05E9-41EB-9681-6591C71D3474}"/>
    <cellStyle name="Separador de milhares 7 3 4 5 3" xfId="30790" xr:uid="{F1FEE835-CB3D-4504-A80E-D404AC97539F}"/>
    <cellStyle name="Separador de milhares 7 3 4 6" xfId="21948" xr:uid="{00000000-0005-0000-0000-000009600000}"/>
    <cellStyle name="Separador de milhares 7 3 4 6 2" xfId="21949" xr:uid="{00000000-0005-0000-0000-00000A600000}"/>
    <cellStyle name="Separador de milhares 7 3 4 6 2 2" xfId="30793" xr:uid="{57BEF2D2-9774-450E-B434-917EA4030D84}"/>
    <cellStyle name="Separador de milhares 7 3 4 6 3" xfId="30792" xr:uid="{59142E69-63BB-40BC-8DB3-DA6203CC92F5}"/>
    <cellStyle name="Separador de milhares 7 3 4 7" xfId="21950" xr:uid="{00000000-0005-0000-0000-00000B600000}"/>
    <cellStyle name="Separador de milhares 7 3 4 7 2" xfId="21951" xr:uid="{00000000-0005-0000-0000-00000C600000}"/>
    <cellStyle name="Separador de milhares 7 3 4 7 2 2" xfId="30795" xr:uid="{028025EC-9CCB-436E-82F0-3344D6EEE2AA}"/>
    <cellStyle name="Separador de milhares 7 3 4 7 3" xfId="30794" xr:uid="{2406F314-F951-4D02-BBF9-0EF4195791C9}"/>
    <cellStyle name="Separador de milhares 7 3 4 8" xfId="21952" xr:uid="{00000000-0005-0000-0000-00000D600000}"/>
    <cellStyle name="Separador de milhares 7 3 4 8 2" xfId="21953" xr:uid="{00000000-0005-0000-0000-00000E600000}"/>
    <cellStyle name="Separador de milhares 7 3 4 8 2 2" xfId="30797" xr:uid="{B5E20D8A-E22F-4BCB-806D-D8186E8942B2}"/>
    <cellStyle name="Separador de milhares 7 3 4 8 3" xfId="30796" xr:uid="{68FA4252-43C5-40E5-89A9-7292C2AFAEEC}"/>
    <cellStyle name="Separador de milhares 7 3 4 9" xfId="21954" xr:uid="{00000000-0005-0000-0000-00000F600000}"/>
    <cellStyle name="Separador de milhares 7 3 4 9 2" xfId="21955" xr:uid="{00000000-0005-0000-0000-000010600000}"/>
    <cellStyle name="Separador de milhares 7 3 4 9 2 2" xfId="30799" xr:uid="{EE33E7CC-26AF-49AA-A444-F72D4E1FB370}"/>
    <cellStyle name="Separador de milhares 7 3 4 9 3" xfId="30798" xr:uid="{8567A0FF-F376-4F6B-AAA7-861890AF7E91}"/>
    <cellStyle name="Separador de milhares 7 3 40" xfId="21956" xr:uid="{00000000-0005-0000-0000-000011600000}"/>
    <cellStyle name="Separador de milhares 7 3 40 2" xfId="21957" xr:uid="{00000000-0005-0000-0000-000012600000}"/>
    <cellStyle name="Separador de milhares 7 3 40 2 2" xfId="30801" xr:uid="{7ECE2857-D98E-4F35-987D-6B8193F4D175}"/>
    <cellStyle name="Separador de milhares 7 3 40 3" xfId="30800" xr:uid="{6FEB7C44-1F32-4342-B07A-28EBCA0EE09D}"/>
    <cellStyle name="Separador de milhares 7 3 41" xfId="21958" xr:uid="{00000000-0005-0000-0000-000013600000}"/>
    <cellStyle name="Separador de milhares 7 3 41 2" xfId="21959" xr:uid="{00000000-0005-0000-0000-000014600000}"/>
    <cellStyle name="Separador de milhares 7 3 41 2 2" xfId="30803" xr:uid="{177AF4B0-D29E-4C5F-8F14-379E77A367D2}"/>
    <cellStyle name="Separador de milhares 7 3 41 3" xfId="30802" xr:uid="{26A37DAA-6CBB-40A7-BC29-27F2617ECBBC}"/>
    <cellStyle name="Separador de milhares 7 3 42" xfId="21960" xr:uid="{00000000-0005-0000-0000-000015600000}"/>
    <cellStyle name="Separador de milhares 7 3 42 2" xfId="21961" xr:uid="{00000000-0005-0000-0000-000016600000}"/>
    <cellStyle name="Separador de milhares 7 3 42 2 2" xfId="30805" xr:uid="{BDA952AC-3813-4666-9AC1-1328EAC84E7C}"/>
    <cellStyle name="Separador de milhares 7 3 42 3" xfId="30804" xr:uid="{5FEB13E0-CCCC-45EC-B9D0-7BBA0FCA843E}"/>
    <cellStyle name="Separador de milhares 7 3 43" xfId="21962" xr:uid="{00000000-0005-0000-0000-000017600000}"/>
    <cellStyle name="Separador de milhares 7 3 43 2" xfId="21963" xr:uid="{00000000-0005-0000-0000-000018600000}"/>
    <cellStyle name="Separador de milhares 7 3 43 2 2" xfId="30807" xr:uid="{01ABD13D-5640-4272-AF03-6533D1BFCDDD}"/>
    <cellStyle name="Separador de milhares 7 3 43 3" xfId="30806" xr:uid="{A72C244F-6EF8-4635-AF8F-74322E21D704}"/>
    <cellStyle name="Separador de milhares 7 3 44" xfId="21964" xr:uid="{00000000-0005-0000-0000-000019600000}"/>
    <cellStyle name="Separador de milhares 7 3 44 2" xfId="21965" xr:uid="{00000000-0005-0000-0000-00001A600000}"/>
    <cellStyle name="Separador de milhares 7 3 44 2 2" xfId="30809" xr:uid="{A6CA73C7-F32A-49C7-AF06-9806EED62675}"/>
    <cellStyle name="Separador de milhares 7 3 44 3" xfId="30808" xr:uid="{63D39B90-0B3E-440A-91F5-BA7B4C8AF8D6}"/>
    <cellStyle name="Separador de milhares 7 3 45" xfId="21966" xr:uid="{00000000-0005-0000-0000-00001B600000}"/>
    <cellStyle name="Separador de milhares 7 3 45 2" xfId="21967" xr:uid="{00000000-0005-0000-0000-00001C600000}"/>
    <cellStyle name="Separador de milhares 7 3 45 2 2" xfId="30811" xr:uid="{9D1B3300-26EF-4EAA-936E-EF5B6E3E7EBD}"/>
    <cellStyle name="Separador de milhares 7 3 45 3" xfId="30810" xr:uid="{23D1BF75-2D84-4070-9442-38A9DCCBCC8B}"/>
    <cellStyle name="Separador de milhares 7 3 46" xfId="21968" xr:uid="{00000000-0005-0000-0000-00001D600000}"/>
    <cellStyle name="Separador de milhares 7 3 46 2" xfId="21969" xr:uid="{00000000-0005-0000-0000-00001E600000}"/>
    <cellStyle name="Separador de milhares 7 3 46 2 2" xfId="30813" xr:uid="{93BC90BE-98AE-4134-866A-7A7C24ED6456}"/>
    <cellStyle name="Separador de milhares 7 3 46 3" xfId="30812" xr:uid="{1284F8A9-E7A5-4557-923F-677F544BE88F}"/>
    <cellStyle name="Separador de milhares 7 3 47" xfId="21970" xr:uid="{00000000-0005-0000-0000-00001F600000}"/>
    <cellStyle name="Separador de milhares 7 3 47 2" xfId="21971" xr:uid="{00000000-0005-0000-0000-000020600000}"/>
    <cellStyle name="Separador de milhares 7 3 47 2 2" xfId="30815" xr:uid="{D0673D7D-FA88-4054-A1C5-BDA86E2CADA3}"/>
    <cellStyle name="Separador de milhares 7 3 47 3" xfId="30814" xr:uid="{A89A03B9-7511-4905-87FA-11B051485851}"/>
    <cellStyle name="Separador de milhares 7 3 48" xfId="21972" xr:uid="{00000000-0005-0000-0000-000021600000}"/>
    <cellStyle name="Separador de milhares 7 3 48 2" xfId="21973" xr:uid="{00000000-0005-0000-0000-000022600000}"/>
    <cellStyle name="Separador de milhares 7 3 48 2 2" xfId="30817" xr:uid="{39F44A90-D4F5-45F8-BD4F-02C702F7AE70}"/>
    <cellStyle name="Separador de milhares 7 3 48 3" xfId="30816" xr:uid="{A709BF6A-9E5C-4164-96E6-FE23558F0BA9}"/>
    <cellStyle name="Separador de milhares 7 3 49" xfId="21974" xr:uid="{00000000-0005-0000-0000-000023600000}"/>
    <cellStyle name="Separador de milhares 7 3 49 2" xfId="21975" xr:uid="{00000000-0005-0000-0000-000024600000}"/>
    <cellStyle name="Separador de milhares 7 3 49 2 2" xfId="30819" xr:uid="{D87CC7CE-F3AD-4094-A858-27A5DC3842FF}"/>
    <cellStyle name="Separador de milhares 7 3 49 3" xfId="30818" xr:uid="{BCC28393-B454-4EEE-820B-81535DCB3E28}"/>
    <cellStyle name="Separador de milhares 7 3 5" xfId="21976" xr:uid="{00000000-0005-0000-0000-000025600000}"/>
    <cellStyle name="Separador de milhares 7 3 5 10" xfId="21977" xr:uid="{00000000-0005-0000-0000-000026600000}"/>
    <cellStyle name="Separador de milhares 7 3 5 10 2" xfId="21978" xr:uid="{00000000-0005-0000-0000-000027600000}"/>
    <cellStyle name="Separador de milhares 7 3 5 10 2 2" xfId="30821" xr:uid="{7C6B3188-9E2B-4BF1-83D7-FDAAB6C4B49D}"/>
    <cellStyle name="Separador de milhares 7 3 5 10 3" xfId="30820" xr:uid="{C9892347-8ACF-4E04-B4C5-F158D14120F8}"/>
    <cellStyle name="Separador de milhares 7 3 5 11" xfId="21979" xr:uid="{00000000-0005-0000-0000-000028600000}"/>
    <cellStyle name="Separador de milhares 7 3 5 11 2" xfId="21980" xr:uid="{00000000-0005-0000-0000-000029600000}"/>
    <cellStyle name="Separador de milhares 7 3 5 11 2 2" xfId="30823" xr:uid="{A0C3DD72-C6AE-4242-94F0-562824DC1057}"/>
    <cellStyle name="Separador de milhares 7 3 5 11 3" xfId="30822" xr:uid="{51B0D86D-D136-40CA-B028-5D3B67C49BDE}"/>
    <cellStyle name="Separador de milhares 7 3 5 12" xfId="21981" xr:uid="{00000000-0005-0000-0000-00002A600000}"/>
    <cellStyle name="Separador de milhares 7 3 5 12 2" xfId="21982" xr:uid="{00000000-0005-0000-0000-00002B600000}"/>
    <cellStyle name="Separador de milhares 7 3 5 12 2 2" xfId="30825" xr:uid="{B207DACC-0FE2-4DC7-947C-D4B49A7E54A9}"/>
    <cellStyle name="Separador de milhares 7 3 5 12 3" xfId="30824" xr:uid="{0C81298B-1995-48A8-9D08-321076613EFF}"/>
    <cellStyle name="Separador de milhares 7 3 5 13" xfId="21983" xr:uid="{00000000-0005-0000-0000-00002C600000}"/>
    <cellStyle name="Separador de milhares 7 3 5 13 2" xfId="21984" xr:uid="{00000000-0005-0000-0000-00002D600000}"/>
    <cellStyle name="Separador de milhares 7 3 5 13 2 2" xfId="30827" xr:uid="{95073288-4917-4F4A-BD91-84D37B1C8D03}"/>
    <cellStyle name="Separador de milhares 7 3 5 13 3" xfId="30826" xr:uid="{85694790-8E25-4D32-A60B-FAD7A8F27465}"/>
    <cellStyle name="Separador de milhares 7 3 5 14" xfId="21985" xr:uid="{00000000-0005-0000-0000-00002E600000}"/>
    <cellStyle name="Separador de milhares 7 3 5 14 2" xfId="21986" xr:uid="{00000000-0005-0000-0000-00002F600000}"/>
    <cellStyle name="Separador de milhares 7 3 5 14 2 2" xfId="30829" xr:uid="{4FD00507-FD4A-4D89-8D83-91E0EF2971B1}"/>
    <cellStyle name="Separador de milhares 7 3 5 14 3" xfId="30828" xr:uid="{12160115-D25F-44C3-BA73-CD0D693C4F48}"/>
    <cellStyle name="Separador de milhares 7 3 5 15" xfId="21987" xr:uid="{00000000-0005-0000-0000-000030600000}"/>
    <cellStyle name="Separador de milhares 7 3 5 15 2" xfId="21988" xr:uid="{00000000-0005-0000-0000-000031600000}"/>
    <cellStyle name="Separador de milhares 7 3 5 15 2 2" xfId="30831" xr:uid="{C0D3F6F3-4E38-4C80-9ED9-A459736382C8}"/>
    <cellStyle name="Separador de milhares 7 3 5 15 3" xfId="30830" xr:uid="{C51141B1-D80E-41E4-9A9D-B124CEFFD889}"/>
    <cellStyle name="Separador de milhares 7 3 5 16" xfId="21989" xr:uid="{00000000-0005-0000-0000-000032600000}"/>
    <cellStyle name="Separador de milhares 7 3 5 16 2" xfId="21990" xr:uid="{00000000-0005-0000-0000-000033600000}"/>
    <cellStyle name="Separador de milhares 7 3 5 16 2 2" xfId="30833" xr:uid="{F676ABBF-4E58-4312-95D6-43626DB4567F}"/>
    <cellStyle name="Separador de milhares 7 3 5 16 3" xfId="30832" xr:uid="{DB46FEA9-C8DC-42F9-B293-E62174872F78}"/>
    <cellStyle name="Separador de milhares 7 3 5 17" xfId="21991" xr:uid="{00000000-0005-0000-0000-000034600000}"/>
    <cellStyle name="Separador de milhares 7 3 5 17 2" xfId="21992" xr:uid="{00000000-0005-0000-0000-000035600000}"/>
    <cellStyle name="Separador de milhares 7 3 5 17 2 2" xfId="30835" xr:uid="{C8CF028E-EE28-4083-85D0-410574973378}"/>
    <cellStyle name="Separador de milhares 7 3 5 17 3" xfId="30834" xr:uid="{FB1B6450-E01E-498A-B77C-0514CBF01A6C}"/>
    <cellStyle name="Separador de milhares 7 3 5 18" xfId="21993" xr:uid="{00000000-0005-0000-0000-000036600000}"/>
    <cellStyle name="Separador de milhares 7 3 5 18 2" xfId="21994" xr:uid="{00000000-0005-0000-0000-000037600000}"/>
    <cellStyle name="Separador de milhares 7 3 5 18 2 2" xfId="30837" xr:uid="{4EF1EEE9-73A0-4AD5-AA87-2E1AB5F85042}"/>
    <cellStyle name="Separador de milhares 7 3 5 18 3" xfId="30836" xr:uid="{FD847056-015C-4594-B955-AC109E3198AC}"/>
    <cellStyle name="Separador de milhares 7 3 5 19" xfId="21995" xr:uid="{00000000-0005-0000-0000-000038600000}"/>
    <cellStyle name="Separador de milhares 7 3 5 19 2" xfId="21996" xr:uid="{00000000-0005-0000-0000-000039600000}"/>
    <cellStyle name="Separador de milhares 7 3 5 19 2 2" xfId="30839" xr:uid="{56CAFBD8-6A6E-42FE-A571-8A676758CBBB}"/>
    <cellStyle name="Separador de milhares 7 3 5 19 3" xfId="30838" xr:uid="{B74CF925-0AD0-45AE-9A37-3DDF8BBBA744}"/>
    <cellStyle name="Separador de milhares 7 3 5 2" xfId="21997" xr:uid="{00000000-0005-0000-0000-00003A600000}"/>
    <cellStyle name="Separador de milhares 7 3 5 2 2" xfId="21998" xr:uid="{00000000-0005-0000-0000-00003B600000}"/>
    <cellStyle name="Separador de milhares 7 3 5 2 2 2" xfId="30841" xr:uid="{63A02482-6889-4734-86B3-A0F49BA6F6B5}"/>
    <cellStyle name="Separador de milhares 7 3 5 2 3" xfId="30840" xr:uid="{0311D6E9-0C85-4846-AFCB-F3BCC396ED13}"/>
    <cellStyle name="Separador de milhares 7 3 5 20" xfId="21999" xr:uid="{00000000-0005-0000-0000-00003C600000}"/>
    <cellStyle name="Separador de milhares 7 3 5 20 2" xfId="22000" xr:uid="{00000000-0005-0000-0000-00003D600000}"/>
    <cellStyle name="Separador de milhares 7 3 5 20 2 2" xfId="30843" xr:uid="{CA70B15B-D814-4FB3-A642-F8A925B59532}"/>
    <cellStyle name="Separador de milhares 7 3 5 20 3" xfId="30842" xr:uid="{58BB2156-6217-47AE-B555-4A14DE8CBFB2}"/>
    <cellStyle name="Separador de milhares 7 3 5 21" xfId="22001" xr:uid="{00000000-0005-0000-0000-00003E600000}"/>
    <cellStyle name="Separador de milhares 7 3 5 21 2" xfId="22002" xr:uid="{00000000-0005-0000-0000-00003F600000}"/>
    <cellStyle name="Separador de milhares 7 3 5 21 2 2" xfId="30845" xr:uid="{CFFD8CAE-DC12-422B-A885-30F57CF62D66}"/>
    <cellStyle name="Separador de milhares 7 3 5 21 3" xfId="30844" xr:uid="{8D761F7E-1545-45D0-811A-4C9BA91F8E8F}"/>
    <cellStyle name="Separador de milhares 7 3 5 22" xfId="22003" xr:uid="{00000000-0005-0000-0000-000040600000}"/>
    <cellStyle name="Separador de milhares 7 3 5 22 2" xfId="22004" xr:uid="{00000000-0005-0000-0000-000041600000}"/>
    <cellStyle name="Separador de milhares 7 3 5 22 2 2" xfId="30847" xr:uid="{8648393E-7934-4ED4-9F07-034ED756C701}"/>
    <cellStyle name="Separador de milhares 7 3 5 22 3" xfId="30846" xr:uid="{51E7C1F9-3473-47AF-91AF-02FA8EA8C84C}"/>
    <cellStyle name="Separador de milhares 7 3 5 23" xfId="22005" xr:uid="{00000000-0005-0000-0000-000042600000}"/>
    <cellStyle name="Separador de milhares 7 3 5 23 2" xfId="22006" xr:uid="{00000000-0005-0000-0000-000043600000}"/>
    <cellStyle name="Separador de milhares 7 3 5 23 2 2" xfId="30849" xr:uid="{25C24156-AFC4-4F0B-8499-A09283134429}"/>
    <cellStyle name="Separador de milhares 7 3 5 23 3" xfId="30848" xr:uid="{7B45446D-6978-48D7-8711-4E51C095620A}"/>
    <cellStyle name="Separador de milhares 7 3 5 24" xfId="22007" xr:uid="{00000000-0005-0000-0000-000044600000}"/>
    <cellStyle name="Separador de milhares 7 3 5 24 2" xfId="22008" xr:uid="{00000000-0005-0000-0000-000045600000}"/>
    <cellStyle name="Separador de milhares 7 3 5 24 2 2" xfId="30851" xr:uid="{C76B6C13-EFD0-41D3-A037-1B744165EF21}"/>
    <cellStyle name="Separador de milhares 7 3 5 24 3" xfId="30850" xr:uid="{4B68AF28-9BD1-4E29-9FCD-0C83DF09AA9D}"/>
    <cellStyle name="Separador de milhares 7 3 5 25" xfId="22009" xr:uid="{00000000-0005-0000-0000-000046600000}"/>
    <cellStyle name="Separador de milhares 7 3 5 25 2" xfId="22010" xr:uid="{00000000-0005-0000-0000-000047600000}"/>
    <cellStyle name="Separador de milhares 7 3 5 25 2 2" xfId="30853" xr:uid="{70561357-0640-46BD-8684-C2EF12104091}"/>
    <cellStyle name="Separador de milhares 7 3 5 25 3" xfId="30852" xr:uid="{FC6CF96B-D7FB-4C4C-B3E7-8CA895ED333D}"/>
    <cellStyle name="Separador de milhares 7 3 5 26" xfId="22011" xr:uid="{00000000-0005-0000-0000-000048600000}"/>
    <cellStyle name="Separador de milhares 7 3 5 26 2" xfId="22012" xr:uid="{00000000-0005-0000-0000-000049600000}"/>
    <cellStyle name="Separador de milhares 7 3 5 26 2 2" xfId="30855" xr:uid="{4F46F2EE-FAB9-44EE-BCD4-37E0570FEDFF}"/>
    <cellStyle name="Separador de milhares 7 3 5 26 3" xfId="30854" xr:uid="{D9FC7AF7-F913-4501-9ED6-7DE458253474}"/>
    <cellStyle name="Separador de milhares 7 3 5 27" xfId="22013" xr:uid="{00000000-0005-0000-0000-00004A600000}"/>
    <cellStyle name="Separador de milhares 7 3 5 27 2" xfId="22014" xr:uid="{00000000-0005-0000-0000-00004B600000}"/>
    <cellStyle name="Separador de milhares 7 3 5 27 2 2" xfId="30857" xr:uid="{96D39109-9220-49FF-8B9C-F9CCE9A814D8}"/>
    <cellStyle name="Separador de milhares 7 3 5 27 3" xfId="30856" xr:uid="{092CE54F-C160-470A-9C63-CCE1B7E99C8B}"/>
    <cellStyle name="Separador de milhares 7 3 5 28" xfId="22015" xr:uid="{00000000-0005-0000-0000-00004C600000}"/>
    <cellStyle name="Separador de milhares 7 3 5 28 2" xfId="22016" xr:uid="{00000000-0005-0000-0000-00004D600000}"/>
    <cellStyle name="Separador de milhares 7 3 5 28 2 2" xfId="30859" xr:uid="{8F967292-6E6E-4B2C-9ABE-731D49002B21}"/>
    <cellStyle name="Separador de milhares 7 3 5 28 3" xfId="30858" xr:uid="{542A8DD5-C930-42FC-8EA8-46155440CB39}"/>
    <cellStyle name="Separador de milhares 7 3 5 29" xfId="22017" xr:uid="{00000000-0005-0000-0000-00004E600000}"/>
    <cellStyle name="Separador de milhares 7 3 5 29 2" xfId="22018" xr:uid="{00000000-0005-0000-0000-00004F600000}"/>
    <cellStyle name="Separador de milhares 7 3 5 29 2 2" xfId="30861" xr:uid="{BD9DA425-31FD-4190-8F52-BC700E399778}"/>
    <cellStyle name="Separador de milhares 7 3 5 29 3" xfId="30860" xr:uid="{12C3D8BE-772B-40C6-8372-1A8C88CDB3EC}"/>
    <cellStyle name="Separador de milhares 7 3 5 3" xfId="22019" xr:uid="{00000000-0005-0000-0000-000050600000}"/>
    <cellStyle name="Separador de milhares 7 3 5 3 2" xfId="22020" xr:uid="{00000000-0005-0000-0000-000051600000}"/>
    <cellStyle name="Separador de milhares 7 3 5 3 2 2" xfId="30863" xr:uid="{723DF78A-89A4-4F3A-A963-AA8D31A178A2}"/>
    <cellStyle name="Separador de milhares 7 3 5 3 3" xfId="30862" xr:uid="{B3F71979-7D07-42EB-B0BC-1975F1A60ED7}"/>
    <cellStyle name="Separador de milhares 7 3 5 30" xfId="22021" xr:uid="{00000000-0005-0000-0000-000052600000}"/>
    <cellStyle name="Separador de milhares 7 3 5 30 2" xfId="22022" xr:uid="{00000000-0005-0000-0000-000053600000}"/>
    <cellStyle name="Separador de milhares 7 3 5 30 2 2" xfId="30865" xr:uid="{93F09986-D8A0-40AE-A933-754CFC9EF9F8}"/>
    <cellStyle name="Separador de milhares 7 3 5 30 3" xfId="30864" xr:uid="{E7D678AC-1C33-44AC-B117-87BCAEDE7ADD}"/>
    <cellStyle name="Separador de milhares 7 3 5 31" xfId="22023" xr:uid="{00000000-0005-0000-0000-000054600000}"/>
    <cellStyle name="Separador de milhares 7 3 5 31 2" xfId="22024" xr:uid="{00000000-0005-0000-0000-000055600000}"/>
    <cellStyle name="Separador de milhares 7 3 5 31 2 2" xfId="30867" xr:uid="{8BC3116E-23EC-4B6B-ADD9-8C9FB5FCDA9A}"/>
    <cellStyle name="Separador de milhares 7 3 5 31 3" xfId="30866" xr:uid="{3465BBE6-043F-4787-9B5A-5D9904492353}"/>
    <cellStyle name="Separador de milhares 7 3 5 32" xfId="22025" xr:uid="{00000000-0005-0000-0000-000056600000}"/>
    <cellStyle name="Separador de milhares 7 3 5 32 2" xfId="22026" xr:uid="{00000000-0005-0000-0000-000057600000}"/>
    <cellStyle name="Separador de milhares 7 3 5 32 2 2" xfId="30869" xr:uid="{207DE436-1CE7-4E43-9E63-251C3A7A7A9D}"/>
    <cellStyle name="Separador de milhares 7 3 5 32 3" xfId="30868" xr:uid="{1FB558CD-A564-4DBE-A74A-B4B47011E151}"/>
    <cellStyle name="Separador de milhares 7 3 5 33" xfId="22027" xr:uid="{00000000-0005-0000-0000-000058600000}"/>
    <cellStyle name="Separador de milhares 7 3 5 33 2" xfId="22028" xr:uid="{00000000-0005-0000-0000-000059600000}"/>
    <cellStyle name="Separador de milhares 7 3 5 33 2 2" xfId="30871" xr:uid="{4AFDE338-3C01-458B-B6C0-BBB0F95E6105}"/>
    <cellStyle name="Separador de milhares 7 3 5 33 3" xfId="30870" xr:uid="{ACF384D9-AC7E-4795-8EFD-A3E7CDF9FB1D}"/>
    <cellStyle name="Separador de milhares 7 3 5 34" xfId="22029" xr:uid="{00000000-0005-0000-0000-00005A600000}"/>
    <cellStyle name="Separador de milhares 7 3 5 34 2" xfId="22030" xr:uid="{00000000-0005-0000-0000-00005B600000}"/>
    <cellStyle name="Separador de milhares 7 3 5 34 2 2" xfId="30873" xr:uid="{322B6961-1697-4732-906C-3B33A74CC2AE}"/>
    <cellStyle name="Separador de milhares 7 3 5 34 3" xfId="30872" xr:uid="{5ACCC914-B677-457B-8A4E-72576E232136}"/>
    <cellStyle name="Separador de milhares 7 3 5 35" xfId="22031" xr:uid="{00000000-0005-0000-0000-00005C600000}"/>
    <cellStyle name="Separador de milhares 7 3 5 35 2" xfId="30874" xr:uid="{BCA7B1D8-7E9E-45FD-8282-0F7FD44812A9}"/>
    <cellStyle name="Separador de milhares 7 3 5 4" xfId="22032" xr:uid="{00000000-0005-0000-0000-00005D600000}"/>
    <cellStyle name="Separador de milhares 7 3 5 4 2" xfId="22033" xr:uid="{00000000-0005-0000-0000-00005E600000}"/>
    <cellStyle name="Separador de milhares 7 3 5 4 2 2" xfId="30876" xr:uid="{797C0453-4D6B-4894-B849-810ABDDAEA5F}"/>
    <cellStyle name="Separador de milhares 7 3 5 4 3" xfId="30875" xr:uid="{4C971630-899D-4520-B74A-3716BBCDA50A}"/>
    <cellStyle name="Separador de milhares 7 3 5 5" xfId="22034" xr:uid="{00000000-0005-0000-0000-00005F600000}"/>
    <cellStyle name="Separador de milhares 7 3 5 5 2" xfId="22035" xr:uid="{00000000-0005-0000-0000-000060600000}"/>
    <cellStyle name="Separador de milhares 7 3 5 5 2 2" xfId="30878" xr:uid="{4F552A4B-FDC5-4540-9200-CD15B37E1913}"/>
    <cellStyle name="Separador de milhares 7 3 5 5 3" xfId="30877" xr:uid="{71340485-7E56-4EEB-9089-808E8FF4F6ED}"/>
    <cellStyle name="Separador de milhares 7 3 5 6" xfId="22036" xr:uid="{00000000-0005-0000-0000-000061600000}"/>
    <cellStyle name="Separador de milhares 7 3 5 6 2" xfId="22037" xr:uid="{00000000-0005-0000-0000-000062600000}"/>
    <cellStyle name="Separador de milhares 7 3 5 6 2 2" xfId="30880" xr:uid="{E509FF39-44DB-42B5-929D-570FD6EBF825}"/>
    <cellStyle name="Separador de milhares 7 3 5 6 3" xfId="30879" xr:uid="{2D9606C5-332A-4853-8377-F51C3A409FBF}"/>
    <cellStyle name="Separador de milhares 7 3 5 7" xfId="22038" xr:uid="{00000000-0005-0000-0000-000063600000}"/>
    <cellStyle name="Separador de milhares 7 3 5 7 2" xfId="22039" xr:uid="{00000000-0005-0000-0000-000064600000}"/>
    <cellStyle name="Separador de milhares 7 3 5 7 2 2" xfId="30882" xr:uid="{D15DA83F-E0A2-45A0-8F38-FD8757B8E402}"/>
    <cellStyle name="Separador de milhares 7 3 5 7 3" xfId="30881" xr:uid="{8304632D-059B-48EA-BB01-9088CEBBF0E2}"/>
    <cellStyle name="Separador de milhares 7 3 5 8" xfId="22040" xr:uid="{00000000-0005-0000-0000-000065600000}"/>
    <cellStyle name="Separador de milhares 7 3 5 8 2" xfId="22041" xr:uid="{00000000-0005-0000-0000-000066600000}"/>
    <cellStyle name="Separador de milhares 7 3 5 8 2 2" xfId="30884" xr:uid="{4830DDD9-1B7B-45D8-9369-5864BEF61658}"/>
    <cellStyle name="Separador de milhares 7 3 5 8 3" xfId="30883" xr:uid="{20F3960C-1228-4301-8E9F-53E6F08DA91E}"/>
    <cellStyle name="Separador de milhares 7 3 5 9" xfId="22042" xr:uid="{00000000-0005-0000-0000-000067600000}"/>
    <cellStyle name="Separador de milhares 7 3 5 9 2" xfId="22043" xr:uid="{00000000-0005-0000-0000-000068600000}"/>
    <cellStyle name="Separador de milhares 7 3 5 9 2 2" xfId="30886" xr:uid="{FC461667-6C78-4790-BE32-DFD8A4828A87}"/>
    <cellStyle name="Separador de milhares 7 3 5 9 3" xfId="30885" xr:uid="{22543FD6-CB11-4319-B8FC-A38C50C36D92}"/>
    <cellStyle name="Separador de milhares 7 3 50" xfId="22044" xr:uid="{00000000-0005-0000-0000-000069600000}"/>
    <cellStyle name="Separador de milhares 7 3 50 2" xfId="22045" xr:uid="{00000000-0005-0000-0000-00006A600000}"/>
    <cellStyle name="Separador de milhares 7 3 50 2 2" xfId="30888" xr:uid="{08A1B7A7-C6D9-4AD8-A453-725A3772527F}"/>
    <cellStyle name="Separador de milhares 7 3 50 3" xfId="30887" xr:uid="{92C1401E-98D5-4A7B-A994-B86D1DD52E56}"/>
    <cellStyle name="Separador de milhares 7 3 51" xfId="22046" xr:uid="{00000000-0005-0000-0000-00006B600000}"/>
    <cellStyle name="Separador de milhares 7 3 51 2" xfId="30889" xr:uid="{D6055E8E-F1CA-44C4-AE56-A25476582D5D}"/>
    <cellStyle name="Separador de milhares 7 3 52" xfId="21317" xr:uid="{00000000-0005-0000-0000-00006C600000}"/>
    <cellStyle name="Separador de milhares 7 3 53" xfId="28073" xr:uid="{7F33E995-2629-4BA6-9578-8D92D1932074}"/>
    <cellStyle name="Separador de milhares 7 3 6" xfId="22047" xr:uid="{00000000-0005-0000-0000-00006D600000}"/>
    <cellStyle name="Separador de milhares 7 3 6 2" xfId="22048" xr:uid="{00000000-0005-0000-0000-00006E600000}"/>
    <cellStyle name="Separador de milhares 7 3 6 2 2" xfId="22049" xr:uid="{00000000-0005-0000-0000-00006F600000}"/>
    <cellStyle name="Separador de milhares 7 3 6 2 2 2" xfId="30891" xr:uid="{8B709C5B-78D9-4FD6-A0DB-35711A48ADC9}"/>
    <cellStyle name="Separador de milhares 7 3 6 2 3" xfId="30890" xr:uid="{4D1B0C4B-8F32-4D2F-8C19-6560CBD6D90A}"/>
    <cellStyle name="Separador de milhares 7 3 6 3" xfId="22050" xr:uid="{00000000-0005-0000-0000-000070600000}"/>
    <cellStyle name="Separador de milhares 7 3 6 3 2" xfId="22051" xr:uid="{00000000-0005-0000-0000-000071600000}"/>
    <cellStyle name="Separador de milhares 7 3 6 3 2 2" xfId="30893" xr:uid="{2086CE44-8696-4E72-9AD2-578BC6764AD7}"/>
    <cellStyle name="Separador de milhares 7 3 6 3 3" xfId="30892" xr:uid="{FD55557A-E3A3-4076-8730-252D01B736D4}"/>
    <cellStyle name="Separador de milhares 7 3 6 4" xfId="22052" xr:uid="{00000000-0005-0000-0000-000072600000}"/>
    <cellStyle name="Separador de milhares 7 3 6 4 2" xfId="22053" xr:uid="{00000000-0005-0000-0000-000073600000}"/>
    <cellStyle name="Separador de milhares 7 3 6 4 2 2" xfId="30895" xr:uid="{479AD02E-AFC5-41B9-B7A0-7C00AA2B5F50}"/>
    <cellStyle name="Separador de milhares 7 3 6 4 3" xfId="30894" xr:uid="{5C9A2D5F-AA12-4BF0-9AEE-C880DE6368C5}"/>
    <cellStyle name="Separador de milhares 7 3 6 5" xfId="22054" xr:uid="{00000000-0005-0000-0000-000074600000}"/>
    <cellStyle name="Separador de milhares 7 3 6 5 2" xfId="22055" xr:uid="{00000000-0005-0000-0000-000075600000}"/>
    <cellStyle name="Separador de milhares 7 3 6 5 2 2" xfId="30897" xr:uid="{47A3009B-265C-4553-9927-C6CACEF27936}"/>
    <cellStyle name="Separador de milhares 7 3 6 5 3" xfId="30896" xr:uid="{BB1701AA-A3E0-4F51-A82E-11FBF3541CA7}"/>
    <cellStyle name="Separador de milhares 7 3 6 6" xfId="22056" xr:uid="{00000000-0005-0000-0000-000076600000}"/>
    <cellStyle name="Separador de milhares 7 3 6 6 2" xfId="30898" xr:uid="{327AD57F-0F02-415B-8307-B6F5549C0C73}"/>
    <cellStyle name="Separador de milhares 7 3 7" xfId="22057" xr:uid="{00000000-0005-0000-0000-000077600000}"/>
    <cellStyle name="Separador de milhares 7 3 7 2" xfId="22058" xr:uid="{00000000-0005-0000-0000-000078600000}"/>
    <cellStyle name="Separador de milhares 7 3 7 2 2" xfId="22059" xr:uid="{00000000-0005-0000-0000-000079600000}"/>
    <cellStyle name="Separador de milhares 7 3 7 2 2 2" xfId="30900" xr:uid="{005E9818-0C1D-440B-B8B0-A5B88241847B}"/>
    <cellStyle name="Separador de milhares 7 3 7 2 3" xfId="30899" xr:uid="{5EE1015F-7504-4AFB-8E5F-EC6877EBA431}"/>
    <cellStyle name="Separador de milhares 7 3 7 3" xfId="22060" xr:uid="{00000000-0005-0000-0000-00007A600000}"/>
    <cellStyle name="Separador de milhares 7 3 7 3 2" xfId="22061" xr:uid="{00000000-0005-0000-0000-00007B600000}"/>
    <cellStyle name="Separador de milhares 7 3 7 3 2 2" xfId="30902" xr:uid="{F43C9547-74DB-4C9B-B8F4-DE5867CBD833}"/>
    <cellStyle name="Separador de milhares 7 3 7 3 3" xfId="30901" xr:uid="{1DBC4F83-38E3-48CD-B5D5-B9F0EC77A926}"/>
    <cellStyle name="Separador de milhares 7 3 7 4" xfId="22062" xr:uid="{00000000-0005-0000-0000-00007C600000}"/>
    <cellStyle name="Separador de milhares 7 3 7 4 2" xfId="22063" xr:uid="{00000000-0005-0000-0000-00007D600000}"/>
    <cellStyle name="Separador de milhares 7 3 7 4 2 2" xfId="30904" xr:uid="{3A31D509-2DFC-4A99-A7E4-F89C4B603A1B}"/>
    <cellStyle name="Separador de milhares 7 3 7 4 3" xfId="30903" xr:uid="{35697F31-F801-48C6-A715-1454733E181A}"/>
    <cellStyle name="Separador de milhares 7 3 7 5" xfId="22064" xr:uid="{00000000-0005-0000-0000-00007E600000}"/>
    <cellStyle name="Separador de milhares 7 3 7 5 2" xfId="22065" xr:uid="{00000000-0005-0000-0000-00007F600000}"/>
    <cellStyle name="Separador de milhares 7 3 7 5 2 2" xfId="30906" xr:uid="{B033DBDF-EE70-4F7A-9624-3644A12D4515}"/>
    <cellStyle name="Separador de milhares 7 3 7 5 3" xfId="30905" xr:uid="{8EB8BBFF-5925-4895-86E9-212B14B36FC4}"/>
    <cellStyle name="Separador de milhares 7 3 7 6" xfId="22066" xr:uid="{00000000-0005-0000-0000-000080600000}"/>
    <cellStyle name="Separador de milhares 7 3 7 6 2" xfId="30907" xr:uid="{62EABCE3-A38E-4A5A-8FF0-5267A4789AF7}"/>
    <cellStyle name="Separador de milhares 7 3 8" xfId="22067" xr:uid="{00000000-0005-0000-0000-000081600000}"/>
    <cellStyle name="Separador de milhares 7 3 8 2" xfId="22068" xr:uid="{00000000-0005-0000-0000-000082600000}"/>
    <cellStyle name="Separador de milhares 7 3 8 2 2" xfId="30908" xr:uid="{38DC157B-082A-4003-BBBD-F657E0ABDB0A}"/>
    <cellStyle name="Separador de milhares 7 3 9" xfId="22069" xr:uid="{00000000-0005-0000-0000-000083600000}"/>
    <cellStyle name="Separador de milhares 7 3 9 2" xfId="22070" xr:uid="{00000000-0005-0000-0000-000084600000}"/>
    <cellStyle name="Separador de milhares 7 3 9 2 2" xfId="30909" xr:uid="{7CBA9024-9043-4249-8573-C33B9D65A9D4}"/>
    <cellStyle name="Separador de milhares 7 30" xfId="22071" xr:uid="{00000000-0005-0000-0000-000085600000}"/>
    <cellStyle name="Separador de milhares 7 30 2" xfId="22072" xr:uid="{00000000-0005-0000-0000-000086600000}"/>
    <cellStyle name="Separador de milhares 7 30 2 2" xfId="30911" xr:uid="{032DFC49-E38C-4950-9E4B-353F1655DB2D}"/>
    <cellStyle name="Separador de milhares 7 30 3" xfId="30910" xr:uid="{466C94CC-89F7-4DA5-80F1-F2B0C949DBE7}"/>
    <cellStyle name="Separador de milhares 7 31" xfId="22073" xr:uid="{00000000-0005-0000-0000-000087600000}"/>
    <cellStyle name="Separador de milhares 7 31 2" xfId="22074" xr:uid="{00000000-0005-0000-0000-000088600000}"/>
    <cellStyle name="Separador de milhares 7 31 2 2" xfId="30913" xr:uid="{7F7B66F8-DC4B-403C-AAD8-A9E8B66605A3}"/>
    <cellStyle name="Separador de milhares 7 31 3" xfId="30912" xr:uid="{1BF85C65-B2A8-4254-93F3-C80DD6602DBC}"/>
    <cellStyle name="Separador de milhares 7 32" xfId="22075" xr:uid="{00000000-0005-0000-0000-000089600000}"/>
    <cellStyle name="Separador de milhares 7 32 2" xfId="22076" xr:uid="{00000000-0005-0000-0000-00008A600000}"/>
    <cellStyle name="Separador de milhares 7 32 2 2" xfId="30915" xr:uid="{F22C02DB-D24F-42A4-9B40-CE43CC0058ED}"/>
    <cellStyle name="Separador de milhares 7 32 3" xfId="30914" xr:uid="{9A5BFE14-7DB7-412D-925C-5181808D06FB}"/>
    <cellStyle name="Separador de milhares 7 33" xfId="22077" xr:uid="{00000000-0005-0000-0000-00008B600000}"/>
    <cellStyle name="Separador de milhares 7 33 2" xfId="22078" xr:uid="{00000000-0005-0000-0000-00008C600000}"/>
    <cellStyle name="Separador de milhares 7 33 2 2" xfId="30917" xr:uid="{2224AFFE-5523-4051-BFFD-EF950B46CF0E}"/>
    <cellStyle name="Separador de milhares 7 33 3" xfId="30916" xr:uid="{FB0AC7D7-561E-41AB-9CDC-0E58FCB4DB88}"/>
    <cellStyle name="Separador de milhares 7 34" xfId="22079" xr:uid="{00000000-0005-0000-0000-00008D600000}"/>
    <cellStyle name="Separador de milhares 7 34 2" xfId="22080" xr:uid="{00000000-0005-0000-0000-00008E600000}"/>
    <cellStyle name="Separador de milhares 7 34 2 2" xfId="30919" xr:uid="{9A2F59A2-C3F6-4519-A795-5AC98B6F97C9}"/>
    <cellStyle name="Separador de milhares 7 34 3" xfId="30918" xr:uid="{703C120C-A969-4130-B917-49807418767C}"/>
    <cellStyle name="Separador de milhares 7 35" xfId="22081" xr:uid="{00000000-0005-0000-0000-00008F600000}"/>
    <cellStyle name="Separador de milhares 7 35 2" xfId="22082" xr:uid="{00000000-0005-0000-0000-000090600000}"/>
    <cellStyle name="Separador de milhares 7 35 2 2" xfId="30921" xr:uid="{783E5FB9-DBB7-47A1-BD19-90C2F777BB5B}"/>
    <cellStyle name="Separador de milhares 7 35 3" xfId="30920" xr:uid="{9B2149AE-CE0C-4D26-8F25-43FB9FAC5374}"/>
    <cellStyle name="Separador de milhares 7 36" xfId="22083" xr:uid="{00000000-0005-0000-0000-000091600000}"/>
    <cellStyle name="Separador de milhares 7 36 2" xfId="22084" xr:uid="{00000000-0005-0000-0000-000092600000}"/>
    <cellStyle name="Separador de milhares 7 36 2 2" xfId="30923" xr:uid="{D81E2C52-4F7E-4024-9853-BAFD46561C5E}"/>
    <cellStyle name="Separador de milhares 7 36 3" xfId="30922" xr:uid="{6B6B1CAE-C0AF-4F2F-8981-E23F466D1A01}"/>
    <cellStyle name="Separador de milhares 7 37" xfId="22085" xr:uid="{00000000-0005-0000-0000-000093600000}"/>
    <cellStyle name="Separador de milhares 7 37 2" xfId="22086" xr:uid="{00000000-0005-0000-0000-000094600000}"/>
    <cellStyle name="Separador de milhares 7 37 2 2" xfId="30925" xr:uid="{70EE9A8F-5CBA-432E-B90A-755B84F2624A}"/>
    <cellStyle name="Separador de milhares 7 37 3" xfId="30924" xr:uid="{330B68EE-56D8-4A54-8074-51DA0D691098}"/>
    <cellStyle name="Separador de milhares 7 38" xfId="22087" xr:uid="{00000000-0005-0000-0000-000095600000}"/>
    <cellStyle name="Separador de milhares 7 38 2" xfId="22088" xr:uid="{00000000-0005-0000-0000-000096600000}"/>
    <cellStyle name="Separador de milhares 7 38 2 2" xfId="30927" xr:uid="{545B21C3-5D6A-4CF8-A145-649DE4D125E1}"/>
    <cellStyle name="Separador de milhares 7 38 3" xfId="30926" xr:uid="{BFF66A6E-0B5F-41B4-B643-90253EF191DD}"/>
    <cellStyle name="Separador de milhares 7 39" xfId="22089" xr:uid="{00000000-0005-0000-0000-000097600000}"/>
    <cellStyle name="Separador de milhares 7 39 2" xfId="22090" xr:uid="{00000000-0005-0000-0000-000098600000}"/>
    <cellStyle name="Separador de milhares 7 39 2 2" xfId="30929" xr:uid="{FE461E8A-3D8F-4415-B464-CAA521F8D2E7}"/>
    <cellStyle name="Separador de milhares 7 39 3" xfId="30928" xr:uid="{E2581FAB-5078-472E-B526-5680D54B2EFD}"/>
    <cellStyle name="Separador de milhares 7 4" xfId="849" xr:uid="{00000000-0005-0000-0000-000099600000}"/>
    <cellStyle name="Separador de milhares 7 4 10" xfId="22092" xr:uid="{00000000-0005-0000-0000-00009A600000}"/>
    <cellStyle name="Separador de milhares 7 4 10 2" xfId="22093" xr:uid="{00000000-0005-0000-0000-00009B600000}"/>
    <cellStyle name="Separador de milhares 7 4 10 2 2" xfId="30930" xr:uid="{42EFB278-D8ED-4161-B424-FBCA40AAFD52}"/>
    <cellStyle name="Separador de milhares 7 4 11" xfId="22094" xr:uid="{00000000-0005-0000-0000-00009C600000}"/>
    <cellStyle name="Separador de milhares 7 4 11 2" xfId="22095" xr:uid="{00000000-0005-0000-0000-00009D600000}"/>
    <cellStyle name="Separador de milhares 7 4 11 2 2" xfId="30932" xr:uid="{D18CFB12-F4DD-4D28-9C25-8E6FFBF04ABB}"/>
    <cellStyle name="Separador de milhares 7 4 11 3" xfId="30931" xr:uid="{8E9C2A8E-9F20-46F5-BAF1-45C199F8564C}"/>
    <cellStyle name="Separador de milhares 7 4 12" xfId="22096" xr:uid="{00000000-0005-0000-0000-00009E600000}"/>
    <cellStyle name="Separador de milhares 7 4 12 2" xfId="22097" xr:uid="{00000000-0005-0000-0000-00009F600000}"/>
    <cellStyle name="Separador de milhares 7 4 12 2 2" xfId="30934" xr:uid="{499A1DD7-A90B-4BBE-A05C-3B04BA57AF8E}"/>
    <cellStyle name="Separador de milhares 7 4 12 3" xfId="30933" xr:uid="{4D551544-7487-4435-BD6C-21604F74EB01}"/>
    <cellStyle name="Separador de milhares 7 4 13" xfId="22098" xr:uid="{00000000-0005-0000-0000-0000A0600000}"/>
    <cellStyle name="Separador de milhares 7 4 13 2" xfId="22099" xr:uid="{00000000-0005-0000-0000-0000A1600000}"/>
    <cellStyle name="Separador de milhares 7 4 13 2 2" xfId="30936" xr:uid="{B1D480F9-55EE-43D7-8F81-0AC34073CA72}"/>
    <cellStyle name="Separador de milhares 7 4 13 3" xfId="30935" xr:uid="{CA53B078-23A2-4DCB-8280-1AAD6A42E15A}"/>
    <cellStyle name="Separador de milhares 7 4 14" xfId="22100" xr:uid="{00000000-0005-0000-0000-0000A2600000}"/>
    <cellStyle name="Separador de milhares 7 4 14 2" xfId="22101" xr:uid="{00000000-0005-0000-0000-0000A3600000}"/>
    <cellStyle name="Separador de milhares 7 4 14 2 2" xfId="30938" xr:uid="{81111790-89F1-4439-B4F9-E3079D282E2B}"/>
    <cellStyle name="Separador de milhares 7 4 14 3" xfId="30937" xr:uid="{A3356B86-E957-47DF-AA7F-704F14892B73}"/>
    <cellStyle name="Separador de milhares 7 4 15" xfId="22102" xr:uid="{00000000-0005-0000-0000-0000A4600000}"/>
    <cellStyle name="Separador de milhares 7 4 15 2" xfId="22103" xr:uid="{00000000-0005-0000-0000-0000A5600000}"/>
    <cellStyle name="Separador de milhares 7 4 15 2 2" xfId="30940" xr:uid="{580947E2-1233-40E6-B1AA-E69ABAA179E8}"/>
    <cellStyle name="Separador de milhares 7 4 15 3" xfId="30939" xr:uid="{29718CD0-DCC9-4F37-8982-811A50804421}"/>
    <cellStyle name="Separador de milhares 7 4 16" xfId="22104" xr:uid="{00000000-0005-0000-0000-0000A6600000}"/>
    <cellStyle name="Separador de milhares 7 4 16 2" xfId="22105" xr:uid="{00000000-0005-0000-0000-0000A7600000}"/>
    <cellStyle name="Separador de milhares 7 4 16 2 2" xfId="30942" xr:uid="{E125A1FF-E75A-41E5-8F71-3385D6795EF5}"/>
    <cellStyle name="Separador de milhares 7 4 16 3" xfId="30941" xr:uid="{69A3A8A2-1E42-440C-8E02-D84A0F5575C1}"/>
    <cellStyle name="Separador de milhares 7 4 17" xfId="22106" xr:uid="{00000000-0005-0000-0000-0000A8600000}"/>
    <cellStyle name="Separador de milhares 7 4 17 2" xfId="22107" xr:uid="{00000000-0005-0000-0000-0000A9600000}"/>
    <cellStyle name="Separador de milhares 7 4 17 2 2" xfId="30944" xr:uid="{B1C1DF6F-A77C-429A-B792-58F8719639CA}"/>
    <cellStyle name="Separador de milhares 7 4 17 3" xfId="30943" xr:uid="{EB71A77E-885F-4036-B608-DD34E69022BB}"/>
    <cellStyle name="Separador de milhares 7 4 18" xfId="22108" xr:uid="{00000000-0005-0000-0000-0000AA600000}"/>
    <cellStyle name="Separador de milhares 7 4 18 2" xfId="22109" xr:uid="{00000000-0005-0000-0000-0000AB600000}"/>
    <cellStyle name="Separador de milhares 7 4 18 2 2" xfId="30946" xr:uid="{FD945907-CE53-428B-BB51-0A67D16B699F}"/>
    <cellStyle name="Separador de milhares 7 4 18 3" xfId="30945" xr:uid="{66B92CBB-3C3D-4220-AA1D-F26FAA67B54E}"/>
    <cellStyle name="Separador de milhares 7 4 19" xfId="22110" xr:uid="{00000000-0005-0000-0000-0000AC600000}"/>
    <cellStyle name="Separador de milhares 7 4 19 2" xfId="22111" xr:uid="{00000000-0005-0000-0000-0000AD600000}"/>
    <cellStyle name="Separador de milhares 7 4 19 2 2" xfId="30948" xr:uid="{31850ABD-1365-43FA-9E29-84DC183334DB}"/>
    <cellStyle name="Separador de milhares 7 4 19 3" xfId="30947" xr:uid="{D4661ED8-357C-4BE4-B4EA-B944D128CC9F}"/>
    <cellStyle name="Separador de milhares 7 4 2" xfId="850" xr:uid="{00000000-0005-0000-0000-0000AE600000}"/>
    <cellStyle name="Separador de milhares 7 4 2 10" xfId="22113" xr:uid="{00000000-0005-0000-0000-0000AF600000}"/>
    <cellStyle name="Separador de milhares 7 4 2 10 2" xfId="22114" xr:uid="{00000000-0005-0000-0000-0000B0600000}"/>
    <cellStyle name="Separador de milhares 7 4 2 10 2 2" xfId="30950" xr:uid="{AF163BAB-6E0B-49A2-A422-6F21738A21AA}"/>
    <cellStyle name="Separador de milhares 7 4 2 10 3" xfId="30949" xr:uid="{06440A8C-A2D3-4EC8-9E54-B5BDC2A24626}"/>
    <cellStyle name="Separador de milhares 7 4 2 11" xfId="22115" xr:uid="{00000000-0005-0000-0000-0000B1600000}"/>
    <cellStyle name="Separador de milhares 7 4 2 11 2" xfId="22116" xr:uid="{00000000-0005-0000-0000-0000B2600000}"/>
    <cellStyle name="Separador de milhares 7 4 2 11 2 2" xfId="30952" xr:uid="{EC26C82F-E28E-4F20-BB73-2F3B2B4859C1}"/>
    <cellStyle name="Separador de milhares 7 4 2 11 3" xfId="30951" xr:uid="{FB4B8654-5228-4DB6-B206-4CAE744AB4BF}"/>
    <cellStyle name="Separador de milhares 7 4 2 12" xfId="22117" xr:uid="{00000000-0005-0000-0000-0000B3600000}"/>
    <cellStyle name="Separador de milhares 7 4 2 12 2" xfId="22118" xr:uid="{00000000-0005-0000-0000-0000B4600000}"/>
    <cellStyle name="Separador de milhares 7 4 2 12 2 2" xfId="30954" xr:uid="{DED58C7A-E308-4267-B1B9-80DFB995F779}"/>
    <cellStyle name="Separador de milhares 7 4 2 12 3" xfId="30953" xr:uid="{3D92D527-22AF-433C-BA03-81C714D8B5DF}"/>
    <cellStyle name="Separador de milhares 7 4 2 13" xfId="22119" xr:uid="{00000000-0005-0000-0000-0000B5600000}"/>
    <cellStyle name="Separador de milhares 7 4 2 13 2" xfId="22120" xr:uid="{00000000-0005-0000-0000-0000B6600000}"/>
    <cellStyle name="Separador de milhares 7 4 2 13 2 2" xfId="30956" xr:uid="{98E49F86-7448-4E4D-A912-47B190E04E83}"/>
    <cellStyle name="Separador de milhares 7 4 2 13 3" xfId="30955" xr:uid="{71CD9697-E791-4196-BB77-C3FBC103BF76}"/>
    <cellStyle name="Separador de milhares 7 4 2 14" xfId="22121" xr:uid="{00000000-0005-0000-0000-0000B7600000}"/>
    <cellStyle name="Separador de milhares 7 4 2 14 2" xfId="22122" xr:uid="{00000000-0005-0000-0000-0000B8600000}"/>
    <cellStyle name="Separador de milhares 7 4 2 14 2 2" xfId="30958" xr:uid="{A5C6E407-B94B-415B-A422-B46C2CAFB52C}"/>
    <cellStyle name="Separador de milhares 7 4 2 14 3" xfId="30957" xr:uid="{59508D7A-A8DC-4914-9307-7F7D81F046AD}"/>
    <cellStyle name="Separador de milhares 7 4 2 15" xfId="22123" xr:uid="{00000000-0005-0000-0000-0000B9600000}"/>
    <cellStyle name="Separador de milhares 7 4 2 15 2" xfId="22124" xr:uid="{00000000-0005-0000-0000-0000BA600000}"/>
    <cellStyle name="Separador de milhares 7 4 2 15 2 2" xfId="30960" xr:uid="{C2BAA7C5-CBDE-4927-AE8E-A90F05B34BC5}"/>
    <cellStyle name="Separador de milhares 7 4 2 15 3" xfId="30959" xr:uid="{13454A49-F92F-4828-8FC4-8820F9C127DF}"/>
    <cellStyle name="Separador de milhares 7 4 2 16" xfId="22125" xr:uid="{00000000-0005-0000-0000-0000BB600000}"/>
    <cellStyle name="Separador de milhares 7 4 2 16 2" xfId="22126" xr:uid="{00000000-0005-0000-0000-0000BC600000}"/>
    <cellStyle name="Separador de milhares 7 4 2 16 2 2" xfId="30962" xr:uid="{64D499BF-6717-4012-8F44-1FA56C94F9A7}"/>
    <cellStyle name="Separador de milhares 7 4 2 16 3" xfId="30961" xr:uid="{B2DDCEF6-43C9-4117-BE12-AD626D488EA3}"/>
    <cellStyle name="Separador de milhares 7 4 2 17" xfId="22127" xr:uid="{00000000-0005-0000-0000-0000BD600000}"/>
    <cellStyle name="Separador de milhares 7 4 2 17 2" xfId="22128" xr:uid="{00000000-0005-0000-0000-0000BE600000}"/>
    <cellStyle name="Separador de milhares 7 4 2 17 2 2" xfId="30964" xr:uid="{10A804DF-DADC-48E1-A419-8CAA0EFD8AAC}"/>
    <cellStyle name="Separador de milhares 7 4 2 17 3" xfId="30963" xr:uid="{84ACFC1D-C9D8-4A42-83BE-4C43FC397E0C}"/>
    <cellStyle name="Separador de milhares 7 4 2 18" xfId="22129" xr:uid="{00000000-0005-0000-0000-0000BF600000}"/>
    <cellStyle name="Separador de milhares 7 4 2 18 2" xfId="22130" xr:uid="{00000000-0005-0000-0000-0000C0600000}"/>
    <cellStyle name="Separador de milhares 7 4 2 18 2 2" xfId="30966" xr:uid="{C015DAD6-8769-4944-A261-F03C4187F263}"/>
    <cellStyle name="Separador de milhares 7 4 2 18 3" xfId="30965" xr:uid="{ED9EDA06-B35B-4128-BFB7-54FC24CB74C1}"/>
    <cellStyle name="Separador de milhares 7 4 2 19" xfId="22131" xr:uid="{00000000-0005-0000-0000-0000C1600000}"/>
    <cellStyle name="Separador de milhares 7 4 2 19 2" xfId="22132" xr:uid="{00000000-0005-0000-0000-0000C2600000}"/>
    <cellStyle name="Separador de milhares 7 4 2 19 2 2" xfId="30968" xr:uid="{AA7A8C90-7DDC-41CB-9B00-2E6C2DB0B1E6}"/>
    <cellStyle name="Separador de milhares 7 4 2 19 3" xfId="30967" xr:uid="{9A82AB51-5AAA-4FCB-BBF0-C8E4CD498386}"/>
    <cellStyle name="Separador de milhares 7 4 2 2" xfId="851" xr:uid="{00000000-0005-0000-0000-0000C3600000}"/>
    <cellStyle name="Separador de milhares 7 4 2 2 10" xfId="22134" xr:uid="{00000000-0005-0000-0000-0000C4600000}"/>
    <cellStyle name="Separador de milhares 7 4 2 2 10 2" xfId="22135" xr:uid="{00000000-0005-0000-0000-0000C5600000}"/>
    <cellStyle name="Separador de milhares 7 4 2 2 10 2 2" xfId="30971" xr:uid="{D7F6CD79-8482-4836-AC42-0624B4D215A4}"/>
    <cellStyle name="Separador de milhares 7 4 2 2 10 3" xfId="30970" xr:uid="{06046686-F1FB-4208-AD3D-334498561C74}"/>
    <cellStyle name="Separador de milhares 7 4 2 2 11" xfId="22136" xr:uid="{00000000-0005-0000-0000-0000C6600000}"/>
    <cellStyle name="Separador de milhares 7 4 2 2 11 2" xfId="22137" xr:uid="{00000000-0005-0000-0000-0000C7600000}"/>
    <cellStyle name="Separador de milhares 7 4 2 2 11 2 2" xfId="30973" xr:uid="{DD307529-219A-4E0D-9CC5-3496BB9070ED}"/>
    <cellStyle name="Separador de milhares 7 4 2 2 11 3" xfId="30972" xr:uid="{BF384937-29E5-4FFE-A5D0-0EBC38D9412C}"/>
    <cellStyle name="Separador de milhares 7 4 2 2 12" xfId="22138" xr:uid="{00000000-0005-0000-0000-0000C8600000}"/>
    <cellStyle name="Separador de milhares 7 4 2 2 12 2" xfId="22139" xr:uid="{00000000-0005-0000-0000-0000C9600000}"/>
    <cellStyle name="Separador de milhares 7 4 2 2 12 2 2" xfId="30975" xr:uid="{48028E58-A42C-4C3E-8572-8276AAF3D58C}"/>
    <cellStyle name="Separador de milhares 7 4 2 2 12 3" xfId="30974" xr:uid="{3115CCEB-67F4-4416-8AEB-DEEA6ADF9163}"/>
    <cellStyle name="Separador de milhares 7 4 2 2 13" xfId="22140" xr:uid="{00000000-0005-0000-0000-0000CA600000}"/>
    <cellStyle name="Separador de milhares 7 4 2 2 13 2" xfId="22141" xr:uid="{00000000-0005-0000-0000-0000CB600000}"/>
    <cellStyle name="Separador de milhares 7 4 2 2 13 2 2" xfId="30977" xr:uid="{798E7F0A-A9BA-4F40-90BC-39CC8A8A13F8}"/>
    <cellStyle name="Separador de milhares 7 4 2 2 13 3" xfId="30976" xr:uid="{E1F6C5EB-948C-4357-A017-B53774F88A21}"/>
    <cellStyle name="Separador de milhares 7 4 2 2 14" xfId="22142" xr:uid="{00000000-0005-0000-0000-0000CC600000}"/>
    <cellStyle name="Separador de milhares 7 4 2 2 14 2" xfId="22143" xr:uid="{00000000-0005-0000-0000-0000CD600000}"/>
    <cellStyle name="Separador de milhares 7 4 2 2 14 2 2" xfId="30979" xr:uid="{A0D4C27A-9EC7-4D24-9EBA-3EBF2CBE19B6}"/>
    <cellStyle name="Separador de milhares 7 4 2 2 14 3" xfId="30978" xr:uid="{157C665F-A856-49AD-ABC8-3C62B2506364}"/>
    <cellStyle name="Separador de milhares 7 4 2 2 15" xfId="22144" xr:uid="{00000000-0005-0000-0000-0000CE600000}"/>
    <cellStyle name="Separador de milhares 7 4 2 2 15 2" xfId="22145" xr:uid="{00000000-0005-0000-0000-0000CF600000}"/>
    <cellStyle name="Separador de milhares 7 4 2 2 15 2 2" xfId="30981" xr:uid="{EDFC1C40-8F82-491D-B20A-DE43A0BAD10A}"/>
    <cellStyle name="Separador de milhares 7 4 2 2 15 3" xfId="30980" xr:uid="{F21B1C55-39A6-49F9-8B4B-08568D325A41}"/>
    <cellStyle name="Separador de milhares 7 4 2 2 16" xfId="22146" xr:uid="{00000000-0005-0000-0000-0000D0600000}"/>
    <cellStyle name="Separador de milhares 7 4 2 2 16 2" xfId="22147" xr:uid="{00000000-0005-0000-0000-0000D1600000}"/>
    <cellStyle name="Separador de milhares 7 4 2 2 16 2 2" xfId="30983" xr:uid="{5750826F-D014-4282-B2A1-3218308562AC}"/>
    <cellStyle name="Separador de milhares 7 4 2 2 16 3" xfId="30982" xr:uid="{6A885A52-DA88-46DB-A3F1-537E5FD190B0}"/>
    <cellStyle name="Separador de milhares 7 4 2 2 17" xfId="22148" xr:uid="{00000000-0005-0000-0000-0000D2600000}"/>
    <cellStyle name="Separador de milhares 7 4 2 2 17 2" xfId="22149" xr:uid="{00000000-0005-0000-0000-0000D3600000}"/>
    <cellStyle name="Separador de milhares 7 4 2 2 17 2 2" xfId="30985" xr:uid="{29CFB687-D208-4E03-85E3-533950C76352}"/>
    <cellStyle name="Separador de milhares 7 4 2 2 17 3" xfId="30984" xr:uid="{8DC28955-B922-4A81-B1A6-E03DF1FF2C99}"/>
    <cellStyle name="Separador de milhares 7 4 2 2 18" xfId="22150" xr:uid="{00000000-0005-0000-0000-0000D4600000}"/>
    <cellStyle name="Separador de milhares 7 4 2 2 18 2" xfId="22151" xr:uid="{00000000-0005-0000-0000-0000D5600000}"/>
    <cellStyle name="Separador de milhares 7 4 2 2 18 2 2" xfId="30987" xr:uid="{AADEC8AE-4659-46EB-865B-6EA386904421}"/>
    <cellStyle name="Separador de milhares 7 4 2 2 18 3" xfId="30986" xr:uid="{3285F46F-D107-43B0-ABF5-622AC6F635A4}"/>
    <cellStyle name="Separador de milhares 7 4 2 2 19" xfId="22152" xr:uid="{00000000-0005-0000-0000-0000D6600000}"/>
    <cellStyle name="Separador de milhares 7 4 2 2 19 2" xfId="22153" xr:uid="{00000000-0005-0000-0000-0000D7600000}"/>
    <cellStyle name="Separador de milhares 7 4 2 2 19 2 2" xfId="30989" xr:uid="{835BF6BF-0F8F-4B6F-A2A2-F89015057979}"/>
    <cellStyle name="Separador de milhares 7 4 2 2 19 3" xfId="30988" xr:uid="{1DA20D19-2DF9-4085-8113-CC6AD2C94431}"/>
    <cellStyle name="Separador de milhares 7 4 2 2 2" xfId="22154" xr:uid="{00000000-0005-0000-0000-0000D8600000}"/>
    <cellStyle name="Separador de milhares 7 4 2 2 2 2" xfId="22155" xr:uid="{00000000-0005-0000-0000-0000D9600000}"/>
    <cellStyle name="Separador de milhares 7 4 2 2 2 2 2" xfId="30991" xr:uid="{265E9F67-7D06-41F2-8911-53539128FCD4}"/>
    <cellStyle name="Separador de milhares 7 4 2 2 2 3" xfId="30990" xr:uid="{E045FEA2-E957-4A06-BFA6-130D04340F73}"/>
    <cellStyle name="Separador de milhares 7 4 2 2 20" xfId="22156" xr:uid="{00000000-0005-0000-0000-0000DA600000}"/>
    <cellStyle name="Separador de milhares 7 4 2 2 20 2" xfId="22157" xr:uid="{00000000-0005-0000-0000-0000DB600000}"/>
    <cellStyle name="Separador de milhares 7 4 2 2 20 2 2" xfId="30993" xr:uid="{41140166-A048-4885-9349-C4A29F956EF4}"/>
    <cellStyle name="Separador de milhares 7 4 2 2 20 3" xfId="30992" xr:uid="{9B8CAB51-D785-4124-87A1-6D367161731D}"/>
    <cellStyle name="Separador de milhares 7 4 2 2 21" xfId="22158" xr:uid="{00000000-0005-0000-0000-0000DC600000}"/>
    <cellStyle name="Separador de milhares 7 4 2 2 21 2" xfId="22159" xr:uid="{00000000-0005-0000-0000-0000DD600000}"/>
    <cellStyle name="Separador de milhares 7 4 2 2 21 2 2" xfId="30995" xr:uid="{6B81AFA7-1411-4326-B41E-F1AC87BD4F88}"/>
    <cellStyle name="Separador de milhares 7 4 2 2 21 3" xfId="30994" xr:uid="{E70026A5-424E-48B5-848C-8673B0F715AD}"/>
    <cellStyle name="Separador de milhares 7 4 2 2 22" xfId="22160" xr:uid="{00000000-0005-0000-0000-0000DE600000}"/>
    <cellStyle name="Separador de milhares 7 4 2 2 22 2" xfId="22161" xr:uid="{00000000-0005-0000-0000-0000DF600000}"/>
    <cellStyle name="Separador de milhares 7 4 2 2 22 2 2" xfId="30997" xr:uid="{7DB7F101-8F0F-4BE1-8423-89A3D84FBAA6}"/>
    <cellStyle name="Separador de milhares 7 4 2 2 22 3" xfId="30996" xr:uid="{D6449834-16F2-4BAD-A337-EA1FCF844846}"/>
    <cellStyle name="Separador de milhares 7 4 2 2 23" xfId="22162" xr:uid="{00000000-0005-0000-0000-0000E0600000}"/>
    <cellStyle name="Separador de milhares 7 4 2 2 23 2" xfId="22163" xr:uid="{00000000-0005-0000-0000-0000E1600000}"/>
    <cellStyle name="Separador de milhares 7 4 2 2 23 2 2" xfId="30999" xr:uid="{DB95CBA9-112E-4E54-9F68-92B525482351}"/>
    <cellStyle name="Separador de milhares 7 4 2 2 23 3" xfId="30998" xr:uid="{2DA5438F-20A8-45C0-A571-D5187A50EB52}"/>
    <cellStyle name="Separador de milhares 7 4 2 2 24" xfId="22164" xr:uid="{00000000-0005-0000-0000-0000E2600000}"/>
    <cellStyle name="Separador de milhares 7 4 2 2 24 2" xfId="22165" xr:uid="{00000000-0005-0000-0000-0000E3600000}"/>
    <cellStyle name="Separador de milhares 7 4 2 2 24 2 2" xfId="31001" xr:uid="{C92D4166-ABE7-4D4A-8EAC-F3C526619DB0}"/>
    <cellStyle name="Separador de milhares 7 4 2 2 24 3" xfId="31000" xr:uid="{0A936A52-A75C-435E-A0A0-5BF41791435D}"/>
    <cellStyle name="Separador de milhares 7 4 2 2 25" xfId="22166" xr:uid="{00000000-0005-0000-0000-0000E4600000}"/>
    <cellStyle name="Separador de milhares 7 4 2 2 25 2" xfId="22167" xr:uid="{00000000-0005-0000-0000-0000E5600000}"/>
    <cellStyle name="Separador de milhares 7 4 2 2 25 2 2" xfId="31003" xr:uid="{6D25EE46-5678-47AF-943E-3D22267048E3}"/>
    <cellStyle name="Separador de milhares 7 4 2 2 25 3" xfId="31002" xr:uid="{6267AB9A-2088-4EAE-8609-473C34766705}"/>
    <cellStyle name="Separador de milhares 7 4 2 2 26" xfId="22168" xr:uid="{00000000-0005-0000-0000-0000E6600000}"/>
    <cellStyle name="Separador de milhares 7 4 2 2 26 2" xfId="22169" xr:uid="{00000000-0005-0000-0000-0000E7600000}"/>
    <cellStyle name="Separador de milhares 7 4 2 2 26 2 2" xfId="31005" xr:uid="{0FA06502-A28D-4053-8E39-0800371AA2A2}"/>
    <cellStyle name="Separador de milhares 7 4 2 2 26 3" xfId="31004" xr:uid="{6BC51089-A004-4606-9109-2896EE89A377}"/>
    <cellStyle name="Separador de milhares 7 4 2 2 27" xfId="22170" xr:uid="{00000000-0005-0000-0000-0000E8600000}"/>
    <cellStyle name="Separador de milhares 7 4 2 2 27 2" xfId="22171" xr:uid="{00000000-0005-0000-0000-0000E9600000}"/>
    <cellStyle name="Separador de milhares 7 4 2 2 27 2 2" xfId="31007" xr:uid="{BDEF9D03-4B5E-4A61-B81D-051396612A54}"/>
    <cellStyle name="Separador de milhares 7 4 2 2 27 3" xfId="31006" xr:uid="{0F163900-8EDB-492F-B002-A6ADFEF72F43}"/>
    <cellStyle name="Separador de milhares 7 4 2 2 28" xfId="22172" xr:uid="{00000000-0005-0000-0000-0000EA600000}"/>
    <cellStyle name="Separador de milhares 7 4 2 2 28 2" xfId="22173" xr:uid="{00000000-0005-0000-0000-0000EB600000}"/>
    <cellStyle name="Separador de milhares 7 4 2 2 28 2 2" xfId="31009" xr:uid="{9B3B8DF6-D9FE-4374-8863-9F1D51944D9A}"/>
    <cellStyle name="Separador de milhares 7 4 2 2 28 3" xfId="31008" xr:uid="{64C2CF08-5002-43CF-BA30-2F20D7F29F1D}"/>
    <cellStyle name="Separador de milhares 7 4 2 2 29" xfId="22174" xr:uid="{00000000-0005-0000-0000-0000EC600000}"/>
    <cellStyle name="Separador de milhares 7 4 2 2 29 2" xfId="22175" xr:uid="{00000000-0005-0000-0000-0000ED600000}"/>
    <cellStyle name="Separador de milhares 7 4 2 2 29 2 2" xfId="31011" xr:uid="{7FE09298-BCC7-4A3D-AB6F-8B88D6B72056}"/>
    <cellStyle name="Separador de milhares 7 4 2 2 29 3" xfId="31010" xr:uid="{021322AF-F93E-4E90-9B81-5B787EBF985D}"/>
    <cellStyle name="Separador de milhares 7 4 2 2 3" xfId="22176" xr:uid="{00000000-0005-0000-0000-0000EE600000}"/>
    <cellStyle name="Separador de milhares 7 4 2 2 3 2" xfId="22177" xr:uid="{00000000-0005-0000-0000-0000EF600000}"/>
    <cellStyle name="Separador de milhares 7 4 2 2 3 2 2" xfId="31013" xr:uid="{2AE48A1D-9C6C-46B0-A7E8-614C86414024}"/>
    <cellStyle name="Separador de milhares 7 4 2 2 3 3" xfId="31012" xr:uid="{B31EB48A-96E8-4C65-AF20-CF54E19FF529}"/>
    <cellStyle name="Separador de milhares 7 4 2 2 30" xfId="22178" xr:uid="{00000000-0005-0000-0000-0000F0600000}"/>
    <cellStyle name="Separador de milhares 7 4 2 2 30 2" xfId="22179" xr:uid="{00000000-0005-0000-0000-0000F1600000}"/>
    <cellStyle name="Separador de milhares 7 4 2 2 30 2 2" xfId="31015" xr:uid="{A7FCB2DC-8F91-41F4-89B2-36423B57B2E9}"/>
    <cellStyle name="Separador de milhares 7 4 2 2 30 3" xfId="31014" xr:uid="{F4C833E8-D2AD-4C0E-90F0-9D469C56BECC}"/>
    <cellStyle name="Separador de milhares 7 4 2 2 31" xfId="22180" xr:uid="{00000000-0005-0000-0000-0000F2600000}"/>
    <cellStyle name="Separador de milhares 7 4 2 2 31 2" xfId="22181" xr:uid="{00000000-0005-0000-0000-0000F3600000}"/>
    <cellStyle name="Separador de milhares 7 4 2 2 31 2 2" xfId="31017" xr:uid="{5B2F4FA2-E372-4044-9997-A7704D3D683F}"/>
    <cellStyle name="Separador de milhares 7 4 2 2 31 3" xfId="31016" xr:uid="{0B2AC5C4-F92A-43C2-B95E-63D8710C6B55}"/>
    <cellStyle name="Separador de milhares 7 4 2 2 32" xfId="22182" xr:uid="{00000000-0005-0000-0000-0000F4600000}"/>
    <cellStyle name="Separador de milhares 7 4 2 2 32 2" xfId="22183" xr:uid="{00000000-0005-0000-0000-0000F5600000}"/>
    <cellStyle name="Separador de milhares 7 4 2 2 32 2 2" xfId="31019" xr:uid="{DC7625F2-C3B8-4921-B030-0A5888A428C3}"/>
    <cellStyle name="Separador de milhares 7 4 2 2 32 3" xfId="31018" xr:uid="{62542DBE-53C0-4DDF-BED9-3452356913DA}"/>
    <cellStyle name="Separador de milhares 7 4 2 2 33" xfId="22184" xr:uid="{00000000-0005-0000-0000-0000F6600000}"/>
    <cellStyle name="Separador de milhares 7 4 2 2 33 2" xfId="22185" xr:uid="{00000000-0005-0000-0000-0000F7600000}"/>
    <cellStyle name="Separador de milhares 7 4 2 2 33 2 2" xfId="31021" xr:uid="{FD257B72-5831-4C5A-82D2-08EAC9EE4450}"/>
    <cellStyle name="Separador de milhares 7 4 2 2 33 3" xfId="31020" xr:uid="{41455332-4663-41C5-AC99-2E61A773E7FD}"/>
    <cellStyle name="Separador de milhares 7 4 2 2 34" xfId="22186" xr:uid="{00000000-0005-0000-0000-0000F8600000}"/>
    <cellStyle name="Separador de milhares 7 4 2 2 34 2" xfId="22187" xr:uid="{00000000-0005-0000-0000-0000F9600000}"/>
    <cellStyle name="Separador de milhares 7 4 2 2 34 2 2" xfId="31023" xr:uid="{04B6D54C-5452-44CC-82D1-CC811FBE4049}"/>
    <cellStyle name="Separador de milhares 7 4 2 2 34 3" xfId="31022" xr:uid="{8E090CA1-0C17-4F87-BA6E-03C50915E4D1}"/>
    <cellStyle name="Separador de milhares 7 4 2 2 35" xfId="22188" xr:uid="{00000000-0005-0000-0000-0000FA600000}"/>
    <cellStyle name="Separador de milhares 7 4 2 2 35 2" xfId="31024" xr:uid="{7AB78783-6504-4F5B-BC15-60C208630582}"/>
    <cellStyle name="Separador de milhares 7 4 2 2 36" xfId="22133" xr:uid="{00000000-0005-0000-0000-0000FB600000}"/>
    <cellStyle name="Separador de milhares 7 4 2 2 36 2" xfId="30969" xr:uid="{ED5E0BD2-31A5-4DA9-AC43-1EC2F239218C}"/>
    <cellStyle name="Separador de milhares 7 4 2 2 37" xfId="28083" xr:uid="{D0EA2464-DB04-4B74-8EE2-93DE6C64C84B}"/>
    <cellStyle name="Separador de milhares 7 4 2 2 4" xfId="22189" xr:uid="{00000000-0005-0000-0000-0000FC600000}"/>
    <cellStyle name="Separador de milhares 7 4 2 2 4 2" xfId="22190" xr:uid="{00000000-0005-0000-0000-0000FD600000}"/>
    <cellStyle name="Separador de milhares 7 4 2 2 4 2 2" xfId="31026" xr:uid="{B71D94AA-DA21-48E2-B85B-B892408CAC2B}"/>
    <cellStyle name="Separador de milhares 7 4 2 2 4 3" xfId="31025" xr:uid="{643D24AC-C5C8-4E89-AA17-4826376DB60C}"/>
    <cellStyle name="Separador de milhares 7 4 2 2 5" xfId="22191" xr:uid="{00000000-0005-0000-0000-0000FE600000}"/>
    <cellStyle name="Separador de milhares 7 4 2 2 5 2" xfId="22192" xr:uid="{00000000-0005-0000-0000-0000FF600000}"/>
    <cellStyle name="Separador de milhares 7 4 2 2 5 2 2" xfId="31028" xr:uid="{33127D46-F416-4FC3-86F1-D84492D96076}"/>
    <cellStyle name="Separador de milhares 7 4 2 2 5 3" xfId="31027" xr:uid="{98E604D0-E702-4690-97EC-9C121DF231CD}"/>
    <cellStyle name="Separador de milhares 7 4 2 2 6" xfId="22193" xr:uid="{00000000-0005-0000-0000-000000610000}"/>
    <cellStyle name="Separador de milhares 7 4 2 2 6 2" xfId="22194" xr:uid="{00000000-0005-0000-0000-000001610000}"/>
    <cellStyle name="Separador de milhares 7 4 2 2 6 2 2" xfId="31030" xr:uid="{08964DE3-748F-4DB9-8AAC-E5D950F60335}"/>
    <cellStyle name="Separador de milhares 7 4 2 2 6 3" xfId="31029" xr:uid="{6FDDD74D-9AB9-48BD-A54A-8D0E2BCB7ED4}"/>
    <cellStyle name="Separador de milhares 7 4 2 2 7" xfId="22195" xr:uid="{00000000-0005-0000-0000-000002610000}"/>
    <cellStyle name="Separador de milhares 7 4 2 2 7 2" xfId="22196" xr:uid="{00000000-0005-0000-0000-000003610000}"/>
    <cellStyle name="Separador de milhares 7 4 2 2 7 2 2" xfId="31032" xr:uid="{4FCDEAFB-DBF1-4C31-A5D4-C07F42D28F16}"/>
    <cellStyle name="Separador de milhares 7 4 2 2 7 3" xfId="31031" xr:uid="{C78A5474-A74F-466F-905E-6348CCFC26F9}"/>
    <cellStyle name="Separador de milhares 7 4 2 2 8" xfId="22197" xr:uid="{00000000-0005-0000-0000-000004610000}"/>
    <cellStyle name="Separador de milhares 7 4 2 2 8 2" xfId="22198" xr:uid="{00000000-0005-0000-0000-000005610000}"/>
    <cellStyle name="Separador de milhares 7 4 2 2 8 2 2" xfId="31034" xr:uid="{EF420608-633B-4F44-A7A1-E5E05AF6F143}"/>
    <cellStyle name="Separador de milhares 7 4 2 2 8 3" xfId="31033" xr:uid="{634FFC5F-4F4D-43D8-9C1F-68E188C6B939}"/>
    <cellStyle name="Separador de milhares 7 4 2 2 9" xfId="22199" xr:uid="{00000000-0005-0000-0000-000006610000}"/>
    <cellStyle name="Separador de milhares 7 4 2 2 9 2" xfId="22200" xr:uid="{00000000-0005-0000-0000-000007610000}"/>
    <cellStyle name="Separador de milhares 7 4 2 2 9 2 2" xfId="31036" xr:uid="{9905DCF4-FFF5-4651-87C7-2D667A8CFEE6}"/>
    <cellStyle name="Separador de milhares 7 4 2 2 9 3" xfId="31035" xr:uid="{972394EF-6E55-4A0C-B86F-FF47F0C4DB7B}"/>
    <cellStyle name="Separador de milhares 7 4 2 20" xfId="22201" xr:uid="{00000000-0005-0000-0000-000008610000}"/>
    <cellStyle name="Separador de milhares 7 4 2 20 2" xfId="22202" xr:uid="{00000000-0005-0000-0000-000009610000}"/>
    <cellStyle name="Separador de milhares 7 4 2 20 2 2" xfId="31038" xr:uid="{2ADC4FE8-C800-4B61-819F-D43597273C96}"/>
    <cellStyle name="Separador de milhares 7 4 2 20 3" xfId="31037" xr:uid="{7D52BA1C-3F19-4D38-820C-928A57F8D79C}"/>
    <cellStyle name="Separador de milhares 7 4 2 21" xfId="22203" xr:uid="{00000000-0005-0000-0000-00000A610000}"/>
    <cellStyle name="Separador de milhares 7 4 2 21 2" xfId="22204" xr:uid="{00000000-0005-0000-0000-00000B610000}"/>
    <cellStyle name="Separador de milhares 7 4 2 21 2 2" xfId="31040" xr:uid="{5803FBD0-27E2-484D-AE4A-3CDB85310A7A}"/>
    <cellStyle name="Separador de milhares 7 4 2 21 3" xfId="31039" xr:uid="{C9808D85-045C-473D-AFF8-BBA75009D4F1}"/>
    <cellStyle name="Separador de milhares 7 4 2 22" xfId="22205" xr:uid="{00000000-0005-0000-0000-00000C610000}"/>
    <cellStyle name="Separador de milhares 7 4 2 22 2" xfId="22206" xr:uid="{00000000-0005-0000-0000-00000D610000}"/>
    <cellStyle name="Separador de milhares 7 4 2 22 2 2" xfId="31042" xr:uid="{EDD57B3C-2952-40B0-9F74-64C557A7A997}"/>
    <cellStyle name="Separador de milhares 7 4 2 22 3" xfId="31041" xr:uid="{63B52BAE-0796-48FB-B863-BD866E5604ED}"/>
    <cellStyle name="Separador de milhares 7 4 2 23" xfId="22207" xr:uid="{00000000-0005-0000-0000-00000E610000}"/>
    <cellStyle name="Separador de milhares 7 4 2 23 2" xfId="22208" xr:uid="{00000000-0005-0000-0000-00000F610000}"/>
    <cellStyle name="Separador de milhares 7 4 2 23 2 2" xfId="31044" xr:uid="{6975C508-DE46-404B-A285-DA377CFD3D11}"/>
    <cellStyle name="Separador de milhares 7 4 2 23 3" xfId="31043" xr:uid="{EAD9B0D7-59B5-4B00-A383-B0966F8C3339}"/>
    <cellStyle name="Separador de milhares 7 4 2 24" xfId="22209" xr:uid="{00000000-0005-0000-0000-000010610000}"/>
    <cellStyle name="Separador de milhares 7 4 2 24 2" xfId="22210" xr:uid="{00000000-0005-0000-0000-000011610000}"/>
    <cellStyle name="Separador de milhares 7 4 2 24 2 2" xfId="31046" xr:uid="{3BA4A7DB-6AC7-47D6-BDE1-1FDCF0D01D25}"/>
    <cellStyle name="Separador de milhares 7 4 2 24 3" xfId="31045" xr:uid="{492EAC91-63B7-4471-8A5D-AA7F41363F71}"/>
    <cellStyle name="Separador de milhares 7 4 2 25" xfId="22211" xr:uid="{00000000-0005-0000-0000-000012610000}"/>
    <cellStyle name="Separador de milhares 7 4 2 25 2" xfId="22212" xr:uid="{00000000-0005-0000-0000-000013610000}"/>
    <cellStyle name="Separador de milhares 7 4 2 25 2 2" xfId="31048" xr:uid="{B2462EF5-A312-44E1-9E15-164EC2D3C5E2}"/>
    <cellStyle name="Separador de milhares 7 4 2 25 3" xfId="31047" xr:uid="{6587D0D2-B09C-4B25-90B5-4BD0746A832F}"/>
    <cellStyle name="Separador de milhares 7 4 2 26" xfId="22213" xr:uid="{00000000-0005-0000-0000-000014610000}"/>
    <cellStyle name="Separador de milhares 7 4 2 26 2" xfId="22214" xr:uid="{00000000-0005-0000-0000-000015610000}"/>
    <cellStyle name="Separador de milhares 7 4 2 26 2 2" xfId="31050" xr:uid="{4C44A8CB-D844-4D07-BDBC-35CAE3EB9760}"/>
    <cellStyle name="Separador de milhares 7 4 2 26 3" xfId="31049" xr:uid="{F71A45C8-8D49-4DC4-ADC6-3E7E5B47ADEA}"/>
    <cellStyle name="Separador de milhares 7 4 2 27" xfId="22215" xr:uid="{00000000-0005-0000-0000-000016610000}"/>
    <cellStyle name="Separador de milhares 7 4 2 27 2" xfId="22216" xr:uid="{00000000-0005-0000-0000-000017610000}"/>
    <cellStyle name="Separador de milhares 7 4 2 27 2 2" xfId="31052" xr:uid="{81022C1E-CBBD-4050-BF29-198877A13E72}"/>
    <cellStyle name="Separador de milhares 7 4 2 27 3" xfId="31051" xr:uid="{F8083337-7804-49E2-840B-BFCAC857EBDF}"/>
    <cellStyle name="Separador de milhares 7 4 2 28" xfId="22217" xr:uid="{00000000-0005-0000-0000-000018610000}"/>
    <cellStyle name="Separador de milhares 7 4 2 28 2" xfId="22218" xr:uid="{00000000-0005-0000-0000-000019610000}"/>
    <cellStyle name="Separador de milhares 7 4 2 28 2 2" xfId="31054" xr:uid="{CB62938F-FDD6-4A33-88CC-87FFACA1F0BA}"/>
    <cellStyle name="Separador de milhares 7 4 2 28 3" xfId="31053" xr:uid="{1BDA6EA2-3B67-4C73-A5A6-9EDD568BFAD9}"/>
    <cellStyle name="Separador de milhares 7 4 2 29" xfId="22219" xr:uid="{00000000-0005-0000-0000-00001A610000}"/>
    <cellStyle name="Separador de milhares 7 4 2 29 2" xfId="22220" xr:uid="{00000000-0005-0000-0000-00001B610000}"/>
    <cellStyle name="Separador de milhares 7 4 2 29 2 2" xfId="31056" xr:uid="{E968C52B-1137-487C-8155-68A1F4729DD4}"/>
    <cellStyle name="Separador de milhares 7 4 2 29 3" xfId="31055" xr:uid="{45FB8765-4D9D-42DF-A1FB-6FAE2838487D}"/>
    <cellStyle name="Separador de milhares 7 4 2 3" xfId="22221" xr:uid="{00000000-0005-0000-0000-00001C610000}"/>
    <cellStyle name="Separador de milhares 7 4 2 3 10" xfId="22222" xr:uid="{00000000-0005-0000-0000-00001D610000}"/>
    <cellStyle name="Separador de milhares 7 4 2 3 10 2" xfId="22223" xr:uid="{00000000-0005-0000-0000-00001E610000}"/>
    <cellStyle name="Separador de milhares 7 4 2 3 10 2 2" xfId="31059" xr:uid="{C33C0A6E-BD25-412D-AA3C-2DB1678BD49F}"/>
    <cellStyle name="Separador de milhares 7 4 2 3 10 3" xfId="31058" xr:uid="{5E735C95-0516-4AC3-88E8-68678C555BF2}"/>
    <cellStyle name="Separador de milhares 7 4 2 3 11" xfId="22224" xr:uid="{00000000-0005-0000-0000-00001F610000}"/>
    <cellStyle name="Separador de milhares 7 4 2 3 11 2" xfId="22225" xr:uid="{00000000-0005-0000-0000-000020610000}"/>
    <cellStyle name="Separador de milhares 7 4 2 3 11 2 2" xfId="31061" xr:uid="{BC9208A2-E67E-4CEC-B655-92941F741FF6}"/>
    <cellStyle name="Separador de milhares 7 4 2 3 11 3" xfId="31060" xr:uid="{A96A5108-FB06-4B6F-B000-00E5312018DB}"/>
    <cellStyle name="Separador de milhares 7 4 2 3 12" xfId="22226" xr:uid="{00000000-0005-0000-0000-000021610000}"/>
    <cellStyle name="Separador de milhares 7 4 2 3 12 2" xfId="22227" xr:uid="{00000000-0005-0000-0000-000022610000}"/>
    <cellStyle name="Separador de milhares 7 4 2 3 12 2 2" xfId="31063" xr:uid="{ADB7B771-E085-443C-85C6-81A5A2C6B346}"/>
    <cellStyle name="Separador de milhares 7 4 2 3 12 3" xfId="31062" xr:uid="{A46B5102-9F61-4C3C-9FCA-41380953BC17}"/>
    <cellStyle name="Separador de milhares 7 4 2 3 13" xfId="22228" xr:uid="{00000000-0005-0000-0000-000023610000}"/>
    <cellStyle name="Separador de milhares 7 4 2 3 13 2" xfId="22229" xr:uid="{00000000-0005-0000-0000-000024610000}"/>
    <cellStyle name="Separador de milhares 7 4 2 3 13 2 2" xfId="31065" xr:uid="{212DE36B-E1C7-4050-9E6A-9C30BB79121C}"/>
    <cellStyle name="Separador de milhares 7 4 2 3 13 3" xfId="31064" xr:uid="{C2DCD50C-A7F8-4CDF-8F0D-7FECD5863D20}"/>
    <cellStyle name="Separador de milhares 7 4 2 3 14" xfId="22230" xr:uid="{00000000-0005-0000-0000-000025610000}"/>
    <cellStyle name="Separador de milhares 7 4 2 3 14 2" xfId="22231" xr:uid="{00000000-0005-0000-0000-000026610000}"/>
    <cellStyle name="Separador de milhares 7 4 2 3 14 2 2" xfId="31067" xr:uid="{60053BF8-639A-48E4-BFBB-FC0DD47270DE}"/>
    <cellStyle name="Separador de milhares 7 4 2 3 14 3" xfId="31066" xr:uid="{0EC352B4-EA61-4CFC-81D9-F918494DD4A8}"/>
    <cellStyle name="Separador de milhares 7 4 2 3 15" xfId="22232" xr:uid="{00000000-0005-0000-0000-000027610000}"/>
    <cellStyle name="Separador de milhares 7 4 2 3 15 2" xfId="22233" xr:uid="{00000000-0005-0000-0000-000028610000}"/>
    <cellStyle name="Separador de milhares 7 4 2 3 15 2 2" xfId="31069" xr:uid="{43F4EC3C-B5C2-4E0B-9C4B-34D8C9183851}"/>
    <cellStyle name="Separador de milhares 7 4 2 3 15 3" xfId="31068" xr:uid="{B6643896-84D1-403F-81D0-2B07C8E8389D}"/>
    <cellStyle name="Separador de milhares 7 4 2 3 16" xfId="22234" xr:uid="{00000000-0005-0000-0000-000029610000}"/>
    <cellStyle name="Separador de milhares 7 4 2 3 16 2" xfId="22235" xr:uid="{00000000-0005-0000-0000-00002A610000}"/>
    <cellStyle name="Separador de milhares 7 4 2 3 16 2 2" xfId="31071" xr:uid="{DDC1AC03-3D1D-4F2D-A1D5-185B68E35668}"/>
    <cellStyle name="Separador de milhares 7 4 2 3 16 3" xfId="31070" xr:uid="{331C55E9-9CE7-4FFF-962C-EB229649F187}"/>
    <cellStyle name="Separador de milhares 7 4 2 3 17" xfId="22236" xr:uid="{00000000-0005-0000-0000-00002B610000}"/>
    <cellStyle name="Separador de milhares 7 4 2 3 17 2" xfId="22237" xr:uid="{00000000-0005-0000-0000-00002C610000}"/>
    <cellStyle name="Separador de milhares 7 4 2 3 17 2 2" xfId="31073" xr:uid="{7CD63BC4-A3A0-4DA9-9F10-F74784EE5F2F}"/>
    <cellStyle name="Separador de milhares 7 4 2 3 17 3" xfId="31072" xr:uid="{ECB361C6-F2EC-4D80-B0CB-324CEFA826FE}"/>
    <cellStyle name="Separador de milhares 7 4 2 3 18" xfId="22238" xr:uid="{00000000-0005-0000-0000-00002D610000}"/>
    <cellStyle name="Separador de milhares 7 4 2 3 18 2" xfId="22239" xr:uid="{00000000-0005-0000-0000-00002E610000}"/>
    <cellStyle name="Separador de milhares 7 4 2 3 18 2 2" xfId="31075" xr:uid="{F92ECD75-E0BF-430D-9899-426B2848DD08}"/>
    <cellStyle name="Separador de milhares 7 4 2 3 18 3" xfId="31074" xr:uid="{7599D017-4A12-4460-BDBF-9C8FA1BB17C8}"/>
    <cellStyle name="Separador de milhares 7 4 2 3 19" xfId="22240" xr:uid="{00000000-0005-0000-0000-00002F610000}"/>
    <cellStyle name="Separador de milhares 7 4 2 3 19 2" xfId="22241" xr:uid="{00000000-0005-0000-0000-000030610000}"/>
    <cellStyle name="Separador de milhares 7 4 2 3 19 2 2" xfId="31077" xr:uid="{E0D21EE6-0D9F-4B71-8CB5-682E61C1C411}"/>
    <cellStyle name="Separador de milhares 7 4 2 3 19 3" xfId="31076" xr:uid="{DAE7BB15-B309-428E-9F01-62890F3F2D52}"/>
    <cellStyle name="Separador de milhares 7 4 2 3 2" xfId="22242" xr:uid="{00000000-0005-0000-0000-000031610000}"/>
    <cellStyle name="Separador de milhares 7 4 2 3 2 2" xfId="22243" xr:uid="{00000000-0005-0000-0000-000032610000}"/>
    <cellStyle name="Separador de milhares 7 4 2 3 2 2 2" xfId="31079" xr:uid="{B8E104C9-7D31-44D5-95D4-66AF7A9DD27B}"/>
    <cellStyle name="Separador de milhares 7 4 2 3 2 3" xfId="31078" xr:uid="{7BAFCD3E-EE23-41A6-AB9A-95E7F7BF5E40}"/>
    <cellStyle name="Separador de milhares 7 4 2 3 20" xfId="22244" xr:uid="{00000000-0005-0000-0000-000033610000}"/>
    <cellStyle name="Separador de milhares 7 4 2 3 20 2" xfId="22245" xr:uid="{00000000-0005-0000-0000-000034610000}"/>
    <cellStyle name="Separador de milhares 7 4 2 3 20 2 2" xfId="31081" xr:uid="{82DACB16-4145-42BA-A063-F0B658B8D81F}"/>
    <cellStyle name="Separador de milhares 7 4 2 3 20 3" xfId="31080" xr:uid="{588B29E5-77E8-4037-841C-4D91EE05DB5B}"/>
    <cellStyle name="Separador de milhares 7 4 2 3 21" xfId="22246" xr:uid="{00000000-0005-0000-0000-000035610000}"/>
    <cellStyle name="Separador de milhares 7 4 2 3 21 2" xfId="22247" xr:uid="{00000000-0005-0000-0000-000036610000}"/>
    <cellStyle name="Separador de milhares 7 4 2 3 21 2 2" xfId="31083" xr:uid="{86A5ADDA-BF05-4ED8-80E6-30E3AAFFF27A}"/>
    <cellStyle name="Separador de milhares 7 4 2 3 21 3" xfId="31082" xr:uid="{8C887327-DB90-460D-86AA-23FE2227E9BE}"/>
    <cellStyle name="Separador de milhares 7 4 2 3 22" xfId="22248" xr:uid="{00000000-0005-0000-0000-000037610000}"/>
    <cellStyle name="Separador de milhares 7 4 2 3 22 2" xfId="22249" xr:uid="{00000000-0005-0000-0000-000038610000}"/>
    <cellStyle name="Separador de milhares 7 4 2 3 22 2 2" xfId="31085" xr:uid="{D4E06C6F-11A6-41F8-A672-54460996F068}"/>
    <cellStyle name="Separador de milhares 7 4 2 3 22 3" xfId="31084" xr:uid="{6F8E05A0-80C9-41CE-A5BB-BEABDE8092D1}"/>
    <cellStyle name="Separador de milhares 7 4 2 3 23" xfId="22250" xr:uid="{00000000-0005-0000-0000-000039610000}"/>
    <cellStyle name="Separador de milhares 7 4 2 3 23 2" xfId="22251" xr:uid="{00000000-0005-0000-0000-00003A610000}"/>
    <cellStyle name="Separador de milhares 7 4 2 3 23 2 2" xfId="31087" xr:uid="{7359FC8F-B393-4C6C-8B17-89FE0A7BB0B5}"/>
    <cellStyle name="Separador de milhares 7 4 2 3 23 3" xfId="31086" xr:uid="{0A4DA2D5-98A5-419E-A766-2B268A9D695B}"/>
    <cellStyle name="Separador de milhares 7 4 2 3 24" xfId="22252" xr:uid="{00000000-0005-0000-0000-00003B610000}"/>
    <cellStyle name="Separador de milhares 7 4 2 3 24 2" xfId="22253" xr:uid="{00000000-0005-0000-0000-00003C610000}"/>
    <cellStyle name="Separador de milhares 7 4 2 3 24 2 2" xfId="31089" xr:uid="{1E2325B9-5C3E-4B1D-9A4C-9D6675CD23FF}"/>
    <cellStyle name="Separador de milhares 7 4 2 3 24 3" xfId="31088" xr:uid="{45A4DE3D-B193-46B5-B37B-5A0A5C65210A}"/>
    <cellStyle name="Separador de milhares 7 4 2 3 25" xfId="22254" xr:uid="{00000000-0005-0000-0000-00003D610000}"/>
    <cellStyle name="Separador de milhares 7 4 2 3 25 2" xfId="22255" xr:uid="{00000000-0005-0000-0000-00003E610000}"/>
    <cellStyle name="Separador de milhares 7 4 2 3 25 2 2" xfId="31091" xr:uid="{E559A472-FCF5-4D86-AAA6-A2F6677564E4}"/>
    <cellStyle name="Separador de milhares 7 4 2 3 25 3" xfId="31090" xr:uid="{C347259A-30AF-4227-8612-80CEED5EC712}"/>
    <cellStyle name="Separador de milhares 7 4 2 3 26" xfId="22256" xr:uid="{00000000-0005-0000-0000-00003F610000}"/>
    <cellStyle name="Separador de milhares 7 4 2 3 26 2" xfId="22257" xr:uid="{00000000-0005-0000-0000-000040610000}"/>
    <cellStyle name="Separador de milhares 7 4 2 3 26 2 2" xfId="31093" xr:uid="{C595D1C8-0908-43EB-A16A-684DF32DCC8D}"/>
    <cellStyle name="Separador de milhares 7 4 2 3 26 3" xfId="31092" xr:uid="{97F1E48B-5E8A-4934-9923-E16A91633F60}"/>
    <cellStyle name="Separador de milhares 7 4 2 3 27" xfId="22258" xr:uid="{00000000-0005-0000-0000-000041610000}"/>
    <cellStyle name="Separador de milhares 7 4 2 3 27 2" xfId="22259" xr:uid="{00000000-0005-0000-0000-000042610000}"/>
    <cellStyle name="Separador de milhares 7 4 2 3 27 2 2" xfId="31095" xr:uid="{BBF23596-87C8-468D-849C-41172CCB1AFE}"/>
    <cellStyle name="Separador de milhares 7 4 2 3 27 3" xfId="31094" xr:uid="{B77CD188-714D-4F3A-A0D2-154D47321995}"/>
    <cellStyle name="Separador de milhares 7 4 2 3 28" xfId="22260" xr:uid="{00000000-0005-0000-0000-000043610000}"/>
    <cellStyle name="Separador de milhares 7 4 2 3 28 2" xfId="22261" xr:uid="{00000000-0005-0000-0000-000044610000}"/>
    <cellStyle name="Separador de milhares 7 4 2 3 28 2 2" xfId="31097" xr:uid="{E2D57AEA-AF49-4E36-9E24-005235DEF3B1}"/>
    <cellStyle name="Separador de milhares 7 4 2 3 28 3" xfId="31096" xr:uid="{D05D8290-45DE-4520-86DD-15E52FA9D6A6}"/>
    <cellStyle name="Separador de milhares 7 4 2 3 29" xfId="22262" xr:uid="{00000000-0005-0000-0000-000045610000}"/>
    <cellStyle name="Separador de milhares 7 4 2 3 29 2" xfId="22263" xr:uid="{00000000-0005-0000-0000-000046610000}"/>
    <cellStyle name="Separador de milhares 7 4 2 3 29 2 2" xfId="31099" xr:uid="{D1635AAB-AFC0-4F98-B601-588496FB77F9}"/>
    <cellStyle name="Separador de milhares 7 4 2 3 29 3" xfId="31098" xr:uid="{FF910B42-BCE7-424C-A4AF-0A22C8BF51BD}"/>
    <cellStyle name="Separador de milhares 7 4 2 3 3" xfId="22264" xr:uid="{00000000-0005-0000-0000-000047610000}"/>
    <cellStyle name="Separador de milhares 7 4 2 3 3 2" xfId="22265" xr:uid="{00000000-0005-0000-0000-000048610000}"/>
    <cellStyle name="Separador de milhares 7 4 2 3 3 2 2" xfId="31101" xr:uid="{A221621E-A3A2-425B-B9C5-303FF3FE126B}"/>
    <cellStyle name="Separador de milhares 7 4 2 3 3 3" xfId="31100" xr:uid="{87C1EA11-0990-4D54-B6D3-4ECDE6AA97B0}"/>
    <cellStyle name="Separador de milhares 7 4 2 3 30" xfId="22266" xr:uid="{00000000-0005-0000-0000-000049610000}"/>
    <cellStyle name="Separador de milhares 7 4 2 3 30 2" xfId="22267" xr:uid="{00000000-0005-0000-0000-00004A610000}"/>
    <cellStyle name="Separador de milhares 7 4 2 3 30 2 2" xfId="31103" xr:uid="{87BECC6E-3485-4115-ADAD-1FDC847B3F39}"/>
    <cellStyle name="Separador de milhares 7 4 2 3 30 3" xfId="31102" xr:uid="{A5882C5F-C256-4F92-B76B-645E072E82B2}"/>
    <cellStyle name="Separador de milhares 7 4 2 3 31" xfId="22268" xr:uid="{00000000-0005-0000-0000-00004B610000}"/>
    <cellStyle name="Separador de milhares 7 4 2 3 31 2" xfId="22269" xr:uid="{00000000-0005-0000-0000-00004C610000}"/>
    <cellStyle name="Separador de milhares 7 4 2 3 31 2 2" xfId="31105" xr:uid="{875B57F4-6D56-43FE-8B09-CB5E54E089F6}"/>
    <cellStyle name="Separador de milhares 7 4 2 3 31 3" xfId="31104" xr:uid="{C1D74AA3-4177-40EB-B275-416A35CDFE80}"/>
    <cellStyle name="Separador de milhares 7 4 2 3 32" xfId="22270" xr:uid="{00000000-0005-0000-0000-00004D610000}"/>
    <cellStyle name="Separador de milhares 7 4 2 3 32 2" xfId="22271" xr:uid="{00000000-0005-0000-0000-00004E610000}"/>
    <cellStyle name="Separador de milhares 7 4 2 3 32 2 2" xfId="31107" xr:uid="{BCBAA498-BBA8-4520-944B-1C0F67F1CC4F}"/>
    <cellStyle name="Separador de milhares 7 4 2 3 32 3" xfId="31106" xr:uid="{A2A92FF9-F524-4304-B13C-0981E029975C}"/>
    <cellStyle name="Separador de milhares 7 4 2 3 33" xfId="22272" xr:uid="{00000000-0005-0000-0000-00004F610000}"/>
    <cellStyle name="Separador de milhares 7 4 2 3 33 2" xfId="22273" xr:uid="{00000000-0005-0000-0000-000050610000}"/>
    <cellStyle name="Separador de milhares 7 4 2 3 33 2 2" xfId="31109" xr:uid="{06E81D29-F2B1-4440-AFB5-6CE9D82BE4A8}"/>
    <cellStyle name="Separador de milhares 7 4 2 3 33 3" xfId="31108" xr:uid="{3BC7639C-2916-4536-9473-9EAE0B38770A}"/>
    <cellStyle name="Separador de milhares 7 4 2 3 34" xfId="22274" xr:uid="{00000000-0005-0000-0000-000051610000}"/>
    <cellStyle name="Separador de milhares 7 4 2 3 34 2" xfId="22275" xr:uid="{00000000-0005-0000-0000-000052610000}"/>
    <cellStyle name="Separador de milhares 7 4 2 3 34 2 2" xfId="31111" xr:uid="{5BEE2CA5-4E6D-433D-A0FC-47D4B982D621}"/>
    <cellStyle name="Separador de milhares 7 4 2 3 34 3" xfId="31110" xr:uid="{B819F5A0-5A9F-4155-B1D9-C22F57FE02BC}"/>
    <cellStyle name="Separador de milhares 7 4 2 3 35" xfId="22276" xr:uid="{00000000-0005-0000-0000-000053610000}"/>
    <cellStyle name="Separador de milhares 7 4 2 3 35 2" xfId="31112" xr:uid="{5F26C0EA-8F09-4AD4-BA81-3C6525C248C8}"/>
    <cellStyle name="Separador de milhares 7 4 2 3 36" xfId="31057" xr:uid="{E76906D1-1761-4F6C-9AAA-95E3C59C49F9}"/>
    <cellStyle name="Separador de milhares 7 4 2 3 4" xfId="22277" xr:uid="{00000000-0005-0000-0000-000054610000}"/>
    <cellStyle name="Separador de milhares 7 4 2 3 4 2" xfId="22278" xr:uid="{00000000-0005-0000-0000-000055610000}"/>
    <cellStyle name="Separador de milhares 7 4 2 3 4 2 2" xfId="31114" xr:uid="{11B6D881-6BAF-4BFA-93A6-6FE0CA26B5D4}"/>
    <cellStyle name="Separador de milhares 7 4 2 3 4 3" xfId="31113" xr:uid="{91A9B835-1F04-4687-BAD8-BAC2840FFB2A}"/>
    <cellStyle name="Separador de milhares 7 4 2 3 5" xfId="22279" xr:uid="{00000000-0005-0000-0000-000056610000}"/>
    <cellStyle name="Separador de milhares 7 4 2 3 5 2" xfId="22280" xr:uid="{00000000-0005-0000-0000-000057610000}"/>
    <cellStyle name="Separador de milhares 7 4 2 3 5 2 2" xfId="31116" xr:uid="{77F599F6-4E33-42A8-B065-B0C840C4BCD7}"/>
    <cellStyle name="Separador de milhares 7 4 2 3 5 3" xfId="31115" xr:uid="{1DEF4C08-26F5-41D5-998D-F57AD41824A3}"/>
    <cellStyle name="Separador de milhares 7 4 2 3 6" xfId="22281" xr:uid="{00000000-0005-0000-0000-000058610000}"/>
    <cellStyle name="Separador de milhares 7 4 2 3 6 2" xfId="22282" xr:uid="{00000000-0005-0000-0000-000059610000}"/>
    <cellStyle name="Separador de milhares 7 4 2 3 6 2 2" xfId="31118" xr:uid="{CA4EA3E3-EC32-45E2-9597-07D9FB4F832A}"/>
    <cellStyle name="Separador de milhares 7 4 2 3 6 3" xfId="31117" xr:uid="{0D283E74-C7A2-43F0-894A-0AC6372F1E08}"/>
    <cellStyle name="Separador de milhares 7 4 2 3 7" xfId="22283" xr:uid="{00000000-0005-0000-0000-00005A610000}"/>
    <cellStyle name="Separador de milhares 7 4 2 3 7 2" xfId="22284" xr:uid="{00000000-0005-0000-0000-00005B610000}"/>
    <cellStyle name="Separador de milhares 7 4 2 3 7 2 2" xfId="31120" xr:uid="{4D6D635D-CBD1-4BE1-A4CF-D4B8C7876646}"/>
    <cellStyle name="Separador de milhares 7 4 2 3 7 3" xfId="31119" xr:uid="{DC72717E-4C36-48B1-8958-714467A7744C}"/>
    <cellStyle name="Separador de milhares 7 4 2 3 8" xfId="22285" xr:uid="{00000000-0005-0000-0000-00005C610000}"/>
    <cellStyle name="Separador de milhares 7 4 2 3 8 2" xfId="22286" xr:uid="{00000000-0005-0000-0000-00005D610000}"/>
    <cellStyle name="Separador de milhares 7 4 2 3 8 2 2" xfId="31122" xr:uid="{2A285104-1EE4-4491-913D-FF6ECD62745C}"/>
    <cellStyle name="Separador de milhares 7 4 2 3 8 3" xfId="31121" xr:uid="{B4C5D4F2-A30B-4898-8D74-7D1815D63163}"/>
    <cellStyle name="Separador de milhares 7 4 2 3 9" xfId="22287" xr:uid="{00000000-0005-0000-0000-00005E610000}"/>
    <cellStyle name="Separador de milhares 7 4 2 3 9 2" xfId="22288" xr:uid="{00000000-0005-0000-0000-00005F610000}"/>
    <cellStyle name="Separador de milhares 7 4 2 3 9 2 2" xfId="31124" xr:uid="{2E685BFC-3F23-4EC0-B264-ADE12BF3256B}"/>
    <cellStyle name="Separador de milhares 7 4 2 3 9 3" xfId="31123" xr:uid="{E00291F2-D1F1-45D8-8C27-A4A14FF90CF9}"/>
    <cellStyle name="Separador de milhares 7 4 2 30" xfId="22289" xr:uid="{00000000-0005-0000-0000-000060610000}"/>
    <cellStyle name="Separador de milhares 7 4 2 30 2" xfId="22290" xr:uid="{00000000-0005-0000-0000-000061610000}"/>
    <cellStyle name="Separador de milhares 7 4 2 30 2 2" xfId="31126" xr:uid="{0CF50F79-7CA3-432D-BE18-20E863EFD0F8}"/>
    <cellStyle name="Separador de milhares 7 4 2 30 3" xfId="31125" xr:uid="{E9A71A9F-9EF1-4509-AC42-DA28EE3FFEC0}"/>
    <cellStyle name="Separador de milhares 7 4 2 31" xfId="22291" xr:uid="{00000000-0005-0000-0000-000062610000}"/>
    <cellStyle name="Separador de milhares 7 4 2 31 2" xfId="22292" xr:uid="{00000000-0005-0000-0000-000063610000}"/>
    <cellStyle name="Separador de milhares 7 4 2 31 2 2" xfId="31128" xr:uid="{046E0173-5297-4D47-800B-EE433A6FBEE9}"/>
    <cellStyle name="Separador de milhares 7 4 2 31 3" xfId="31127" xr:uid="{3FE0C76A-8AE8-46EF-956F-0320FC4B3EA6}"/>
    <cellStyle name="Separador de milhares 7 4 2 32" xfId="22293" xr:uid="{00000000-0005-0000-0000-000064610000}"/>
    <cellStyle name="Separador de milhares 7 4 2 32 2" xfId="22294" xr:uid="{00000000-0005-0000-0000-000065610000}"/>
    <cellStyle name="Separador de milhares 7 4 2 32 2 2" xfId="31130" xr:uid="{824DC7D5-7E18-40E1-9B5B-CDAC0F2FE788}"/>
    <cellStyle name="Separador de milhares 7 4 2 32 3" xfId="31129" xr:uid="{23505497-0A66-4583-9769-2F29548F3AC8}"/>
    <cellStyle name="Separador de milhares 7 4 2 33" xfId="22295" xr:uid="{00000000-0005-0000-0000-000066610000}"/>
    <cellStyle name="Separador de milhares 7 4 2 33 2" xfId="22296" xr:uid="{00000000-0005-0000-0000-000067610000}"/>
    <cellStyle name="Separador de milhares 7 4 2 33 2 2" xfId="31132" xr:uid="{338DF674-3E06-4391-A3B8-44C99CA06A70}"/>
    <cellStyle name="Separador de milhares 7 4 2 33 3" xfId="31131" xr:uid="{1A90B999-8A36-4D96-9B55-BFFF89BE1DFF}"/>
    <cellStyle name="Separador de milhares 7 4 2 34" xfId="22297" xr:uid="{00000000-0005-0000-0000-000068610000}"/>
    <cellStyle name="Separador de milhares 7 4 2 34 2" xfId="22298" xr:uid="{00000000-0005-0000-0000-000069610000}"/>
    <cellStyle name="Separador de milhares 7 4 2 34 2 2" xfId="31134" xr:uid="{A4F32334-E236-470A-ADA3-214B32293833}"/>
    <cellStyle name="Separador de milhares 7 4 2 34 3" xfId="31133" xr:uid="{FD225BAF-EA0B-48AF-95D4-721CFCC38FFF}"/>
    <cellStyle name="Separador de milhares 7 4 2 35" xfId="22299" xr:uid="{00000000-0005-0000-0000-00006A610000}"/>
    <cellStyle name="Separador de milhares 7 4 2 35 2" xfId="22300" xr:uid="{00000000-0005-0000-0000-00006B610000}"/>
    <cellStyle name="Separador de milhares 7 4 2 35 2 2" xfId="31136" xr:uid="{5D6723F8-B15E-4982-8BB0-36E1B8D8BCAD}"/>
    <cellStyle name="Separador de milhares 7 4 2 35 3" xfId="31135" xr:uid="{362B4E9A-D504-473E-ACE7-4E589E305125}"/>
    <cellStyle name="Separador de milhares 7 4 2 36" xfId="22301" xr:uid="{00000000-0005-0000-0000-00006C610000}"/>
    <cellStyle name="Separador de milhares 7 4 2 36 2" xfId="22302" xr:uid="{00000000-0005-0000-0000-00006D610000}"/>
    <cellStyle name="Separador de milhares 7 4 2 36 2 2" xfId="31138" xr:uid="{49179D92-1D6F-4B92-A99B-5130481427E9}"/>
    <cellStyle name="Separador de milhares 7 4 2 36 3" xfId="31137" xr:uid="{3FD6CCE6-9CD5-481F-88DD-E453070DCEF8}"/>
    <cellStyle name="Separador de milhares 7 4 2 37" xfId="22303" xr:uid="{00000000-0005-0000-0000-00006E610000}"/>
    <cellStyle name="Separador de milhares 7 4 2 37 2" xfId="22304" xr:uid="{00000000-0005-0000-0000-00006F610000}"/>
    <cellStyle name="Separador de milhares 7 4 2 37 2 2" xfId="31140" xr:uid="{4D9A75EE-9078-4BC7-AAEE-A43671BE8DCE}"/>
    <cellStyle name="Separador de milhares 7 4 2 37 3" xfId="31139" xr:uid="{29EC18DC-0667-4618-AF88-1E2A9ECCEDB7}"/>
    <cellStyle name="Separador de milhares 7 4 2 38" xfId="22305" xr:uid="{00000000-0005-0000-0000-000070610000}"/>
    <cellStyle name="Separador de milhares 7 4 2 38 2" xfId="22306" xr:uid="{00000000-0005-0000-0000-000071610000}"/>
    <cellStyle name="Separador de milhares 7 4 2 38 2 2" xfId="31142" xr:uid="{63BA5994-2BA5-46C5-B503-8641D5ADFF91}"/>
    <cellStyle name="Separador de milhares 7 4 2 38 3" xfId="31141" xr:uid="{1AD007D8-FB1C-41ED-80B0-2862AD994FBF}"/>
    <cellStyle name="Separador de milhares 7 4 2 39" xfId="22307" xr:uid="{00000000-0005-0000-0000-000072610000}"/>
    <cellStyle name="Separador de milhares 7 4 2 39 2" xfId="22308" xr:uid="{00000000-0005-0000-0000-000073610000}"/>
    <cellStyle name="Separador de milhares 7 4 2 39 2 2" xfId="31144" xr:uid="{9692D5E6-126B-42AD-BE3D-0F2814CF7BE4}"/>
    <cellStyle name="Separador de milhares 7 4 2 39 3" xfId="31143" xr:uid="{57D4CAE6-4CCE-41B0-9C09-B584C3091F6A}"/>
    <cellStyle name="Separador de milhares 7 4 2 4" xfId="22309" xr:uid="{00000000-0005-0000-0000-000074610000}"/>
    <cellStyle name="Separador de milhares 7 4 2 4 2" xfId="22310" xr:uid="{00000000-0005-0000-0000-000075610000}"/>
    <cellStyle name="Separador de milhares 7 4 2 4 2 2" xfId="22311" xr:uid="{00000000-0005-0000-0000-000076610000}"/>
    <cellStyle name="Separador de milhares 7 4 2 4 2 2 2" xfId="31147" xr:uid="{2E664B40-772E-4484-8EF0-354EF8AA446F}"/>
    <cellStyle name="Separador de milhares 7 4 2 4 2 3" xfId="31146" xr:uid="{422640F4-B57A-438F-BF4E-5DA9558198F9}"/>
    <cellStyle name="Separador de milhares 7 4 2 4 3" xfId="22312" xr:uid="{00000000-0005-0000-0000-000077610000}"/>
    <cellStyle name="Separador de milhares 7 4 2 4 3 2" xfId="22313" xr:uid="{00000000-0005-0000-0000-000078610000}"/>
    <cellStyle name="Separador de milhares 7 4 2 4 3 2 2" xfId="31149" xr:uid="{3AE440D6-A445-42DC-990D-6A298897ED4A}"/>
    <cellStyle name="Separador de milhares 7 4 2 4 3 3" xfId="31148" xr:uid="{30899D31-BF9D-4C13-960C-6C8CAFC50E69}"/>
    <cellStyle name="Separador de milhares 7 4 2 4 4" xfId="22314" xr:uid="{00000000-0005-0000-0000-000079610000}"/>
    <cellStyle name="Separador de milhares 7 4 2 4 4 2" xfId="22315" xr:uid="{00000000-0005-0000-0000-00007A610000}"/>
    <cellStyle name="Separador de milhares 7 4 2 4 4 2 2" xfId="31151" xr:uid="{9669A416-F38B-4083-8450-D84ECA10E5A1}"/>
    <cellStyle name="Separador de milhares 7 4 2 4 4 3" xfId="31150" xr:uid="{A0988026-13CC-428F-8591-4AB93882D83C}"/>
    <cellStyle name="Separador de milhares 7 4 2 4 5" xfId="22316" xr:uid="{00000000-0005-0000-0000-00007B610000}"/>
    <cellStyle name="Separador de milhares 7 4 2 4 5 2" xfId="22317" xr:uid="{00000000-0005-0000-0000-00007C610000}"/>
    <cellStyle name="Separador de milhares 7 4 2 4 5 2 2" xfId="31153" xr:uid="{407543FC-96E9-41D9-ABCC-DA7493303474}"/>
    <cellStyle name="Separador de milhares 7 4 2 4 5 3" xfId="31152" xr:uid="{EC00751C-5CEB-4E51-80C8-1E6342CB9904}"/>
    <cellStyle name="Separador de milhares 7 4 2 4 6" xfId="22318" xr:uid="{00000000-0005-0000-0000-00007D610000}"/>
    <cellStyle name="Separador de milhares 7 4 2 4 6 2" xfId="31154" xr:uid="{2F75357F-1629-4545-90D0-0001595F5992}"/>
    <cellStyle name="Separador de milhares 7 4 2 4 7" xfId="31145" xr:uid="{F67A2E45-3BC4-4D7A-BB9B-200835C64ED5}"/>
    <cellStyle name="Separador de milhares 7 4 2 40" xfId="22319" xr:uid="{00000000-0005-0000-0000-00007E610000}"/>
    <cellStyle name="Separador de milhares 7 4 2 40 2" xfId="22320" xr:uid="{00000000-0005-0000-0000-00007F610000}"/>
    <cellStyle name="Separador de milhares 7 4 2 40 2 2" xfId="31156" xr:uid="{EEBED647-4AF7-4105-A205-A66C53B077BD}"/>
    <cellStyle name="Separador de milhares 7 4 2 40 3" xfId="31155" xr:uid="{9EE30F88-69F7-47A0-87CE-E75EEE48E656}"/>
    <cellStyle name="Separador de milhares 7 4 2 41" xfId="22321" xr:uid="{00000000-0005-0000-0000-000080610000}"/>
    <cellStyle name="Separador de milhares 7 4 2 41 2" xfId="22322" xr:uid="{00000000-0005-0000-0000-000081610000}"/>
    <cellStyle name="Separador de milhares 7 4 2 41 2 2" xfId="31158" xr:uid="{CA6ECE2D-A068-42B1-902A-92C3BC31BF2C}"/>
    <cellStyle name="Separador de milhares 7 4 2 41 3" xfId="31157" xr:uid="{9279BF0C-D598-4212-8CF8-E12B408B64EB}"/>
    <cellStyle name="Separador de milhares 7 4 2 42" xfId="22323" xr:uid="{00000000-0005-0000-0000-000082610000}"/>
    <cellStyle name="Separador de milhares 7 4 2 42 2" xfId="22324" xr:uid="{00000000-0005-0000-0000-000083610000}"/>
    <cellStyle name="Separador de milhares 7 4 2 42 2 2" xfId="31160" xr:uid="{6549C3B4-89FE-470C-9E73-4E6A18554B74}"/>
    <cellStyle name="Separador de milhares 7 4 2 42 3" xfId="31159" xr:uid="{9289AE35-5AEF-407D-9997-25D898835E5C}"/>
    <cellStyle name="Separador de milhares 7 4 2 43" xfId="22325" xr:uid="{00000000-0005-0000-0000-000084610000}"/>
    <cellStyle name="Separador de milhares 7 4 2 43 2" xfId="22326" xr:uid="{00000000-0005-0000-0000-000085610000}"/>
    <cellStyle name="Separador de milhares 7 4 2 43 2 2" xfId="31162" xr:uid="{E74848EC-A223-46A5-8915-E61CA0BBAE74}"/>
    <cellStyle name="Separador de milhares 7 4 2 43 3" xfId="31161" xr:uid="{2DA2A112-A613-4431-B039-B2662CA619B9}"/>
    <cellStyle name="Separador de milhares 7 4 2 44" xfId="22327" xr:uid="{00000000-0005-0000-0000-000086610000}"/>
    <cellStyle name="Separador de milhares 7 4 2 44 2" xfId="22328" xr:uid="{00000000-0005-0000-0000-000087610000}"/>
    <cellStyle name="Separador de milhares 7 4 2 44 2 2" xfId="31164" xr:uid="{A15D0AD9-D947-4794-A1B1-9FFD28E66D75}"/>
    <cellStyle name="Separador de milhares 7 4 2 44 3" xfId="31163" xr:uid="{E37D93E0-BB6B-4FB7-BC84-BEB9DBD51538}"/>
    <cellStyle name="Separador de milhares 7 4 2 45" xfId="22329" xr:uid="{00000000-0005-0000-0000-000088610000}"/>
    <cellStyle name="Separador de milhares 7 4 2 45 2" xfId="22330" xr:uid="{00000000-0005-0000-0000-000089610000}"/>
    <cellStyle name="Separador de milhares 7 4 2 45 2 2" xfId="31166" xr:uid="{6FB3E48F-585A-4EF3-8C39-BCC85F5F0DDF}"/>
    <cellStyle name="Separador de milhares 7 4 2 45 3" xfId="31165" xr:uid="{341B89C7-A36E-4A9D-A0A9-9A0D30761D5F}"/>
    <cellStyle name="Separador de milhares 7 4 2 46" xfId="22331" xr:uid="{00000000-0005-0000-0000-00008A610000}"/>
    <cellStyle name="Separador de milhares 7 4 2 46 2" xfId="22332" xr:uid="{00000000-0005-0000-0000-00008B610000}"/>
    <cellStyle name="Separador de milhares 7 4 2 46 2 2" xfId="31168" xr:uid="{4932FF75-B395-4A3E-B2BF-BE1F7588515F}"/>
    <cellStyle name="Separador de milhares 7 4 2 46 3" xfId="31167" xr:uid="{3872948B-7EDD-4C96-AABC-E1B3C926A827}"/>
    <cellStyle name="Separador de milhares 7 4 2 47" xfId="22333" xr:uid="{00000000-0005-0000-0000-00008C610000}"/>
    <cellStyle name="Separador de milhares 7 4 2 47 2" xfId="31169" xr:uid="{ECDFEDA6-FB22-4519-937F-4B0758995A09}"/>
    <cellStyle name="Separador de milhares 7 4 2 48" xfId="22112" xr:uid="{00000000-0005-0000-0000-00008D610000}"/>
    <cellStyle name="Separador de milhares 7 4 2 49" xfId="28082" xr:uid="{C69BA899-5452-4D78-9273-738F1D180392}"/>
    <cellStyle name="Separador de milhares 7 4 2 5" xfId="22334" xr:uid="{00000000-0005-0000-0000-00008E610000}"/>
    <cellStyle name="Separador de milhares 7 4 2 5 2" xfId="22335" xr:uid="{00000000-0005-0000-0000-00008F610000}"/>
    <cellStyle name="Separador de milhares 7 4 2 5 2 2" xfId="31171" xr:uid="{D9EB368D-C7BC-450E-83CE-BEBFA8C773D0}"/>
    <cellStyle name="Separador de milhares 7 4 2 5 3" xfId="31170" xr:uid="{A310696B-7E35-4ACD-8A20-485EA7DF3B74}"/>
    <cellStyle name="Separador de milhares 7 4 2 6" xfId="22336" xr:uid="{00000000-0005-0000-0000-000090610000}"/>
    <cellStyle name="Separador de milhares 7 4 2 6 2" xfId="22337" xr:uid="{00000000-0005-0000-0000-000091610000}"/>
    <cellStyle name="Separador de milhares 7 4 2 6 2 2" xfId="31173" xr:uid="{C2F00553-08E3-4A7A-A744-9975B4906FF1}"/>
    <cellStyle name="Separador de milhares 7 4 2 6 3" xfId="31172" xr:uid="{22EBACED-7FBA-4EAB-A770-90D318F00086}"/>
    <cellStyle name="Separador de milhares 7 4 2 7" xfId="22338" xr:uid="{00000000-0005-0000-0000-000092610000}"/>
    <cellStyle name="Separador de milhares 7 4 2 7 2" xfId="22339" xr:uid="{00000000-0005-0000-0000-000093610000}"/>
    <cellStyle name="Separador de milhares 7 4 2 7 2 2" xfId="31175" xr:uid="{A258534C-BF9E-4BF3-A77E-BEAE9BD04CF4}"/>
    <cellStyle name="Separador de milhares 7 4 2 7 3" xfId="31174" xr:uid="{F38BDB91-3FF1-4374-AB2E-4F8BCB8F2E7E}"/>
    <cellStyle name="Separador de milhares 7 4 2 8" xfId="22340" xr:uid="{00000000-0005-0000-0000-000094610000}"/>
    <cellStyle name="Separador de milhares 7 4 2 8 2" xfId="22341" xr:uid="{00000000-0005-0000-0000-000095610000}"/>
    <cellStyle name="Separador de milhares 7 4 2 8 2 2" xfId="31177" xr:uid="{CE31598E-E9D0-4AF0-9D28-3EFC1D7D6567}"/>
    <cellStyle name="Separador de milhares 7 4 2 8 3" xfId="31176" xr:uid="{7D6194CD-4815-4E0A-AEC3-C6D07575F58B}"/>
    <cellStyle name="Separador de milhares 7 4 2 9" xfId="22342" xr:uid="{00000000-0005-0000-0000-000096610000}"/>
    <cellStyle name="Separador de milhares 7 4 2 9 2" xfId="22343" xr:uid="{00000000-0005-0000-0000-000097610000}"/>
    <cellStyle name="Separador de milhares 7 4 2 9 2 2" xfId="31179" xr:uid="{990F086C-C57B-4C2A-B05C-797B7EF25A45}"/>
    <cellStyle name="Separador de milhares 7 4 2 9 3" xfId="31178" xr:uid="{9710A004-60F0-4F0B-A7C2-2A107752B6F8}"/>
    <cellStyle name="Separador de milhares 7 4 20" xfId="22344" xr:uid="{00000000-0005-0000-0000-000098610000}"/>
    <cellStyle name="Separador de milhares 7 4 20 2" xfId="22345" xr:uid="{00000000-0005-0000-0000-000099610000}"/>
    <cellStyle name="Separador de milhares 7 4 20 2 2" xfId="31181" xr:uid="{3A394389-B69E-4E75-9520-4F00FA420F8A}"/>
    <cellStyle name="Separador de milhares 7 4 20 3" xfId="31180" xr:uid="{6ADB0BAA-5BA3-4C62-B61B-659D9221535D}"/>
    <cellStyle name="Separador de milhares 7 4 21" xfId="22346" xr:uid="{00000000-0005-0000-0000-00009A610000}"/>
    <cellStyle name="Separador de milhares 7 4 21 2" xfId="22347" xr:uid="{00000000-0005-0000-0000-00009B610000}"/>
    <cellStyle name="Separador de milhares 7 4 21 2 2" xfId="31183" xr:uid="{F96550A2-3145-483C-9A37-2C4490313E44}"/>
    <cellStyle name="Separador de milhares 7 4 21 3" xfId="31182" xr:uid="{57F5919C-F93B-4EF2-ACEF-83CF6F9B60C9}"/>
    <cellStyle name="Separador de milhares 7 4 22" xfId="22348" xr:uid="{00000000-0005-0000-0000-00009C610000}"/>
    <cellStyle name="Separador de milhares 7 4 22 2" xfId="22349" xr:uid="{00000000-0005-0000-0000-00009D610000}"/>
    <cellStyle name="Separador de milhares 7 4 22 2 2" xfId="31185" xr:uid="{A5B0EC38-E94E-42C4-B5A9-215DF063A463}"/>
    <cellStyle name="Separador de milhares 7 4 22 3" xfId="31184" xr:uid="{E82CB2D2-8881-44DD-B427-4540A008738F}"/>
    <cellStyle name="Separador de milhares 7 4 23" xfId="22350" xr:uid="{00000000-0005-0000-0000-00009E610000}"/>
    <cellStyle name="Separador de milhares 7 4 23 2" xfId="22351" xr:uid="{00000000-0005-0000-0000-00009F610000}"/>
    <cellStyle name="Separador de milhares 7 4 23 2 2" xfId="31187" xr:uid="{616E7EB9-AAEC-43E3-8994-B05CC971BB88}"/>
    <cellStyle name="Separador de milhares 7 4 23 3" xfId="31186" xr:uid="{B1BB2BE4-F38F-4324-9623-B55AF31C4226}"/>
    <cellStyle name="Separador de milhares 7 4 24" xfId="22352" xr:uid="{00000000-0005-0000-0000-0000A0610000}"/>
    <cellStyle name="Separador de milhares 7 4 24 2" xfId="22353" xr:uid="{00000000-0005-0000-0000-0000A1610000}"/>
    <cellStyle name="Separador de milhares 7 4 24 2 2" xfId="31189" xr:uid="{B6042AE4-1883-4FA9-AD47-436395D88307}"/>
    <cellStyle name="Separador de milhares 7 4 24 3" xfId="31188" xr:uid="{8B5A91C0-3A83-4406-BE6A-6288C9638F4F}"/>
    <cellStyle name="Separador de milhares 7 4 25" xfId="22354" xr:uid="{00000000-0005-0000-0000-0000A2610000}"/>
    <cellStyle name="Separador de milhares 7 4 25 2" xfId="22355" xr:uid="{00000000-0005-0000-0000-0000A3610000}"/>
    <cellStyle name="Separador de milhares 7 4 25 2 2" xfId="31191" xr:uid="{8A7055A7-BD20-4AB7-B7C4-D34766E22B99}"/>
    <cellStyle name="Separador de milhares 7 4 25 3" xfId="31190" xr:uid="{F0829CF3-3E1C-4677-AFFF-9E0382BDCA4F}"/>
    <cellStyle name="Separador de milhares 7 4 26" xfId="22356" xr:uid="{00000000-0005-0000-0000-0000A4610000}"/>
    <cellStyle name="Separador de milhares 7 4 26 2" xfId="22357" xr:uid="{00000000-0005-0000-0000-0000A5610000}"/>
    <cellStyle name="Separador de milhares 7 4 26 2 2" xfId="31193" xr:uid="{FD4EDD75-FE1C-4CE9-BDDA-6C6BB2AA2FC5}"/>
    <cellStyle name="Separador de milhares 7 4 26 3" xfId="31192" xr:uid="{B9CCFCA2-F3A9-44C8-831F-3D73AD624B08}"/>
    <cellStyle name="Separador de milhares 7 4 27" xfId="22358" xr:uid="{00000000-0005-0000-0000-0000A6610000}"/>
    <cellStyle name="Separador de milhares 7 4 27 2" xfId="22359" xr:uid="{00000000-0005-0000-0000-0000A7610000}"/>
    <cellStyle name="Separador de milhares 7 4 27 2 2" xfId="31195" xr:uid="{79752C86-34B5-47FD-961A-B7EE86B2B951}"/>
    <cellStyle name="Separador de milhares 7 4 27 3" xfId="31194" xr:uid="{6ED9CE71-F016-4D79-80B4-6D0EB0460549}"/>
    <cellStyle name="Separador de milhares 7 4 28" xfId="22360" xr:uid="{00000000-0005-0000-0000-0000A8610000}"/>
    <cellStyle name="Separador de milhares 7 4 28 2" xfId="22361" xr:uid="{00000000-0005-0000-0000-0000A9610000}"/>
    <cellStyle name="Separador de milhares 7 4 28 2 2" xfId="31197" xr:uid="{20BD518B-BD2C-48EB-B24A-4050F60077D1}"/>
    <cellStyle name="Separador de milhares 7 4 28 3" xfId="31196" xr:uid="{5CEA49B9-0CC7-42F7-ABD2-0544AA43BEA5}"/>
    <cellStyle name="Separador de milhares 7 4 29" xfId="22362" xr:uid="{00000000-0005-0000-0000-0000AA610000}"/>
    <cellStyle name="Separador de milhares 7 4 29 2" xfId="22363" xr:uid="{00000000-0005-0000-0000-0000AB610000}"/>
    <cellStyle name="Separador de milhares 7 4 29 2 2" xfId="31199" xr:uid="{27CC3E6E-B5D5-44BD-965B-D2609A491B2F}"/>
    <cellStyle name="Separador de milhares 7 4 29 3" xfId="31198" xr:uid="{CEAD961D-D18A-4CAF-B47E-E75971B5E085}"/>
    <cellStyle name="Separador de milhares 7 4 3" xfId="852" xr:uid="{00000000-0005-0000-0000-0000AC610000}"/>
    <cellStyle name="Separador de milhares 7 4 3 10" xfId="22365" xr:uid="{00000000-0005-0000-0000-0000AD610000}"/>
    <cellStyle name="Separador de milhares 7 4 3 10 2" xfId="22366" xr:uid="{00000000-0005-0000-0000-0000AE610000}"/>
    <cellStyle name="Separador de milhares 7 4 3 10 2 2" xfId="31201" xr:uid="{20B12870-A4D9-4EBC-AE85-4FA8586F63A1}"/>
    <cellStyle name="Separador de milhares 7 4 3 10 3" xfId="31200" xr:uid="{5EB9FE02-CBAE-44AA-9FEB-ED84BA21F2D8}"/>
    <cellStyle name="Separador de milhares 7 4 3 11" xfId="22367" xr:uid="{00000000-0005-0000-0000-0000AF610000}"/>
    <cellStyle name="Separador de milhares 7 4 3 11 2" xfId="22368" xr:uid="{00000000-0005-0000-0000-0000B0610000}"/>
    <cellStyle name="Separador de milhares 7 4 3 11 2 2" xfId="31203" xr:uid="{EDF0366B-3B8B-4FDC-96E5-48CF8F75F7F4}"/>
    <cellStyle name="Separador de milhares 7 4 3 11 3" xfId="31202" xr:uid="{B083BD0D-3E1B-42ED-9C50-55BFE5B3AE25}"/>
    <cellStyle name="Separador de milhares 7 4 3 12" xfId="22369" xr:uid="{00000000-0005-0000-0000-0000B1610000}"/>
    <cellStyle name="Separador de milhares 7 4 3 12 2" xfId="22370" xr:uid="{00000000-0005-0000-0000-0000B2610000}"/>
    <cellStyle name="Separador de milhares 7 4 3 12 2 2" xfId="31205" xr:uid="{1B830DC7-B0F5-4F87-92D8-3B7FD877A26E}"/>
    <cellStyle name="Separador de milhares 7 4 3 12 3" xfId="31204" xr:uid="{6A45DBD1-E78D-4374-9CED-1466A0BD4711}"/>
    <cellStyle name="Separador de milhares 7 4 3 13" xfId="22371" xr:uid="{00000000-0005-0000-0000-0000B3610000}"/>
    <cellStyle name="Separador de milhares 7 4 3 13 2" xfId="22372" xr:uid="{00000000-0005-0000-0000-0000B4610000}"/>
    <cellStyle name="Separador de milhares 7 4 3 13 2 2" xfId="31207" xr:uid="{E5CEEECE-1F99-4D03-B232-714451740F40}"/>
    <cellStyle name="Separador de milhares 7 4 3 13 3" xfId="31206" xr:uid="{F95B2A7B-5A83-42A4-B578-63F90C4475EC}"/>
    <cellStyle name="Separador de milhares 7 4 3 14" xfId="22373" xr:uid="{00000000-0005-0000-0000-0000B5610000}"/>
    <cellStyle name="Separador de milhares 7 4 3 14 2" xfId="22374" xr:uid="{00000000-0005-0000-0000-0000B6610000}"/>
    <cellStyle name="Separador de milhares 7 4 3 14 2 2" xfId="31209" xr:uid="{ADD15CC9-D277-462D-AD70-16ABB718E6EB}"/>
    <cellStyle name="Separador de milhares 7 4 3 14 3" xfId="31208" xr:uid="{3C88CB72-A200-45CA-B086-ED13ED2D9066}"/>
    <cellStyle name="Separador de milhares 7 4 3 15" xfId="22375" xr:uid="{00000000-0005-0000-0000-0000B7610000}"/>
    <cellStyle name="Separador de milhares 7 4 3 15 2" xfId="22376" xr:uid="{00000000-0005-0000-0000-0000B8610000}"/>
    <cellStyle name="Separador de milhares 7 4 3 15 2 2" xfId="31211" xr:uid="{05396C14-2E14-45BA-9CFC-99F5D2AA915D}"/>
    <cellStyle name="Separador de milhares 7 4 3 15 3" xfId="31210" xr:uid="{4F31DB04-1B5F-44DE-A3AA-49DE5C626F27}"/>
    <cellStyle name="Separador de milhares 7 4 3 16" xfId="22377" xr:uid="{00000000-0005-0000-0000-0000B9610000}"/>
    <cellStyle name="Separador de milhares 7 4 3 16 2" xfId="22378" xr:uid="{00000000-0005-0000-0000-0000BA610000}"/>
    <cellStyle name="Separador de milhares 7 4 3 16 2 2" xfId="31213" xr:uid="{7AF10804-D228-444C-9435-E52121D4253B}"/>
    <cellStyle name="Separador de milhares 7 4 3 16 3" xfId="31212" xr:uid="{E33620DB-CA58-4134-8843-60B0440426DD}"/>
    <cellStyle name="Separador de milhares 7 4 3 17" xfId="22379" xr:uid="{00000000-0005-0000-0000-0000BB610000}"/>
    <cellStyle name="Separador de milhares 7 4 3 17 2" xfId="22380" xr:uid="{00000000-0005-0000-0000-0000BC610000}"/>
    <cellStyle name="Separador de milhares 7 4 3 17 2 2" xfId="31215" xr:uid="{02EBDB37-2CE0-4119-8F41-08EC789691E1}"/>
    <cellStyle name="Separador de milhares 7 4 3 17 3" xfId="31214" xr:uid="{B3337D30-50AC-4C8F-BD7F-027A621084C8}"/>
    <cellStyle name="Separador de milhares 7 4 3 18" xfId="22381" xr:uid="{00000000-0005-0000-0000-0000BD610000}"/>
    <cellStyle name="Separador de milhares 7 4 3 18 2" xfId="22382" xr:uid="{00000000-0005-0000-0000-0000BE610000}"/>
    <cellStyle name="Separador de milhares 7 4 3 18 2 2" xfId="31217" xr:uid="{552018E9-380F-4EC5-907F-3063B936AD9F}"/>
    <cellStyle name="Separador de milhares 7 4 3 18 3" xfId="31216" xr:uid="{2CD95A64-560E-4B4A-97D0-55C2963A17A8}"/>
    <cellStyle name="Separador de milhares 7 4 3 19" xfId="22383" xr:uid="{00000000-0005-0000-0000-0000BF610000}"/>
    <cellStyle name="Separador de milhares 7 4 3 19 2" xfId="22384" xr:uid="{00000000-0005-0000-0000-0000C0610000}"/>
    <cellStyle name="Separador de milhares 7 4 3 19 2 2" xfId="31219" xr:uid="{AD039CF0-4714-4112-A4B9-B6404352984D}"/>
    <cellStyle name="Separador de milhares 7 4 3 19 3" xfId="31218" xr:uid="{74A11375-51AD-4AE4-92D6-31058250E6AC}"/>
    <cellStyle name="Separador de milhares 7 4 3 2" xfId="22385" xr:uid="{00000000-0005-0000-0000-0000C1610000}"/>
    <cellStyle name="Separador de milhares 7 4 3 2 10" xfId="22386" xr:uid="{00000000-0005-0000-0000-0000C2610000}"/>
    <cellStyle name="Separador de milhares 7 4 3 2 10 2" xfId="22387" xr:uid="{00000000-0005-0000-0000-0000C3610000}"/>
    <cellStyle name="Separador de milhares 7 4 3 2 10 2 2" xfId="31222" xr:uid="{32AC124E-046A-4425-8F3E-B570FF0AB9FE}"/>
    <cellStyle name="Separador de milhares 7 4 3 2 10 3" xfId="31221" xr:uid="{28CE33D4-4F76-4E54-8199-0B203C255874}"/>
    <cellStyle name="Separador de milhares 7 4 3 2 11" xfId="22388" xr:uid="{00000000-0005-0000-0000-0000C4610000}"/>
    <cellStyle name="Separador de milhares 7 4 3 2 11 2" xfId="22389" xr:uid="{00000000-0005-0000-0000-0000C5610000}"/>
    <cellStyle name="Separador de milhares 7 4 3 2 11 2 2" xfId="31224" xr:uid="{D1727B19-41A3-41DD-B2DD-E2DE47514FD8}"/>
    <cellStyle name="Separador de milhares 7 4 3 2 11 3" xfId="31223" xr:uid="{6A2DC322-4105-4B30-ABD2-6B8992F3FE84}"/>
    <cellStyle name="Separador de milhares 7 4 3 2 12" xfId="22390" xr:uid="{00000000-0005-0000-0000-0000C6610000}"/>
    <cellStyle name="Separador de milhares 7 4 3 2 12 2" xfId="22391" xr:uid="{00000000-0005-0000-0000-0000C7610000}"/>
    <cellStyle name="Separador de milhares 7 4 3 2 12 2 2" xfId="31226" xr:uid="{AA562197-98BD-4ED5-B2B4-74E2B73D6233}"/>
    <cellStyle name="Separador de milhares 7 4 3 2 12 3" xfId="31225" xr:uid="{B1E5F457-663F-43D6-9E56-21B361C38EE6}"/>
    <cellStyle name="Separador de milhares 7 4 3 2 13" xfId="22392" xr:uid="{00000000-0005-0000-0000-0000C8610000}"/>
    <cellStyle name="Separador de milhares 7 4 3 2 13 2" xfId="22393" xr:uid="{00000000-0005-0000-0000-0000C9610000}"/>
    <cellStyle name="Separador de milhares 7 4 3 2 13 2 2" xfId="31228" xr:uid="{C15E6C6F-5D41-4426-8B89-5EB4788D2445}"/>
    <cellStyle name="Separador de milhares 7 4 3 2 13 3" xfId="31227" xr:uid="{6B55CF6F-BB94-4BEF-A783-6C781EC601D3}"/>
    <cellStyle name="Separador de milhares 7 4 3 2 14" xfId="22394" xr:uid="{00000000-0005-0000-0000-0000CA610000}"/>
    <cellStyle name="Separador de milhares 7 4 3 2 14 2" xfId="22395" xr:uid="{00000000-0005-0000-0000-0000CB610000}"/>
    <cellStyle name="Separador de milhares 7 4 3 2 14 2 2" xfId="31230" xr:uid="{49B6DB0D-13C8-464D-B866-4ABEB4787888}"/>
    <cellStyle name="Separador de milhares 7 4 3 2 14 3" xfId="31229" xr:uid="{20B5718A-6550-4F10-AC52-774348F09589}"/>
    <cellStyle name="Separador de milhares 7 4 3 2 15" xfId="22396" xr:uid="{00000000-0005-0000-0000-0000CC610000}"/>
    <cellStyle name="Separador de milhares 7 4 3 2 15 2" xfId="22397" xr:uid="{00000000-0005-0000-0000-0000CD610000}"/>
    <cellStyle name="Separador de milhares 7 4 3 2 15 2 2" xfId="31232" xr:uid="{5AA80B1C-CE99-43E9-AA6C-2B19C59809AB}"/>
    <cellStyle name="Separador de milhares 7 4 3 2 15 3" xfId="31231" xr:uid="{6FA52852-573E-4ABC-AA0C-10979ABC3804}"/>
    <cellStyle name="Separador de milhares 7 4 3 2 16" xfId="22398" xr:uid="{00000000-0005-0000-0000-0000CE610000}"/>
    <cellStyle name="Separador de milhares 7 4 3 2 16 2" xfId="22399" xr:uid="{00000000-0005-0000-0000-0000CF610000}"/>
    <cellStyle name="Separador de milhares 7 4 3 2 16 2 2" xfId="31234" xr:uid="{26F56DEE-20D4-4372-893D-8E9C9E9F8CDC}"/>
    <cellStyle name="Separador de milhares 7 4 3 2 16 3" xfId="31233" xr:uid="{D5E9BA54-C24D-46CC-AB07-43B6B2DC298D}"/>
    <cellStyle name="Separador de milhares 7 4 3 2 17" xfId="22400" xr:uid="{00000000-0005-0000-0000-0000D0610000}"/>
    <cellStyle name="Separador de milhares 7 4 3 2 17 2" xfId="22401" xr:uid="{00000000-0005-0000-0000-0000D1610000}"/>
    <cellStyle name="Separador de milhares 7 4 3 2 17 2 2" xfId="31236" xr:uid="{739F49C3-55D1-4E41-9E11-D65C1D85F8FD}"/>
    <cellStyle name="Separador de milhares 7 4 3 2 17 3" xfId="31235" xr:uid="{6843A9FC-F4AB-400E-90E8-51D53E8E4CA7}"/>
    <cellStyle name="Separador de milhares 7 4 3 2 18" xfId="22402" xr:uid="{00000000-0005-0000-0000-0000D2610000}"/>
    <cellStyle name="Separador de milhares 7 4 3 2 18 2" xfId="22403" xr:uid="{00000000-0005-0000-0000-0000D3610000}"/>
    <cellStyle name="Separador de milhares 7 4 3 2 18 2 2" xfId="31238" xr:uid="{FDA1183E-9AB3-4C03-B19E-C27FDE97D400}"/>
    <cellStyle name="Separador de milhares 7 4 3 2 18 3" xfId="31237" xr:uid="{717A9A16-C9BC-4E9A-845D-AB8FEA2DCD01}"/>
    <cellStyle name="Separador de milhares 7 4 3 2 19" xfId="22404" xr:uid="{00000000-0005-0000-0000-0000D4610000}"/>
    <cellStyle name="Separador de milhares 7 4 3 2 19 2" xfId="22405" xr:uid="{00000000-0005-0000-0000-0000D5610000}"/>
    <cellStyle name="Separador de milhares 7 4 3 2 19 2 2" xfId="31240" xr:uid="{262C02C2-096D-435C-9213-96582D579C0C}"/>
    <cellStyle name="Separador de milhares 7 4 3 2 19 3" xfId="31239" xr:uid="{B3E6B3D1-CDBC-42F7-8D95-891556084512}"/>
    <cellStyle name="Separador de milhares 7 4 3 2 2" xfId="22406" xr:uid="{00000000-0005-0000-0000-0000D6610000}"/>
    <cellStyle name="Separador de milhares 7 4 3 2 2 2" xfId="22407" xr:uid="{00000000-0005-0000-0000-0000D7610000}"/>
    <cellStyle name="Separador de milhares 7 4 3 2 2 2 2" xfId="31242" xr:uid="{D99AA775-81DD-4CE3-BB47-FB1BE0627098}"/>
    <cellStyle name="Separador de milhares 7 4 3 2 2 3" xfId="31241" xr:uid="{4FC39B6D-7827-4FB9-9181-C57D4936F214}"/>
    <cellStyle name="Separador de milhares 7 4 3 2 20" xfId="22408" xr:uid="{00000000-0005-0000-0000-0000D8610000}"/>
    <cellStyle name="Separador de milhares 7 4 3 2 20 2" xfId="22409" xr:uid="{00000000-0005-0000-0000-0000D9610000}"/>
    <cellStyle name="Separador de milhares 7 4 3 2 20 2 2" xfId="31244" xr:uid="{96CB5985-9CD9-4480-A903-9BC004108A77}"/>
    <cellStyle name="Separador de milhares 7 4 3 2 20 3" xfId="31243" xr:uid="{5E908360-02E8-496F-A381-582667A3C96B}"/>
    <cellStyle name="Separador de milhares 7 4 3 2 21" xfId="22410" xr:uid="{00000000-0005-0000-0000-0000DA610000}"/>
    <cellStyle name="Separador de milhares 7 4 3 2 21 2" xfId="22411" xr:uid="{00000000-0005-0000-0000-0000DB610000}"/>
    <cellStyle name="Separador de milhares 7 4 3 2 21 2 2" xfId="31246" xr:uid="{D0E345FF-50F1-4798-8F6C-1CC4A19C194E}"/>
    <cellStyle name="Separador de milhares 7 4 3 2 21 3" xfId="31245" xr:uid="{8FD6D8A6-8A5E-4131-A874-C6236C2F15BC}"/>
    <cellStyle name="Separador de milhares 7 4 3 2 22" xfId="22412" xr:uid="{00000000-0005-0000-0000-0000DC610000}"/>
    <cellStyle name="Separador de milhares 7 4 3 2 22 2" xfId="22413" xr:uid="{00000000-0005-0000-0000-0000DD610000}"/>
    <cellStyle name="Separador de milhares 7 4 3 2 22 2 2" xfId="31248" xr:uid="{DBCBAE99-7331-4C0F-844E-3DE45BF540F1}"/>
    <cellStyle name="Separador de milhares 7 4 3 2 22 3" xfId="31247" xr:uid="{35BEECD0-9E18-469A-99DA-8BF54A60FBD7}"/>
    <cellStyle name="Separador de milhares 7 4 3 2 23" xfId="22414" xr:uid="{00000000-0005-0000-0000-0000DE610000}"/>
    <cellStyle name="Separador de milhares 7 4 3 2 23 2" xfId="22415" xr:uid="{00000000-0005-0000-0000-0000DF610000}"/>
    <cellStyle name="Separador de milhares 7 4 3 2 23 2 2" xfId="31250" xr:uid="{EC73744D-C0E6-4A02-8EBD-C3B303F44A84}"/>
    <cellStyle name="Separador de milhares 7 4 3 2 23 3" xfId="31249" xr:uid="{FE4D6147-33D4-4599-B55A-24060464AD8B}"/>
    <cellStyle name="Separador de milhares 7 4 3 2 24" xfId="22416" xr:uid="{00000000-0005-0000-0000-0000E0610000}"/>
    <cellStyle name="Separador de milhares 7 4 3 2 24 2" xfId="22417" xr:uid="{00000000-0005-0000-0000-0000E1610000}"/>
    <cellStyle name="Separador de milhares 7 4 3 2 24 2 2" xfId="31252" xr:uid="{105E8826-4076-457B-9247-D9BF93D20830}"/>
    <cellStyle name="Separador de milhares 7 4 3 2 24 3" xfId="31251" xr:uid="{2590C29C-3CBA-4F5F-9C52-82A76B3D1BED}"/>
    <cellStyle name="Separador de milhares 7 4 3 2 25" xfId="22418" xr:uid="{00000000-0005-0000-0000-0000E2610000}"/>
    <cellStyle name="Separador de milhares 7 4 3 2 25 2" xfId="22419" xr:uid="{00000000-0005-0000-0000-0000E3610000}"/>
    <cellStyle name="Separador de milhares 7 4 3 2 25 2 2" xfId="31254" xr:uid="{C2892761-D12A-4EA5-BD90-2FC052E20837}"/>
    <cellStyle name="Separador de milhares 7 4 3 2 25 3" xfId="31253" xr:uid="{E49EF5DA-BD51-4D8D-B5F9-0AA06FD5FD0A}"/>
    <cellStyle name="Separador de milhares 7 4 3 2 26" xfId="22420" xr:uid="{00000000-0005-0000-0000-0000E4610000}"/>
    <cellStyle name="Separador de milhares 7 4 3 2 26 2" xfId="22421" xr:uid="{00000000-0005-0000-0000-0000E5610000}"/>
    <cellStyle name="Separador de milhares 7 4 3 2 26 2 2" xfId="31256" xr:uid="{1124BA26-0A66-4365-881F-053290646B72}"/>
    <cellStyle name="Separador de milhares 7 4 3 2 26 3" xfId="31255" xr:uid="{A22C3E8A-0AF6-4518-8138-8C62F42B03CB}"/>
    <cellStyle name="Separador de milhares 7 4 3 2 27" xfId="22422" xr:uid="{00000000-0005-0000-0000-0000E6610000}"/>
    <cellStyle name="Separador de milhares 7 4 3 2 27 2" xfId="22423" xr:uid="{00000000-0005-0000-0000-0000E7610000}"/>
    <cellStyle name="Separador de milhares 7 4 3 2 27 2 2" xfId="31258" xr:uid="{75367C7A-6743-4268-8A16-F62F479EA151}"/>
    <cellStyle name="Separador de milhares 7 4 3 2 27 3" xfId="31257" xr:uid="{741530A3-5482-4765-9809-A14CFEA2E758}"/>
    <cellStyle name="Separador de milhares 7 4 3 2 28" xfId="22424" xr:uid="{00000000-0005-0000-0000-0000E8610000}"/>
    <cellStyle name="Separador de milhares 7 4 3 2 28 2" xfId="22425" xr:uid="{00000000-0005-0000-0000-0000E9610000}"/>
    <cellStyle name="Separador de milhares 7 4 3 2 28 2 2" xfId="31260" xr:uid="{93BFE45D-FB6B-4FAC-A610-AB6F81F3E610}"/>
    <cellStyle name="Separador de milhares 7 4 3 2 28 3" xfId="31259" xr:uid="{7286C400-BE26-4A13-949B-EA3C9A600210}"/>
    <cellStyle name="Separador de milhares 7 4 3 2 29" xfId="22426" xr:uid="{00000000-0005-0000-0000-0000EA610000}"/>
    <cellStyle name="Separador de milhares 7 4 3 2 29 2" xfId="22427" xr:uid="{00000000-0005-0000-0000-0000EB610000}"/>
    <cellStyle name="Separador de milhares 7 4 3 2 29 2 2" xfId="31262" xr:uid="{FCAEB8F9-A86A-49A6-A377-84A871B395FF}"/>
    <cellStyle name="Separador de milhares 7 4 3 2 29 3" xfId="31261" xr:uid="{E3D83AD3-B5E4-41F8-B3BF-934684BC1BA4}"/>
    <cellStyle name="Separador de milhares 7 4 3 2 3" xfId="22428" xr:uid="{00000000-0005-0000-0000-0000EC610000}"/>
    <cellStyle name="Separador de milhares 7 4 3 2 3 2" xfId="22429" xr:uid="{00000000-0005-0000-0000-0000ED610000}"/>
    <cellStyle name="Separador de milhares 7 4 3 2 3 2 2" xfId="31264" xr:uid="{A9114FA7-3E90-4D0C-A46F-5C96FBCB6E9B}"/>
    <cellStyle name="Separador de milhares 7 4 3 2 3 3" xfId="31263" xr:uid="{5DE9F59C-3AF3-4869-9737-1019C25224CA}"/>
    <cellStyle name="Separador de milhares 7 4 3 2 30" xfId="22430" xr:uid="{00000000-0005-0000-0000-0000EE610000}"/>
    <cellStyle name="Separador de milhares 7 4 3 2 30 2" xfId="22431" xr:uid="{00000000-0005-0000-0000-0000EF610000}"/>
    <cellStyle name="Separador de milhares 7 4 3 2 30 2 2" xfId="31266" xr:uid="{17A16712-EE9C-4A69-A015-DA0B1E613327}"/>
    <cellStyle name="Separador de milhares 7 4 3 2 30 3" xfId="31265" xr:uid="{E1B8630B-6636-4002-87E5-B444E0371D85}"/>
    <cellStyle name="Separador de milhares 7 4 3 2 31" xfId="22432" xr:uid="{00000000-0005-0000-0000-0000F0610000}"/>
    <cellStyle name="Separador de milhares 7 4 3 2 31 2" xfId="22433" xr:uid="{00000000-0005-0000-0000-0000F1610000}"/>
    <cellStyle name="Separador de milhares 7 4 3 2 31 2 2" xfId="31268" xr:uid="{20951931-2A7F-4001-9426-EA5A06083925}"/>
    <cellStyle name="Separador de milhares 7 4 3 2 31 3" xfId="31267" xr:uid="{39FD9640-C83B-498B-8EB1-F0DC4299A337}"/>
    <cellStyle name="Separador de milhares 7 4 3 2 32" xfId="22434" xr:uid="{00000000-0005-0000-0000-0000F2610000}"/>
    <cellStyle name="Separador de milhares 7 4 3 2 32 2" xfId="22435" xr:uid="{00000000-0005-0000-0000-0000F3610000}"/>
    <cellStyle name="Separador de milhares 7 4 3 2 32 2 2" xfId="31270" xr:uid="{5704AD18-748E-44D7-A425-836BAFF612CD}"/>
    <cellStyle name="Separador de milhares 7 4 3 2 32 3" xfId="31269" xr:uid="{45044650-41FB-4307-B6D7-DCA4BA13234C}"/>
    <cellStyle name="Separador de milhares 7 4 3 2 33" xfId="22436" xr:uid="{00000000-0005-0000-0000-0000F4610000}"/>
    <cellStyle name="Separador de milhares 7 4 3 2 33 2" xfId="22437" xr:uid="{00000000-0005-0000-0000-0000F5610000}"/>
    <cellStyle name="Separador de milhares 7 4 3 2 33 2 2" xfId="31272" xr:uid="{995548EB-EFCE-4FBE-A95F-882EE4D69E37}"/>
    <cellStyle name="Separador de milhares 7 4 3 2 33 3" xfId="31271" xr:uid="{2AF540A5-B621-4EDD-864A-5B8E3A279603}"/>
    <cellStyle name="Separador de milhares 7 4 3 2 34" xfId="22438" xr:uid="{00000000-0005-0000-0000-0000F6610000}"/>
    <cellStyle name="Separador de milhares 7 4 3 2 34 2" xfId="22439" xr:uid="{00000000-0005-0000-0000-0000F7610000}"/>
    <cellStyle name="Separador de milhares 7 4 3 2 34 2 2" xfId="31274" xr:uid="{7701953D-3A73-4416-B58F-37E9DA7077E6}"/>
    <cellStyle name="Separador de milhares 7 4 3 2 34 3" xfId="31273" xr:uid="{CB00FAE4-47BA-47BE-B7B2-D9C6348ECAEA}"/>
    <cellStyle name="Separador de milhares 7 4 3 2 35" xfId="22440" xr:uid="{00000000-0005-0000-0000-0000F8610000}"/>
    <cellStyle name="Separador de milhares 7 4 3 2 35 2" xfId="31275" xr:uid="{1B63987D-0426-4F59-839F-1BB79024EBC8}"/>
    <cellStyle name="Separador de milhares 7 4 3 2 36" xfId="31220" xr:uid="{A0617354-1BAD-4191-9D79-2C79B6D23FC7}"/>
    <cellStyle name="Separador de milhares 7 4 3 2 4" xfId="22441" xr:uid="{00000000-0005-0000-0000-0000F9610000}"/>
    <cellStyle name="Separador de milhares 7 4 3 2 4 2" xfId="22442" xr:uid="{00000000-0005-0000-0000-0000FA610000}"/>
    <cellStyle name="Separador de milhares 7 4 3 2 4 2 2" xfId="31277" xr:uid="{0C4AD45F-6CBF-4F29-908F-47969BC675E8}"/>
    <cellStyle name="Separador de milhares 7 4 3 2 4 3" xfId="31276" xr:uid="{977FEEBE-6128-451E-83E4-5FBD5B72278E}"/>
    <cellStyle name="Separador de milhares 7 4 3 2 5" xfId="22443" xr:uid="{00000000-0005-0000-0000-0000FB610000}"/>
    <cellStyle name="Separador de milhares 7 4 3 2 5 2" xfId="22444" xr:uid="{00000000-0005-0000-0000-0000FC610000}"/>
    <cellStyle name="Separador de milhares 7 4 3 2 5 2 2" xfId="31279" xr:uid="{EBB1353F-67DA-4BBA-9929-0673F63F0D48}"/>
    <cellStyle name="Separador de milhares 7 4 3 2 5 3" xfId="31278" xr:uid="{C1F1E44D-7BBB-4386-9871-79E3858AE45C}"/>
    <cellStyle name="Separador de milhares 7 4 3 2 6" xfId="22445" xr:uid="{00000000-0005-0000-0000-0000FD610000}"/>
    <cellStyle name="Separador de milhares 7 4 3 2 6 2" xfId="22446" xr:uid="{00000000-0005-0000-0000-0000FE610000}"/>
    <cellStyle name="Separador de milhares 7 4 3 2 6 2 2" xfId="31281" xr:uid="{434731A6-2899-4BFE-B366-77B48E704870}"/>
    <cellStyle name="Separador de milhares 7 4 3 2 6 3" xfId="31280" xr:uid="{B49BE419-1D3E-4B29-B4A9-CC52F2EF765A}"/>
    <cellStyle name="Separador de milhares 7 4 3 2 7" xfId="22447" xr:uid="{00000000-0005-0000-0000-0000FF610000}"/>
    <cellStyle name="Separador de milhares 7 4 3 2 7 2" xfId="22448" xr:uid="{00000000-0005-0000-0000-000000620000}"/>
    <cellStyle name="Separador de milhares 7 4 3 2 7 2 2" xfId="31283" xr:uid="{66B0525E-E827-47DB-A598-F5CF6BD01F1A}"/>
    <cellStyle name="Separador de milhares 7 4 3 2 7 3" xfId="31282" xr:uid="{2581177A-9EAF-44D5-944C-48E743D7C136}"/>
    <cellStyle name="Separador de milhares 7 4 3 2 8" xfId="22449" xr:uid="{00000000-0005-0000-0000-000001620000}"/>
    <cellStyle name="Separador de milhares 7 4 3 2 8 2" xfId="22450" xr:uid="{00000000-0005-0000-0000-000002620000}"/>
    <cellStyle name="Separador de milhares 7 4 3 2 8 2 2" xfId="31285" xr:uid="{77B3F598-D947-491B-BBA8-A6DD34831F51}"/>
    <cellStyle name="Separador de milhares 7 4 3 2 8 3" xfId="31284" xr:uid="{B428A10B-F261-4C10-B0EC-53623538D86B}"/>
    <cellStyle name="Separador de milhares 7 4 3 2 9" xfId="22451" xr:uid="{00000000-0005-0000-0000-000003620000}"/>
    <cellStyle name="Separador de milhares 7 4 3 2 9 2" xfId="22452" xr:uid="{00000000-0005-0000-0000-000004620000}"/>
    <cellStyle name="Separador de milhares 7 4 3 2 9 2 2" xfId="31287" xr:uid="{4FEB0B89-AD28-4A7A-A009-C8C5EE52C5BE}"/>
    <cellStyle name="Separador de milhares 7 4 3 2 9 3" xfId="31286" xr:uid="{73268AC6-1AB5-491B-AD0D-8DB7F0F90D13}"/>
    <cellStyle name="Separador de milhares 7 4 3 20" xfId="22453" xr:uid="{00000000-0005-0000-0000-000005620000}"/>
    <cellStyle name="Separador de milhares 7 4 3 20 2" xfId="22454" xr:uid="{00000000-0005-0000-0000-000006620000}"/>
    <cellStyle name="Separador de milhares 7 4 3 20 2 2" xfId="31289" xr:uid="{86F22D42-C7ED-4227-9434-486FE4F4E046}"/>
    <cellStyle name="Separador de milhares 7 4 3 20 3" xfId="31288" xr:uid="{FEB7BC1D-AE77-4901-81B5-B2C367DCC3C5}"/>
    <cellStyle name="Separador de milhares 7 4 3 21" xfId="22455" xr:uid="{00000000-0005-0000-0000-000007620000}"/>
    <cellStyle name="Separador de milhares 7 4 3 21 2" xfId="22456" xr:uid="{00000000-0005-0000-0000-000008620000}"/>
    <cellStyle name="Separador de milhares 7 4 3 21 2 2" xfId="31291" xr:uid="{06CD96A3-7E9F-494D-AC33-F5D7DC982AB0}"/>
    <cellStyle name="Separador de milhares 7 4 3 21 3" xfId="31290" xr:uid="{F41316F5-96BA-4862-B8FC-31F09F4B626F}"/>
    <cellStyle name="Separador de milhares 7 4 3 22" xfId="22457" xr:uid="{00000000-0005-0000-0000-000009620000}"/>
    <cellStyle name="Separador de milhares 7 4 3 22 2" xfId="22458" xr:uid="{00000000-0005-0000-0000-00000A620000}"/>
    <cellStyle name="Separador de milhares 7 4 3 22 2 2" xfId="31293" xr:uid="{929BABD4-A7FD-489A-BCD6-DCA89D57E52E}"/>
    <cellStyle name="Separador de milhares 7 4 3 22 3" xfId="31292" xr:uid="{FD805C62-6FFC-48FD-B534-F4324903CAAA}"/>
    <cellStyle name="Separador de milhares 7 4 3 23" xfId="22459" xr:uid="{00000000-0005-0000-0000-00000B620000}"/>
    <cellStyle name="Separador de milhares 7 4 3 23 2" xfId="22460" xr:uid="{00000000-0005-0000-0000-00000C620000}"/>
    <cellStyle name="Separador de milhares 7 4 3 23 2 2" xfId="31295" xr:uid="{74432E7B-EB44-44F0-952E-883CFC6998FE}"/>
    <cellStyle name="Separador de milhares 7 4 3 23 3" xfId="31294" xr:uid="{0A82AE7D-E911-4121-B964-B40BACA2E44A}"/>
    <cellStyle name="Separador de milhares 7 4 3 24" xfId="22461" xr:uid="{00000000-0005-0000-0000-00000D620000}"/>
    <cellStyle name="Separador de milhares 7 4 3 24 2" xfId="22462" xr:uid="{00000000-0005-0000-0000-00000E620000}"/>
    <cellStyle name="Separador de milhares 7 4 3 24 2 2" xfId="31297" xr:uid="{884C548C-9B6A-4D10-870D-8E4824C568B2}"/>
    <cellStyle name="Separador de milhares 7 4 3 24 3" xfId="31296" xr:uid="{AE98C9AA-2719-4705-9B06-E54A2C6DCC62}"/>
    <cellStyle name="Separador de milhares 7 4 3 25" xfId="22463" xr:uid="{00000000-0005-0000-0000-00000F620000}"/>
    <cellStyle name="Separador de milhares 7 4 3 25 2" xfId="22464" xr:uid="{00000000-0005-0000-0000-000010620000}"/>
    <cellStyle name="Separador de milhares 7 4 3 25 2 2" xfId="31299" xr:uid="{3484CA57-89B3-45DA-9FA1-8C3C732B659A}"/>
    <cellStyle name="Separador de milhares 7 4 3 25 3" xfId="31298" xr:uid="{59C64F08-3B99-4A1E-9EC5-51F23D388DB4}"/>
    <cellStyle name="Separador de milhares 7 4 3 26" xfId="22465" xr:uid="{00000000-0005-0000-0000-000011620000}"/>
    <cellStyle name="Separador de milhares 7 4 3 26 2" xfId="22466" xr:uid="{00000000-0005-0000-0000-000012620000}"/>
    <cellStyle name="Separador de milhares 7 4 3 26 2 2" xfId="31301" xr:uid="{F27FB399-0AF9-4C66-AC4A-4FD5755D2F8C}"/>
    <cellStyle name="Separador de milhares 7 4 3 26 3" xfId="31300" xr:uid="{4A693440-4244-4099-A9AB-1434811AEBE7}"/>
    <cellStyle name="Separador de milhares 7 4 3 27" xfId="22467" xr:uid="{00000000-0005-0000-0000-000013620000}"/>
    <cellStyle name="Separador de milhares 7 4 3 27 2" xfId="22468" xr:uid="{00000000-0005-0000-0000-000014620000}"/>
    <cellStyle name="Separador de milhares 7 4 3 27 2 2" xfId="31303" xr:uid="{F2977DA3-09C4-473B-97BA-D7E99BDBB463}"/>
    <cellStyle name="Separador de milhares 7 4 3 27 3" xfId="31302" xr:uid="{646D9B05-3D26-4AED-988D-E541650129BD}"/>
    <cellStyle name="Separador de milhares 7 4 3 28" xfId="22469" xr:uid="{00000000-0005-0000-0000-000015620000}"/>
    <cellStyle name="Separador de milhares 7 4 3 28 2" xfId="22470" xr:uid="{00000000-0005-0000-0000-000016620000}"/>
    <cellStyle name="Separador de milhares 7 4 3 28 2 2" xfId="31305" xr:uid="{E5FBCBEC-934A-45E7-AFFF-C5B516881C65}"/>
    <cellStyle name="Separador de milhares 7 4 3 28 3" xfId="31304" xr:uid="{A2CF19E6-7EE5-4A3D-BAA0-027E839E7D20}"/>
    <cellStyle name="Separador de milhares 7 4 3 29" xfId="22471" xr:uid="{00000000-0005-0000-0000-000017620000}"/>
    <cellStyle name="Separador de milhares 7 4 3 29 2" xfId="22472" xr:uid="{00000000-0005-0000-0000-000018620000}"/>
    <cellStyle name="Separador de milhares 7 4 3 29 2 2" xfId="31307" xr:uid="{1354A048-781B-4803-93E3-824E0A3A5778}"/>
    <cellStyle name="Separador de milhares 7 4 3 29 3" xfId="31306" xr:uid="{97A658C2-AA5E-4DFA-A531-90C655AA4158}"/>
    <cellStyle name="Separador de milhares 7 4 3 3" xfId="22473" xr:uid="{00000000-0005-0000-0000-000019620000}"/>
    <cellStyle name="Separador de milhares 7 4 3 3 10" xfId="22474" xr:uid="{00000000-0005-0000-0000-00001A620000}"/>
    <cellStyle name="Separador de milhares 7 4 3 3 10 2" xfId="22475" xr:uid="{00000000-0005-0000-0000-00001B620000}"/>
    <cellStyle name="Separador de milhares 7 4 3 3 10 2 2" xfId="31310" xr:uid="{0F15A374-7433-439D-8E8F-1FD16536A919}"/>
    <cellStyle name="Separador de milhares 7 4 3 3 10 3" xfId="31309" xr:uid="{C17207A9-EB5B-48E5-819E-008F32AC31D8}"/>
    <cellStyle name="Separador de milhares 7 4 3 3 11" xfId="22476" xr:uid="{00000000-0005-0000-0000-00001C620000}"/>
    <cellStyle name="Separador de milhares 7 4 3 3 11 2" xfId="22477" xr:uid="{00000000-0005-0000-0000-00001D620000}"/>
    <cellStyle name="Separador de milhares 7 4 3 3 11 2 2" xfId="31312" xr:uid="{8696DCD2-7AB2-4E44-BFBF-7F0B911D136A}"/>
    <cellStyle name="Separador de milhares 7 4 3 3 11 3" xfId="31311" xr:uid="{6D1E7076-06B2-4A33-83FF-9FDABD141180}"/>
    <cellStyle name="Separador de milhares 7 4 3 3 12" xfId="22478" xr:uid="{00000000-0005-0000-0000-00001E620000}"/>
    <cellStyle name="Separador de milhares 7 4 3 3 12 2" xfId="22479" xr:uid="{00000000-0005-0000-0000-00001F620000}"/>
    <cellStyle name="Separador de milhares 7 4 3 3 12 2 2" xfId="31314" xr:uid="{A84C802C-A0FC-4A94-B996-27B5285DC56A}"/>
    <cellStyle name="Separador de milhares 7 4 3 3 12 3" xfId="31313" xr:uid="{4ABC5A47-A808-4019-B72D-23CF40D3AB77}"/>
    <cellStyle name="Separador de milhares 7 4 3 3 13" xfId="22480" xr:uid="{00000000-0005-0000-0000-000020620000}"/>
    <cellStyle name="Separador de milhares 7 4 3 3 13 2" xfId="22481" xr:uid="{00000000-0005-0000-0000-000021620000}"/>
    <cellStyle name="Separador de milhares 7 4 3 3 13 2 2" xfId="31316" xr:uid="{E44C68B9-82B2-47D6-B41E-C27892AE1776}"/>
    <cellStyle name="Separador de milhares 7 4 3 3 13 3" xfId="31315" xr:uid="{FD21C569-762B-429E-B7B5-BCE5943F4515}"/>
    <cellStyle name="Separador de milhares 7 4 3 3 14" xfId="22482" xr:uid="{00000000-0005-0000-0000-000022620000}"/>
    <cellStyle name="Separador de milhares 7 4 3 3 14 2" xfId="22483" xr:uid="{00000000-0005-0000-0000-000023620000}"/>
    <cellStyle name="Separador de milhares 7 4 3 3 14 2 2" xfId="31318" xr:uid="{01679329-2D02-48EE-8AD0-A8F3E9295B24}"/>
    <cellStyle name="Separador de milhares 7 4 3 3 14 3" xfId="31317" xr:uid="{AFDBDC8B-3C41-4D64-9E7C-F8E66F182F24}"/>
    <cellStyle name="Separador de milhares 7 4 3 3 15" xfId="22484" xr:uid="{00000000-0005-0000-0000-000024620000}"/>
    <cellStyle name="Separador de milhares 7 4 3 3 15 2" xfId="22485" xr:uid="{00000000-0005-0000-0000-000025620000}"/>
    <cellStyle name="Separador de milhares 7 4 3 3 15 2 2" xfId="31320" xr:uid="{4F8FC83E-9FBA-4993-99C0-B29DB6F68A16}"/>
    <cellStyle name="Separador de milhares 7 4 3 3 15 3" xfId="31319" xr:uid="{77951CA3-C30E-43B8-9398-58D2AA10FC1C}"/>
    <cellStyle name="Separador de milhares 7 4 3 3 16" xfId="22486" xr:uid="{00000000-0005-0000-0000-000026620000}"/>
    <cellStyle name="Separador de milhares 7 4 3 3 16 2" xfId="22487" xr:uid="{00000000-0005-0000-0000-000027620000}"/>
    <cellStyle name="Separador de milhares 7 4 3 3 16 2 2" xfId="31322" xr:uid="{9A30FB0B-21C3-4CA8-A0E8-D01229B75BF1}"/>
    <cellStyle name="Separador de milhares 7 4 3 3 16 3" xfId="31321" xr:uid="{D98AA1FE-EBA3-40E0-BF04-4CB9AC414836}"/>
    <cellStyle name="Separador de milhares 7 4 3 3 17" xfId="22488" xr:uid="{00000000-0005-0000-0000-000028620000}"/>
    <cellStyle name="Separador de milhares 7 4 3 3 17 2" xfId="22489" xr:uid="{00000000-0005-0000-0000-000029620000}"/>
    <cellStyle name="Separador de milhares 7 4 3 3 17 2 2" xfId="31324" xr:uid="{AA2DEF6C-78A0-4A55-8274-CAC04B466752}"/>
    <cellStyle name="Separador de milhares 7 4 3 3 17 3" xfId="31323" xr:uid="{7362E921-0CD3-4133-A998-B135F772127E}"/>
    <cellStyle name="Separador de milhares 7 4 3 3 18" xfId="22490" xr:uid="{00000000-0005-0000-0000-00002A620000}"/>
    <cellStyle name="Separador de milhares 7 4 3 3 18 2" xfId="22491" xr:uid="{00000000-0005-0000-0000-00002B620000}"/>
    <cellStyle name="Separador de milhares 7 4 3 3 18 2 2" xfId="31326" xr:uid="{756A8C06-115D-4B13-9783-4812396F602B}"/>
    <cellStyle name="Separador de milhares 7 4 3 3 18 3" xfId="31325" xr:uid="{DB757BAF-A61E-41CB-9250-27A8170147D2}"/>
    <cellStyle name="Separador de milhares 7 4 3 3 19" xfId="22492" xr:uid="{00000000-0005-0000-0000-00002C620000}"/>
    <cellStyle name="Separador de milhares 7 4 3 3 19 2" xfId="22493" xr:uid="{00000000-0005-0000-0000-00002D620000}"/>
    <cellStyle name="Separador de milhares 7 4 3 3 19 2 2" xfId="31328" xr:uid="{358B4525-6B40-48D3-BD20-4DD56A184925}"/>
    <cellStyle name="Separador de milhares 7 4 3 3 19 3" xfId="31327" xr:uid="{49B0F726-BFB8-462D-9CC4-3460547CC1CE}"/>
    <cellStyle name="Separador de milhares 7 4 3 3 2" xfId="22494" xr:uid="{00000000-0005-0000-0000-00002E620000}"/>
    <cellStyle name="Separador de milhares 7 4 3 3 2 2" xfId="22495" xr:uid="{00000000-0005-0000-0000-00002F620000}"/>
    <cellStyle name="Separador de milhares 7 4 3 3 2 2 2" xfId="31330" xr:uid="{7238D2DD-7829-4FA7-BB13-940BDB366FE2}"/>
    <cellStyle name="Separador de milhares 7 4 3 3 2 3" xfId="31329" xr:uid="{49459A33-C9C0-4B7B-8CE7-1F8D77058955}"/>
    <cellStyle name="Separador de milhares 7 4 3 3 20" xfId="22496" xr:uid="{00000000-0005-0000-0000-000030620000}"/>
    <cellStyle name="Separador de milhares 7 4 3 3 20 2" xfId="22497" xr:uid="{00000000-0005-0000-0000-000031620000}"/>
    <cellStyle name="Separador de milhares 7 4 3 3 20 2 2" xfId="31332" xr:uid="{DC3D0ABC-F338-40E7-81C9-0E5E66F0B5E5}"/>
    <cellStyle name="Separador de milhares 7 4 3 3 20 3" xfId="31331" xr:uid="{23D020C2-EEDA-4802-A690-B34993CED6C6}"/>
    <cellStyle name="Separador de milhares 7 4 3 3 21" xfId="22498" xr:uid="{00000000-0005-0000-0000-000032620000}"/>
    <cellStyle name="Separador de milhares 7 4 3 3 21 2" xfId="22499" xr:uid="{00000000-0005-0000-0000-000033620000}"/>
    <cellStyle name="Separador de milhares 7 4 3 3 21 2 2" xfId="31334" xr:uid="{312D6F50-BDCB-45D1-9F3E-E9646B7523F5}"/>
    <cellStyle name="Separador de milhares 7 4 3 3 21 3" xfId="31333" xr:uid="{03D7DBF1-E62C-4A83-8071-56A73E86257A}"/>
    <cellStyle name="Separador de milhares 7 4 3 3 22" xfId="22500" xr:uid="{00000000-0005-0000-0000-000034620000}"/>
    <cellStyle name="Separador de milhares 7 4 3 3 22 2" xfId="22501" xr:uid="{00000000-0005-0000-0000-000035620000}"/>
    <cellStyle name="Separador de milhares 7 4 3 3 22 2 2" xfId="31336" xr:uid="{8FB2AF1F-370B-45C5-9605-35DCF31356FE}"/>
    <cellStyle name="Separador de milhares 7 4 3 3 22 3" xfId="31335" xr:uid="{032A6E52-DABA-4506-BCF0-17BFE49BBC6C}"/>
    <cellStyle name="Separador de milhares 7 4 3 3 23" xfId="22502" xr:uid="{00000000-0005-0000-0000-000036620000}"/>
    <cellStyle name="Separador de milhares 7 4 3 3 23 2" xfId="22503" xr:uid="{00000000-0005-0000-0000-000037620000}"/>
    <cellStyle name="Separador de milhares 7 4 3 3 23 2 2" xfId="31338" xr:uid="{8E6895D1-82A4-4697-8E2A-CA65087D852D}"/>
    <cellStyle name="Separador de milhares 7 4 3 3 23 3" xfId="31337" xr:uid="{BA311CE9-6D39-453A-A035-114E93AAB27F}"/>
    <cellStyle name="Separador de milhares 7 4 3 3 24" xfId="22504" xr:uid="{00000000-0005-0000-0000-000038620000}"/>
    <cellStyle name="Separador de milhares 7 4 3 3 24 2" xfId="22505" xr:uid="{00000000-0005-0000-0000-000039620000}"/>
    <cellStyle name="Separador de milhares 7 4 3 3 24 2 2" xfId="31340" xr:uid="{1990D927-F2B2-4752-857D-7417221D6615}"/>
    <cellStyle name="Separador de milhares 7 4 3 3 24 3" xfId="31339" xr:uid="{79B67C39-8D7B-460D-8F5E-ED05BE17E104}"/>
    <cellStyle name="Separador de milhares 7 4 3 3 25" xfId="22506" xr:uid="{00000000-0005-0000-0000-00003A620000}"/>
    <cellStyle name="Separador de milhares 7 4 3 3 25 2" xfId="22507" xr:uid="{00000000-0005-0000-0000-00003B620000}"/>
    <cellStyle name="Separador de milhares 7 4 3 3 25 2 2" xfId="31342" xr:uid="{DC4F75B1-C260-4A18-A186-58806BE1082A}"/>
    <cellStyle name="Separador de milhares 7 4 3 3 25 3" xfId="31341" xr:uid="{EDFE264D-7DAA-4FA9-9ABE-AA87F5436FE3}"/>
    <cellStyle name="Separador de milhares 7 4 3 3 26" xfId="22508" xr:uid="{00000000-0005-0000-0000-00003C620000}"/>
    <cellStyle name="Separador de milhares 7 4 3 3 26 2" xfId="22509" xr:uid="{00000000-0005-0000-0000-00003D620000}"/>
    <cellStyle name="Separador de milhares 7 4 3 3 26 2 2" xfId="31344" xr:uid="{44F39DB7-A4ED-4DEC-A262-B9F57BC6AB9C}"/>
    <cellStyle name="Separador de milhares 7 4 3 3 26 3" xfId="31343" xr:uid="{560CBA25-C300-43E5-8A96-332EB1E4F763}"/>
    <cellStyle name="Separador de milhares 7 4 3 3 27" xfId="22510" xr:uid="{00000000-0005-0000-0000-00003E620000}"/>
    <cellStyle name="Separador de milhares 7 4 3 3 27 2" xfId="22511" xr:uid="{00000000-0005-0000-0000-00003F620000}"/>
    <cellStyle name="Separador de milhares 7 4 3 3 27 2 2" xfId="31346" xr:uid="{FCDF7804-8B08-4AC1-9490-C0FB0A5962FA}"/>
    <cellStyle name="Separador de milhares 7 4 3 3 27 3" xfId="31345" xr:uid="{8AB0C36E-FB08-48E5-8C63-87D323543BD4}"/>
    <cellStyle name="Separador de milhares 7 4 3 3 28" xfId="22512" xr:uid="{00000000-0005-0000-0000-000040620000}"/>
    <cellStyle name="Separador de milhares 7 4 3 3 28 2" xfId="22513" xr:uid="{00000000-0005-0000-0000-000041620000}"/>
    <cellStyle name="Separador de milhares 7 4 3 3 28 2 2" xfId="31348" xr:uid="{F40B04D4-8EE8-445B-9C9F-C5BA58C26397}"/>
    <cellStyle name="Separador de milhares 7 4 3 3 28 3" xfId="31347" xr:uid="{31A8990D-AC9F-4C2B-BDEF-117A726B0686}"/>
    <cellStyle name="Separador de milhares 7 4 3 3 29" xfId="22514" xr:uid="{00000000-0005-0000-0000-000042620000}"/>
    <cellStyle name="Separador de milhares 7 4 3 3 29 2" xfId="22515" xr:uid="{00000000-0005-0000-0000-000043620000}"/>
    <cellStyle name="Separador de milhares 7 4 3 3 29 2 2" xfId="31350" xr:uid="{9D06EB3D-98DD-4CAB-8EA8-2E5A1DDC719F}"/>
    <cellStyle name="Separador de milhares 7 4 3 3 29 3" xfId="31349" xr:uid="{3AA90BF3-FD8C-4565-9AED-2BF3AD6BBDFB}"/>
    <cellStyle name="Separador de milhares 7 4 3 3 3" xfId="22516" xr:uid="{00000000-0005-0000-0000-000044620000}"/>
    <cellStyle name="Separador de milhares 7 4 3 3 3 2" xfId="22517" xr:uid="{00000000-0005-0000-0000-000045620000}"/>
    <cellStyle name="Separador de milhares 7 4 3 3 3 2 2" xfId="31352" xr:uid="{D80B4C7C-EFBA-4931-B7B9-F280B7C9645F}"/>
    <cellStyle name="Separador de milhares 7 4 3 3 3 3" xfId="31351" xr:uid="{1C6E57F3-A2DA-47A9-AAB0-868F00672F84}"/>
    <cellStyle name="Separador de milhares 7 4 3 3 30" xfId="22518" xr:uid="{00000000-0005-0000-0000-000046620000}"/>
    <cellStyle name="Separador de milhares 7 4 3 3 30 2" xfId="22519" xr:uid="{00000000-0005-0000-0000-000047620000}"/>
    <cellStyle name="Separador de milhares 7 4 3 3 30 2 2" xfId="31354" xr:uid="{24773AEA-B8D5-4CAF-B436-1B45329718BA}"/>
    <cellStyle name="Separador de milhares 7 4 3 3 30 3" xfId="31353" xr:uid="{D31B510C-1E51-4745-867F-D2825E62C041}"/>
    <cellStyle name="Separador de milhares 7 4 3 3 31" xfId="22520" xr:uid="{00000000-0005-0000-0000-000048620000}"/>
    <cellStyle name="Separador de milhares 7 4 3 3 31 2" xfId="22521" xr:uid="{00000000-0005-0000-0000-000049620000}"/>
    <cellStyle name="Separador de milhares 7 4 3 3 31 2 2" xfId="31356" xr:uid="{347BF4B2-4F0A-4F41-B627-4EC96D76B854}"/>
    <cellStyle name="Separador de milhares 7 4 3 3 31 3" xfId="31355" xr:uid="{623EBBE4-2A0E-4E81-85B3-2816D4D76560}"/>
    <cellStyle name="Separador de milhares 7 4 3 3 32" xfId="22522" xr:uid="{00000000-0005-0000-0000-00004A620000}"/>
    <cellStyle name="Separador de milhares 7 4 3 3 32 2" xfId="22523" xr:uid="{00000000-0005-0000-0000-00004B620000}"/>
    <cellStyle name="Separador de milhares 7 4 3 3 32 2 2" xfId="31358" xr:uid="{24CDADD0-2535-4527-8632-9253E536B7F7}"/>
    <cellStyle name="Separador de milhares 7 4 3 3 32 3" xfId="31357" xr:uid="{1880D0FF-9533-4D77-8E67-FF536E6FA67B}"/>
    <cellStyle name="Separador de milhares 7 4 3 3 33" xfId="22524" xr:uid="{00000000-0005-0000-0000-00004C620000}"/>
    <cellStyle name="Separador de milhares 7 4 3 3 33 2" xfId="22525" xr:uid="{00000000-0005-0000-0000-00004D620000}"/>
    <cellStyle name="Separador de milhares 7 4 3 3 33 2 2" xfId="31360" xr:uid="{8FC09FD4-8F54-48C7-A703-B2AC2165E909}"/>
    <cellStyle name="Separador de milhares 7 4 3 3 33 3" xfId="31359" xr:uid="{980FCAE4-ABE1-45CE-89C2-83200C6BA994}"/>
    <cellStyle name="Separador de milhares 7 4 3 3 34" xfId="22526" xr:uid="{00000000-0005-0000-0000-00004E620000}"/>
    <cellStyle name="Separador de milhares 7 4 3 3 34 2" xfId="22527" xr:uid="{00000000-0005-0000-0000-00004F620000}"/>
    <cellStyle name="Separador de milhares 7 4 3 3 34 2 2" xfId="31362" xr:uid="{9828DBAC-9C62-44BA-9E7E-16E647E576DB}"/>
    <cellStyle name="Separador de milhares 7 4 3 3 34 3" xfId="31361" xr:uid="{7426F3DB-1479-496D-B2FA-F2E75D7C1C4A}"/>
    <cellStyle name="Separador de milhares 7 4 3 3 35" xfId="22528" xr:uid="{00000000-0005-0000-0000-000050620000}"/>
    <cellStyle name="Separador de milhares 7 4 3 3 35 2" xfId="31363" xr:uid="{7B78DBF2-2AB4-42FE-AF82-F2D2550851D1}"/>
    <cellStyle name="Separador de milhares 7 4 3 3 36" xfId="31308" xr:uid="{6283187F-337D-4277-9B70-4336A30F0AE0}"/>
    <cellStyle name="Separador de milhares 7 4 3 3 4" xfId="22529" xr:uid="{00000000-0005-0000-0000-000051620000}"/>
    <cellStyle name="Separador de milhares 7 4 3 3 4 2" xfId="22530" xr:uid="{00000000-0005-0000-0000-000052620000}"/>
    <cellStyle name="Separador de milhares 7 4 3 3 4 2 2" xfId="31365" xr:uid="{224BEF11-95EE-4912-B637-32B5F3059343}"/>
    <cellStyle name="Separador de milhares 7 4 3 3 4 3" xfId="31364" xr:uid="{9CF074F5-A52F-48B4-88C6-8744577EB205}"/>
    <cellStyle name="Separador de milhares 7 4 3 3 5" xfId="22531" xr:uid="{00000000-0005-0000-0000-000053620000}"/>
    <cellStyle name="Separador de milhares 7 4 3 3 5 2" xfId="22532" xr:uid="{00000000-0005-0000-0000-000054620000}"/>
    <cellStyle name="Separador de milhares 7 4 3 3 5 2 2" xfId="31367" xr:uid="{58C597A1-D8BA-4521-B1C4-C8591AB98F64}"/>
    <cellStyle name="Separador de milhares 7 4 3 3 5 3" xfId="31366" xr:uid="{709FC47C-D47F-49DD-8233-A627522C5C12}"/>
    <cellStyle name="Separador de milhares 7 4 3 3 6" xfId="22533" xr:uid="{00000000-0005-0000-0000-000055620000}"/>
    <cellStyle name="Separador de milhares 7 4 3 3 6 2" xfId="22534" xr:uid="{00000000-0005-0000-0000-000056620000}"/>
    <cellStyle name="Separador de milhares 7 4 3 3 6 2 2" xfId="31369" xr:uid="{68338359-0619-45D6-9186-0DD0684B7DFC}"/>
    <cellStyle name="Separador de milhares 7 4 3 3 6 3" xfId="31368" xr:uid="{9AD39BD2-08D0-4158-BDD5-58F52461EE0A}"/>
    <cellStyle name="Separador de milhares 7 4 3 3 7" xfId="22535" xr:uid="{00000000-0005-0000-0000-000057620000}"/>
    <cellStyle name="Separador de milhares 7 4 3 3 7 2" xfId="22536" xr:uid="{00000000-0005-0000-0000-000058620000}"/>
    <cellStyle name="Separador de milhares 7 4 3 3 7 2 2" xfId="31371" xr:uid="{F334CE1E-DF90-4079-8D5A-E13C9EDF2279}"/>
    <cellStyle name="Separador de milhares 7 4 3 3 7 3" xfId="31370" xr:uid="{ECFEFB40-9F8D-4DDB-83FB-F2590DC20BEB}"/>
    <cellStyle name="Separador de milhares 7 4 3 3 8" xfId="22537" xr:uid="{00000000-0005-0000-0000-000059620000}"/>
    <cellStyle name="Separador de milhares 7 4 3 3 8 2" xfId="22538" xr:uid="{00000000-0005-0000-0000-00005A620000}"/>
    <cellStyle name="Separador de milhares 7 4 3 3 8 2 2" xfId="31373" xr:uid="{85921251-8FD3-4E5C-9722-F661522A3682}"/>
    <cellStyle name="Separador de milhares 7 4 3 3 8 3" xfId="31372" xr:uid="{8ACF1170-91F3-41E2-BB6E-F21AB38E71E4}"/>
    <cellStyle name="Separador de milhares 7 4 3 3 9" xfId="22539" xr:uid="{00000000-0005-0000-0000-00005B620000}"/>
    <cellStyle name="Separador de milhares 7 4 3 3 9 2" xfId="22540" xr:uid="{00000000-0005-0000-0000-00005C620000}"/>
    <cellStyle name="Separador de milhares 7 4 3 3 9 2 2" xfId="31375" xr:uid="{7BE6BFC2-94FF-41D4-932B-79882FF0D3C3}"/>
    <cellStyle name="Separador de milhares 7 4 3 3 9 3" xfId="31374" xr:uid="{F642FF11-EB96-41B5-8662-080A654E288B}"/>
    <cellStyle name="Separador de milhares 7 4 3 30" xfId="22541" xr:uid="{00000000-0005-0000-0000-00005D620000}"/>
    <cellStyle name="Separador de milhares 7 4 3 30 2" xfId="22542" xr:uid="{00000000-0005-0000-0000-00005E620000}"/>
    <cellStyle name="Separador de milhares 7 4 3 30 2 2" xfId="31377" xr:uid="{68B60421-4E75-455A-A915-3FA0B0A0F021}"/>
    <cellStyle name="Separador de milhares 7 4 3 30 3" xfId="31376" xr:uid="{1DFACD68-C66D-4E9C-85A7-E476E2BF7981}"/>
    <cellStyle name="Separador de milhares 7 4 3 31" xfId="22543" xr:uid="{00000000-0005-0000-0000-00005F620000}"/>
    <cellStyle name="Separador de milhares 7 4 3 31 2" xfId="22544" xr:uid="{00000000-0005-0000-0000-000060620000}"/>
    <cellStyle name="Separador de milhares 7 4 3 31 2 2" xfId="31379" xr:uid="{632FDA70-3F9C-4E51-B332-828383EBA1C4}"/>
    <cellStyle name="Separador de milhares 7 4 3 31 3" xfId="31378" xr:uid="{87479A32-5C40-47E4-8BFF-A2AE3449398B}"/>
    <cellStyle name="Separador de milhares 7 4 3 32" xfId="22545" xr:uid="{00000000-0005-0000-0000-000061620000}"/>
    <cellStyle name="Separador de milhares 7 4 3 32 2" xfId="22546" xr:uid="{00000000-0005-0000-0000-000062620000}"/>
    <cellStyle name="Separador de milhares 7 4 3 32 2 2" xfId="31381" xr:uid="{3DF12527-5A97-4FE5-B7B6-34D31BDA89A3}"/>
    <cellStyle name="Separador de milhares 7 4 3 32 3" xfId="31380" xr:uid="{47618779-4728-4A3D-9894-37D554080E92}"/>
    <cellStyle name="Separador de milhares 7 4 3 33" xfId="22547" xr:uid="{00000000-0005-0000-0000-000063620000}"/>
    <cellStyle name="Separador de milhares 7 4 3 33 2" xfId="22548" xr:uid="{00000000-0005-0000-0000-000064620000}"/>
    <cellStyle name="Separador de milhares 7 4 3 33 2 2" xfId="31383" xr:uid="{727D3E81-863E-445B-9CC1-048711AEAC71}"/>
    <cellStyle name="Separador de milhares 7 4 3 33 3" xfId="31382" xr:uid="{359D2FE9-1362-48B2-8EDF-D47E8A6AE9F1}"/>
    <cellStyle name="Separador de milhares 7 4 3 34" xfId="22549" xr:uid="{00000000-0005-0000-0000-000065620000}"/>
    <cellStyle name="Separador de milhares 7 4 3 34 2" xfId="22550" xr:uid="{00000000-0005-0000-0000-000066620000}"/>
    <cellStyle name="Separador de milhares 7 4 3 34 2 2" xfId="31385" xr:uid="{18DD1CC3-85EC-422C-BB02-380D26668CFC}"/>
    <cellStyle name="Separador de milhares 7 4 3 34 3" xfId="31384" xr:uid="{82B4D033-DEAA-4559-B683-9DD48F732D47}"/>
    <cellStyle name="Separador de milhares 7 4 3 35" xfId="22551" xr:uid="{00000000-0005-0000-0000-000067620000}"/>
    <cellStyle name="Separador de milhares 7 4 3 35 2" xfId="22552" xr:uid="{00000000-0005-0000-0000-000068620000}"/>
    <cellStyle name="Separador de milhares 7 4 3 35 2 2" xfId="31387" xr:uid="{359AB777-860A-4BB5-8E31-70EDF7685A82}"/>
    <cellStyle name="Separador de milhares 7 4 3 35 3" xfId="31386" xr:uid="{167C056C-2968-4524-BA46-F167E99CEF8C}"/>
    <cellStyle name="Separador de milhares 7 4 3 36" xfId="22553" xr:uid="{00000000-0005-0000-0000-000069620000}"/>
    <cellStyle name="Separador de milhares 7 4 3 36 2" xfId="22554" xr:uid="{00000000-0005-0000-0000-00006A620000}"/>
    <cellStyle name="Separador de milhares 7 4 3 36 2 2" xfId="31389" xr:uid="{ADA1782B-06A5-4433-8D25-C9C43C0BDF9B}"/>
    <cellStyle name="Separador de milhares 7 4 3 36 3" xfId="31388" xr:uid="{715005D4-55A3-4FB8-97C1-878E1104C0D6}"/>
    <cellStyle name="Separador de milhares 7 4 3 37" xfId="22555" xr:uid="{00000000-0005-0000-0000-00006B620000}"/>
    <cellStyle name="Separador de milhares 7 4 3 37 2" xfId="22556" xr:uid="{00000000-0005-0000-0000-00006C620000}"/>
    <cellStyle name="Separador de milhares 7 4 3 37 2 2" xfId="31391" xr:uid="{BAE76074-FB50-43AA-A8A6-4C3729EAE9B1}"/>
    <cellStyle name="Separador de milhares 7 4 3 37 3" xfId="31390" xr:uid="{6B3C9D92-544E-4FE4-B253-1FB19E7DAFB5}"/>
    <cellStyle name="Separador de milhares 7 4 3 38" xfId="22557" xr:uid="{00000000-0005-0000-0000-00006D620000}"/>
    <cellStyle name="Separador de milhares 7 4 3 38 2" xfId="22558" xr:uid="{00000000-0005-0000-0000-00006E620000}"/>
    <cellStyle name="Separador de milhares 7 4 3 38 2 2" xfId="31393" xr:uid="{36DE04B6-9D84-47F7-9C92-EE80A33506FB}"/>
    <cellStyle name="Separador de milhares 7 4 3 38 3" xfId="31392" xr:uid="{2642AF63-B974-47E4-8EE3-26AE933A361F}"/>
    <cellStyle name="Separador de milhares 7 4 3 39" xfId="22559" xr:uid="{00000000-0005-0000-0000-00006F620000}"/>
    <cellStyle name="Separador de milhares 7 4 3 39 2" xfId="22560" xr:uid="{00000000-0005-0000-0000-000070620000}"/>
    <cellStyle name="Separador de milhares 7 4 3 39 2 2" xfId="31395" xr:uid="{6D2CB823-22C6-43A0-9997-81E706D3DF6F}"/>
    <cellStyle name="Separador de milhares 7 4 3 39 3" xfId="31394" xr:uid="{C3A07734-4600-4AB7-87E8-819D1812E463}"/>
    <cellStyle name="Separador de milhares 7 4 3 4" xfId="22561" xr:uid="{00000000-0005-0000-0000-000071620000}"/>
    <cellStyle name="Separador de milhares 7 4 3 4 2" xfId="22562" xr:uid="{00000000-0005-0000-0000-000072620000}"/>
    <cellStyle name="Separador de milhares 7 4 3 4 2 2" xfId="22563" xr:uid="{00000000-0005-0000-0000-000073620000}"/>
    <cellStyle name="Separador de milhares 7 4 3 4 2 2 2" xfId="31398" xr:uid="{71CFFE03-46E2-4369-8E22-F3DE214C5415}"/>
    <cellStyle name="Separador de milhares 7 4 3 4 2 3" xfId="31397" xr:uid="{2E83EFA6-4135-4B93-B4D7-F94FB36EBB7A}"/>
    <cellStyle name="Separador de milhares 7 4 3 4 3" xfId="22564" xr:uid="{00000000-0005-0000-0000-000074620000}"/>
    <cellStyle name="Separador de milhares 7 4 3 4 3 2" xfId="22565" xr:uid="{00000000-0005-0000-0000-000075620000}"/>
    <cellStyle name="Separador de milhares 7 4 3 4 3 2 2" xfId="31400" xr:uid="{8F9B53BE-9157-4DBB-B8FB-798D777A5577}"/>
    <cellStyle name="Separador de milhares 7 4 3 4 3 3" xfId="31399" xr:uid="{15B02138-464D-484A-B5AF-77A1331094D7}"/>
    <cellStyle name="Separador de milhares 7 4 3 4 4" xfId="22566" xr:uid="{00000000-0005-0000-0000-000076620000}"/>
    <cellStyle name="Separador de milhares 7 4 3 4 4 2" xfId="22567" xr:uid="{00000000-0005-0000-0000-000077620000}"/>
    <cellStyle name="Separador de milhares 7 4 3 4 4 2 2" xfId="31402" xr:uid="{4C0A28B3-D409-4D0F-9BE4-37AD67912A38}"/>
    <cellStyle name="Separador de milhares 7 4 3 4 4 3" xfId="31401" xr:uid="{AD4C1BA7-FA08-4F73-BEDB-594F4421C9C6}"/>
    <cellStyle name="Separador de milhares 7 4 3 4 5" xfId="22568" xr:uid="{00000000-0005-0000-0000-000078620000}"/>
    <cellStyle name="Separador de milhares 7 4 3 4 5 2" xfId="22569" xr:uid="{00000000-0005-0000-0000-000079620000}"/>
    <cellStyle name="Separador de milhares 7 4 3 4 5 2 2" xfId="31404" xr:uid="{9976F1A3-C1B2-4876-B0E8-9DF7C51146C1}"/>
    <cellStyle name="Separador de milhares 7 4 3 4 5 3" xfId="31403" xr:uid="{F25A3EC4-17A1-4889-89BA-56B952FDF4FE}"/>
    <cellStyle name="Separador de milhares 7 4 3 4 6" xfId="22570" xr:uid="{00000000-0005-0000-0000-00007A620000}"/>
    <cellStyle name="Separador de milhares 7 4 3 4 6 2" xfId="31405" xr:uid="{A598DE93-1D66-4CB9-8383-11FC411AD3A1}"/>
    <cellStyle name="Separador de milhares 7 4 3 4 7" xfId="31396" xr:uid="{8D6DF4E4-D51C-4029-85DE-1056A525820F}"/>
    <cellStyle name="Separador de milhares 7 4 3 40" xfId="22571" xr:uid="{00000000-0005-0000-0000-00007B620000}"/>
    <cellStyle name="Separador de milhares 7 4 3 40 2" xfId="22572" xr:uid="{00000000-0005-0000-0000-00007C620000}"/>
    <cellStyle name="Separador de milhares 7 4 3 40 2 2" xfId="31407" xr:uid="{1BB13D91-61EF-4718-9A8C-F91B7819F691}"/>
    <cellStyle name="Separador de milhares 7 4 3 40 3" xfId="31406" xr:uid="{D3B42AB3-4E07-434E-A61D-17B0B78D3DB9}"/>
    <cellStyle name="Separador de milhares 7 4 3 41" xfId="22573" xr:uid="{00000000-0005-0000-0000-00007D620000}"/>
    <cellStyle name="Separador de milhares 7 4 3 41 2" xfId="22574" xr:uid="{00000000-0005-0000-0000-00007E620000}"/>
    <cellStyle name="Separador de milhares 7 4 3 41 2 2" xfId="31409" xr:uid="{D980D0DC-B8AC-4A62-8A18-F57EBF363A52}"/>
    <cellStyle name="Separador de milhares 7 4 3 41 3" xfId="31408" xr:uid="{67FA9B06-6F78-40AD-88E3-9D8149761262}"/>
    <cellStyle name="Separador de milhares 7 4 3 42" xfId="22575" xr:uid="{00000000-0005-0000-0000-00007F620000}"/>
    <cellStyle name="Separador de milhares 7 4 3 42 2" xfId="22576" xr:uid="{00000000-0005-0000-0000-000080620000}"/>
    <cellStyle name="Separador de milhares 7 4 3 42 2 2" xfId="31411" xr:uid="{AA517966-8832-4F22-A450-AEFE905A931A}"/>
    <cellStyle name="Separador de milhares 7 4 3 42 3" xfId="31410" xr:uid="{CCC553B7-5D9D-4030-9248-40660DFF6916}"/>
    <cellStyle name="Separador de milhares 7 4 3 43" xfId="22577" xr:uid="{00000000-0005-0000-0000-000081620000}"/>
    <cellStyle name="Separador de milhares 7 4 3 43 2" xfId="22578" xr:uid="{00000000-0005-0000-0000-000082620000}"/>
    <cellStyle name="Separador de milhares 7 4 3 43 2 2" xfId="31413" xr:uid="{9677AEB8-5749-4C3B-9B0F-753846638845}"/>
    <cellStyle name="Separador de milhares 7 4 3 43 3" xfId="31412" xr:uid="{52DC47EC-9B91-41B2-92EB-09CE269424BD}"/>
    <cellStyle name="Separador de milhares 7 4 3 44" xfId="22579" xr:uid="{00000000-0005-0000-0000-000083620000}"/>
    <cellStyle name="Separador de milhares 7 4 3 44 2" xfId="22580" xr:uid="{00000000-0005-0000-0000-000084620000}"/>
    <cellStyle name="Separador de milhares 7 4 3 44 2 2" xfId="31415" xr:uid="{70986491-79CA-4DE4-B6AD-16D3482B51C7}"/>
    <cellStyle name="Separador de milhares 7 4 3 44 3" xfId="31414" xr:uid="{9187D102-F02E-4B2A-8373-70D96ECE5881}"/>
    <cellStyle name="Separador de milhares 7 4 3 45" xfId="22581" xr:uid="{00000000-0005-0000-0000-000085620000}"/>
    <cellStyle name="Separador de milhares 7 4 3 45 2" xfId="22582" xr:uid="{00000000-0005-0000-0000-000086620000}"/>
    <cellStyle name="Separador de milhares 7 4 3 45 2 2" xfId="31417" xr:uid="{3A957959-C1E2-4631-8371-65ECF4DFFEAD}"/>
    <cellStyle name="Separador de milhares 7 4 3 45 3" xfId="31416" xr:uid="{7A637F96-A73D-4358-98A2-0E1D763B7A5B}"/>
    <cellStyle name="Separador de milhares 7 4 3 46" xfId="22583" xr:uid="{00000000-0005-0000-0000-000087620000}"/>
    <cellStyle name="Separador de milhares 7 4 3 46 2" xfId="22584" xr:uid="{00000000-0005-0000-0000-000088620000}"/>
    <cellStyle name="Separador de milhares 7 4 3 46 2 2" xfId="31419" xr:uid="{6E729A79-9451-4814-BE89-0EE87CE1C545}"/>
    <cellStyle name="Separador de milhares 7 4 3 46 3" xfId="31418" xr:uid="{7AF02775-726D-4B49-93D7-1BC51773D9E2}"/>
    <cellStyle name="Separador de milhares 7 4 3 47" xfId="22585" xr:uid="{00000000-0005-0000-0000-000089620000}"/>
    <cellStyle name="Separador de milhares 7 4 3 47 2" xfId="31420" xr:uid="{5F671506-E070-4D99-A67E-E6E63CBB5BDA}"/>
    <cellStyle name="Separador de milhares 7 4 3 48" xfId="22364" xr:uid="{00000000-0005-0000-0000-00008A620000}"/>
    <cellStyle name="Separador de milhares 7 4 3 49" xfId="28084" xr:uid="{7A5C7CC1-DBFA-48C3-AB09-1C37B63D8FC5}"/>
    <cellStyle name="Separador de milhares 7 4 3 5" xfId="22586" xr:uid="{00000000-0005-0000-0000-00008B620000}"/>
    <cellStyle name="Separador de milhares 7 4 3 5 2" xfId="22587" xr:uid="{00000000-0005-0000-0000-00008C620000}"/>
    <cellStyle name="Separador de milhares 7 4 3 5 2 2" xfId="31422" xr:uid="{2504BB68-B0FE-4531-8021-9DDDE0EEC263}"/>
    <cellStyle name="Separador de milhares 7 4 3 5 3" xfId="31421" xr:uid="{946AB163-728B-421A-A53B-6F5B43E221E3}"/>
    <cellStyle name="Separador de milhares 7 4 3 6" xfId="22588" xr:uid="{00000000-0005-0000-0000-00008D620000}"/>
    <cellStyle name="Separador de milhares 7 4 3 6 2" xfId="22589" xr:uid="{00000000-0005-0000-0000-00008E620000}"/>
    <cellStyle name="Separador de milhares 7 4 3 6 2 2" xfId="31424" xr:uid="{70CF75BC-5571-4C72-9D62-6830953FD984}"/>
    <cellStyle name="Separador de milhares 7 4 3 6 3" xfId="31423" xr:uid="{1291E433-9337-43E2-8990-C81897B4A3EB}"/>
    <cellStyle name="Separador de milhares 7 4 3 7" xfId="22590" xr:uid="{00000000-0005-0000-0000-00008F620000}"/>
    <cellStyle name="Separador de milhares 7 4 3 7 2" xfId="22591" xr:uid="{00000000-0005-0000-0000-000090620000}"/>
    <cellStyle name="Separador de milhares 7 4 3 7 2 2" xfId="31426" xr:uid="{8D914887-C77C-400C-A9CD-8C86F699B3A8}"/>
    <cellStyle name="Separador de milhares 7 4 3 7 3" xfId="31425" xr:uid="{A378DE24-891E-4F19-8CEF-9B36982ADC98}"/>
    <cellStyle name="Separador de milhares 7 4 3 8" xfId="22592" xr:uid="{00000000-0005-0000-0000-000091620000}"/>
    <cellStyle name="Separador de milhares 7 4 3 8 2" xfId="22593" xr:uid="{00000000-0005-0000-0000-000092620000}"/>
    <cellStyle name="Separador de milhares 7 4 3 8 2 2" xfId="31428" xr:uid="{0692C9B0-C49D-44ED-9495-298000F8BF07}"/>
    <cellStyle name="Separador de milhares 7 4 3 8 3" xfId="31427" xr:uid="{080966F3-4B0E-492A-8520-1D1CA81A68EA}"/>
    <cellStyle name="Separador de milhares 7 4 3 9" xfId="22594" xr:uid="{00000000-0005-0000-0000-000093620000}"/>
    <cellStyle name="Separador de milhares 7 4 3 9 2" xfId="22595" xr:uid="{00000000-0005-0000-0000-000094620000}"/>
    <cellStyle name="Separador de milhares 7 4 3 9 2 2" xfId="31430" xr:uid="{1696F079-459D-4D05-BC0B-356BEAEB79E5}"/>
    <cellStyle name="Separador de milhares 7 4 3 9 3" xfId="31429" xr:uid="{E993BA13-CE2F-4187-8D94-F549F748A4A8}"/>
    <cellStyle name="Separador de milhares 7 4 30" xfId="22596" xr:uid="{00000000-0005-0000-0000-000095620000}"/>
    <cellStyle name="Separador de milhares 7 4 30 2" xfId="22597" xr:uid="{00000000-0005-0000-0000-000096620000}"/>
    <cellStyle name="Separador de milhares 7 4 30 2 2" xfId="31432" xr:uid="{073DA3C1-F504-444C-9F06-456AF71DF966}"/>
    <cellStyle name="Separador de milhares 7 4 30 3" xfId="31431" xr:uid="{8C25FB32-1DD3-4A20-B9AA-48CFEEFA4E00}"/>
    <cellStyle name="Separador de milhares 7 4 31" xfId="22598" xr:uid="{00000000-0005-0000-0000-000097620000}"/>
    <cellStyle name="Separador de milhares 7 4 31 2" xfId="22599" xr:uid="{00000000-0005-0000-0000-000098620000}"/>
    <cellStyle name="Separador de milhares 7 4 31 2 2" xfId="31434" xr:uid="{12B8301D-841F-4EF1-9BA3-8A20FC0AC414}"/>
    <cellStyle name="Separador de milhares 7 4 31 3" xfId="31433" xr:uid="{236638BB-3EEF-4A3C-8C32-D3EE3DDFEE6A}"/>
    <cellStyle name="Separador de milhares 7 4 32" xfId="22600" xr:uid="{00000000-0005-0000-0000-000099620000}"/>
    <cellStyle name="Separador de milhares 7 4 32 2" xfId="22601" xr:uid="{00000000-0005-0000-0000-00009A620000}"/>
    <cellStyle name="Separador de milhares 7 4 32 2 2" xfId="31436" xr:uid="{6B902BC7-5DD5-4017-8397-D29717C4E0D3}"/>
    <cellStyle name="Separador de milhares 7 4 32 3" xfId="31435" xr:uid="{578E75F4-6E87-479F-8561-746F8C7622EE}"/>
    <cellStyle name="Separador de milhares 7 4 33" xfId="22602" xr:uid="{00000000-0005-0000-0000-00009B620000}"/>
    <cellStyle name="Separador de milhares 7 4 33 2" xfId="22603" xr:uid="{00000000-0005-0000-0000-00009C620000}"/>
    <cellStyle name="Separador de milhares 7 4 33 2 2" xfId="31438" xr:uid="{9C223ACA-D27D-45C4-8FD0-0833B2326601}"/>
    <cellStyle name="Separador de milhares 7 4 33 3" xfId="31437" xr:uid="{2F693C3B-E2E9-4FF5-B578-FC0D3D54AB84}"/>
    <cellStyle name="Separador de milhares 7 4 34" xfId="22604" xr:uid="{00000000-0005-0000-0000-00009D620000}"/>
    <cellStyle name="Separador de milhares 7 4 34 2" xfId="22605" xr:uid="{00000000-0005-0000-0000-00009E620000}"/>
    <cellStyle name="Separador de milhares 7 4 34 2 2" xfId="31440" xr:uid="{A0AB70B9-8F4F-45B3-8DBD-2728A3F2992E}"/>
    <cellStyle name="Separador de milhares 7 4 34 3" xfId="31439" xr:uid="{D8D0F7D7-B2EC-451C-BA41-BEFC92081E68}"/>
    <cellStyle name="Separador de milhares 7 4 35" xfId="22606" xr:uid="{00000000-0005-0000-0000-00009F620000}"/>
    <cellStyle name="Separador de milhares 7 4 35 2" xfId="22607" xr:uid="{00000000-0005-0000-0000-0000A0620000}"/>
    <cellStyle name="Separador de milhares 7 4 35 2 2" xfId="31442" xr:uid="{AB015CAB-AC68-4864-BEF3-EE136C6EF50F}"/>
    <cellStyle name="Separador de milhares 7 4 35 3" xfId="31441" xr:uid="{60285BC2-619C-4DB2-962B-1EA4C509676F}"/>
    <cellStyle name="Separador de milhares 7 4 36" xfId="22608" xr:uid="{00000000-0005-0000-0000-0000A1620000}"/>
    <cellStyle name="Separador de milhares 7 4 36 2" xfId="22609" xr:uid="{00000000-0005-0000-0000-0000A2620000}"/>
    <cellStyle name="Separador de milhares 7 4 36 2 2" xfId="31444" xr:uid="{5989D462-49AD-46D9-8C06-64D987F2141B}"/>
    <cellStyle name="Separador de milhares 7 4 36 3" xfId="31443" xr:uid="{A7CFD965-8D53-4379-ADE0-1A1EBB656947}"/>
    <cellStyle name="Separador de milhares 7 4 37" xfId="22610" xr:uid="{00000000-0005-0000-0000-0000A3620000}"/>
    <cellStyle name="Separador de milhares 7 4 37 2" xfId="22611" xr:uid="{00000000-0005-0000-0000-0000A4620000}"/>
    <cellStyle name="Separador de milhares 7 4 37 2 2" xfId="31446" xr:uid="{88F3D258-146C-414E-BA94-CAAF56F314D9}"/>
    <cellStyle name="Separador de milhares 7 4 37 3" xfId="31445" xr:uid="{FBF914C6-A7B1-4F8C-93CE-1F1FBA0D834E}"/>
    <cellStyle name="Separador de milhares 7 4 38" xfId="22612" xr:uid="{00000000-0005-0000-0000-0000A5620000}"/>
    <cellStyle name="Separador de milhares 7 4 38 2" xfId="22613" xr:uid="{00000000-0005-0000-0000-0000A6620000}"/>
    <cellStyle name="Separador de milhares 7 4 38 2 2" xfId="31448" xr:uid="{25BD5C92-C0EF-4613-9438-6E0FE0A4A457}"/>
    <cellStyle name="Separador de milhares 7 4 38 3" xfId="31447" xr:uid="{E28FC73F-806E-458A-AF40-E135B3F89AD7}"/>
    <cellStyle name="Separador de milhares 7 4 39" xfId="22614" xr:uid="{00000000-0005-0000-0000-0000A7620000}"/>
    <cellStyle name="Separador de milhares 7 4 39 2" xfId="22615" xr:uid="{00000000-0005-0000-0000-0000A8620000}"/>
    <cellStyle name="Separador de milhares 7 4 39 2 2" xfId="31450" xr:uid="{E65A000C-A98E-4112-A181-C082CA09F893}"/>
    <cellStyle name="Separador de milhares 7 4 39 3" xfId="31449" xr:uid="{B704FA79-469F-45CB-A280-594FEA0CA596}"/>
    <cellStyle name="Separador de milhares 7 4 4" xfId="22616" xr:uid="{00000000-0005-0000-0000-0000A9620000}"/>
    <cellStyle name="Separador de milhares 7 4 4 10" xfId="22617" xr:uid="{00000000-0005-0000-0000-0000AA620000}"/>
    <cellStyle name="Separador de milhares 7 4 4 10 2" xfId="22618" xr:uid="{00000000-0005-0000-0000-0000AB620000}"/>
    <cellStyle name="Separador de milhares 7 4 4 10 2 2" xfId="31452" xr:uid="{B084D383-0596-4135-863C-D4CE870F8B58}"/>
    <cellStyle name="Separador de milhares 7 4 4 10 3" xfId="31451" xr:uid="{854DCB7F-680D-4C0E-B878-59733FBA1FE3}"/>
    <cellStyle name="Separador de milhares 7 4 4 11" xfId="22619" xr:uid="{00000000-0005-0000-0000-0000AC620000}"/>
    <cellStyle name="Separador de milhares 7 4 4 11 2" xfId="22620" xr:uid="{00000000-0005-0000-0000-0000AD620000}"/>
    <cellStyle name="Separador de milhares 7 4 4 11 2 2" xfId="31454" xr:uid="{D3B9A979-65C1-47F4-8FEB-7B30C0B0D005}"/>
    <cellStyle name="Separador de milhares 7 4 4 11 3" xfId="31453" xr:uid="{D8653545-4E70-4925-9998-89185A783E86}"/>
    <cellStyle name="Separador de milhares 7 4 4 12" xfId="22621" xr:uid="{00000000-0005-0000-0000-0000AE620000}"/>
    <cellStyle name="Separador de milhares 7 4 4 12 2" xfId="22622" xr:uid="{00000000-0005-0000-0000-0000AF620000}"/>
    <cellStyle name="Separador de milhares 7 4 4 12 2 2" xfId="31456" xr:uid="{64E69416-4425-4E5C-A721-875A34F1C14A}"/>
    <cellStyle name="Separador de milhares 7 4 4 12 3" xfId="31455" xr:uid="{5A99093B-9997-46EA-ACE5-0F28CAB6148B}"/>
    <cellStyle name="Separador de milhares 7 4 4 13" xfId="22623" xr:uid="{00000000-0005-0000-0000-0000B0620000}"/>
    <cellStyle name="Separador de milhares 7 4 4 13 2" xfId="22624" xr:uid="{00000000-0005-0000-0000-0000B1620000}"/>
    <cellStyle name="Separador de milhares 7 4 4 13 2 2" xfId="31458" xr:uid="{BF7B24DE-0A04-4F67-8B1E-0C30C32ACC1B}"/>
    <cellStyle name="Separador de milhares 7 4 4 13 3" xfId="31457" xr:uid="{06787CA5-88F3-44E3-80E3-2374018A7EF4}"/>
    <cellStyle name="Separador de milhares 7 4 4 14" xfId="22625" xr:uid="{00000000-0005-0000-0000-0000B2620000}"/>
    <cellStyle name="Separador de milhares 7 4 4 14 2" xfId="22626" xr:uid="{00000000-0005-0000-0000-0000B3620000}"/>
    <cellStyle name="Separador de milhares 7 4 4 14 2 2" xfId="31460" xr:uid="{E8C5BB67-81EF-4C4D-B223-65ED6DCBF156}"/>
    <cellStyle name="Separador de milhares 7 4 4 14 3" xfId="31459" xr:uid="{7355308B-3DBA-4848-9D52-AE19081FBB8F}"/>
    <cellStyle name="Separador de milhares 7 4 4 15" xfId="22627" xr:uid="{00000000-0005-0000-0000-0000B4620000}"/>
    <cellStyle name="Separador de milhares 7 4 4 15 2" xfId="22628" xr:uid="{00000000-0005-0000-0000-0000B5620000}"/>
    <cellStyle name="Separador de milhares 7 4 4 15 2 2" xfId="31462" xr:uid="{A0D5D587-64C2-4043-99E9-469B077A7CF3}"/>
    <cellStyle name="Separador de milhares 7 4 4 15 3" xfId="31461" xr:uid="{53ACC996-A896-4D32-A168-B13BEE182FDF}"/>
    <cellStyle name="Separador de milhares 7 4 4 16" xfId="22629" xr:uid="{00000000-0005-0000-0000-0000B6620000}"/>
    <cellStyle name="Separador de milhares 7 4 4 16 2" xfId="22630" xr:uid="{00000000-0005-0000-0000-0000B7620000}"/>
    <cellStyle name="Separador de milhares 7 4 4 16 2 2" xfId="31464" xr:uid="{B4AB9179-57B3-406C-8A8E-9F3CA17B366A}"/>
    <cellStyle name="Separador de milhares 7 4 4 16 3" xfId="31463" xr:uid="{89D0B847-F85A-4EE6-B385-77EBD15BB4EF}"/>
    <cellStyle name="Separador de milhares 7 4 4 17" xfId="22631" xr:uid="{00000000-0005-0000-0000-0000B8620000}"/>
    <cellStyle name="Separador de milhares 7 4 4 17 2" xfId="22632" xr:uid="{00000000-0005-0000-0000-0000B9620000}"/>
    <cellStyle name="Separador de milhares 7 4 4 17 2 2" xfId="31466" xr:uid="{121FCA6D-6FED-4C2F-BF9C-0F7F52A7E5A3}"/>
    <cellStyle name="Separador de milhares 7 4 4 17 3" xfId="31465" xr:uid="{89DF19FF-AC6B-4F59-B8C8-CB1F45E3AB2D}"/>
    <cellStyle name="Separador de milhares 7 4 4 18" xfId="22633" xr:uid="{00000000-0005-0000-0000-0000BA620000}"/>
    <cellStyle name="Separador de milhares 7 4 4 18 2" xfId="22634" xr:uid="{00000000-0005-0000-0000-0000BB620000}"/>
    <cellStyle name="Separador de milhares 7 4 4 18 2 2" xfId="31468" xr:uid="{7ACD1F74-C0FB-4E6B-8481-4CD9BDFE7E2A}"/>
    <cellStyle name="Separador de milhares 7 4 4 18 3" xfId="31467" xr:uid="{3DADE42F-AAF3-415B-8900-4DDD8E2DA4E4}"/>
    <cellStyle name="Separador de milhares 7 4 4 19" xfId="22635" xr:uid="{00000000-0005-0000-0000-0000BC620000}"/>
    <cellStyle name="Separador de milhares 7 4 4 19 2" xfId="22636" xr:uid="{00000000-0005-0000-0000-0000BD620000}"/>
    <cellStyle name="Separador de milhares 7 4 4 19 2 2" xfId="31470" xr:uid="{21E6C6D6-DEA0-434C-8B45-DA123B7C6585}"/>
    <cellStyle name="Separador de milhares 7 4 4 19 3" xfId="31469" xr:uid="{C8EE6E6F-4ED1-4363-8F8B-3E4747C8E781}"/>
    <cellStyle name="Separador de milhares 7 4 4 2" xfId="22637" xr:uid="{00000000-0005-0000-0000-0000BE620000}"/>
    <cellStyle name="Separador de milhares 7 4 4 2 2" xfId="22638" xr:uid="{00000000-0005-0000-0000-0000BF620000}"/>
    <cellStyle name="Separador de milhares 7 4 4 2 2 2" xfId="22639" xr:uid="{00000000-0005-0000-0000-0000C0620000}"/>
    <cellStyle name="Separador de milhares 7 4 4 2 2 2 2" xfId="31473" xr:uid="{3BEB692B-E65C-4990-92CE-639245E0A600}"/>
    <cellStyle name="Separador de milhares 7 4 4 2 2 3" xfId="31472" xr:uid="{8243DD22-405E-4C9E-B398-8C5A003C1EF2}"/>
    <cellStyle name="Separador de milhares 7 4 4 2 3" xfId="22640" xr:uid="{00000000-0005-0000-0000-0000C1620000}"/>
    <cellStyle name="Separador de milhares 7 4 4 2 3 2" xfId="22641" xr:uid="{00000000-0005-0000-0000-0000C2620000}"/>
    <cellStyle name="Separador de milhares 7 4 4 2 3 2 2" xfId="31475" xr:uid="{1B2F7D63-522C-4917-969D-B30AC28EF392}"/>
    <cellStyle name="Separador de milhares 7 4 4 2 3 3" xfId="31474" xr:uid="{B3430D3C-E027-4AD3-8A24-295F79DFC5C9}"/>
    <cellStyle name="Separador de milhares 7 4 4 2 4" xfId="22642" xr:uid="{00000000-0005-0000-0000-0000C3620000}"/>
    <cellStyle name="Separador de milhares 7 4 4 2 4 2" xfId="22643" xr:uid="{00000000-0005-0000-0000-0000C4620000}"/>
    <cellStyle name="Separador de milhares 7 4 4 2 4 2 2" xfId="31477" xr:uid="{80D0DA11-4E71-4450-B712-24A5AFA31A7E}"/>
    <cellStyle name="Separador de milhares 7 4 4 2 4 3" xfId="31476" xr:uid="{A9BDB9F8-AFEA-4C26-B5CF-411B432C9A11}"/>
    <cellStyle name="Separador de milhares 7 4 4 2 5" xfId="22644" xr:uid="{00000000-0005-0000-0000-0000C5620000}"/>
    <cellStyle name="Separador de milhares 7 4 4 2 5 2" xfId="22645" xr:uid="{00000000-0005-0000-0000-0000C6620000}"/>
    <cellStyle name="Separador de milhares 7 4 4 2 5 2 2" xfId="31479" xr:uid="{9C7A845E-D030-4940-ABBF-C620C15E71FC}"/>
    <cellStyle name="Separador de milhares 7 4 4 2 5 3" xfId="31478" xr:uid="{8F093550-C30C-4333-96E4-810C7BDD2DB2}"/>
    <cellStyle name="Separador de milhares 7 4 4 2 6" xfId="22646" xr:uid="{00000000-0005-0000-0000-0000C7620000}"/>
    <cellStyle name="Separador de milhares 7 4 4 2 6 2" xfId="31480" xr:uid="{B224BC11-EA56-4362-9356-EA1E8A9EBA38}"/>
    <cellStyle name="Separador de milhares 7 4 4 2 7" xfId="31471" xr:uid="{44A1485F-0800-4ADE-AD4D-0F33B4AFDB89}"/>
    <cellStyle name="Separador de milhares 7 4 4 20" xfId="22647" xr:uid="{00000000-0005-0000-0000-0000C8620000}"/>
    <cellStyle name="Separador de milhares 7 4 4 20 2" xfId="22648" xr:uid="{00000000-0005-0000-0000-0000C9620000}"/>
    <cellStyle name="Separador de milhares 7 4 4 20 2 2" xfId="31482" xr:uid="{0CE2E276-CA03-4300-841D-6BB47D12E646}"/>
    <cellStyle name="Separador de milhares 7 4 4 20 3" xfId="31481" xr:uid="{9CC864F4-4D34-41E7-ACA3-C8F0F76F7602}"/>
    <cellStyle name="Separador de milhares 7 4 4 21" xfId="22649" xr:uid="{00000000-0005-0000-0000-0000CA620000}"/>
    <cellStyle name="Separador de milhares 7 4 4 21 2" xfId="22650" xr:uid="{00000000-0005-0000-0000-0000CB620000}"/>
    <cellStyle name="Separador de milhares 7 4 4 21 2 2" xfId="31484" xr:uid="{10942706-6E22-4246-A076-C95A75145DD9}"/>
    <cellStyle name="Separador de milhares 7 4 4 21 3" xfId="31483" xr:uid="{588B5070-4C6E-4B1E-BBB9-307F0FBD4127}"/>
    <cellStyle name="Separador de milhares 7 4 4 22" xfId="22651" xr:uid="{00000000-0005-0000-0000-0000CC620000}"/>
    <cellStyle name="Separador de milhares 7 4 4 22 2" xfId="22652" xr:uid="{00000000-0005-0000-0000-0000CD620000}"/>
    <cellStyle name="Separador de milhares 7 4 4 22 2 2" xfId="31486" xr:uid="{AFC79A6F-1E81-42F2-9894-38161D2777AD}"/>
    <cellStyle name="Separador de milhares 7 4 4 22 3" xfId="31485" xr:uid="{6D5F3A63-9203-4D93-BC57-E77379A2F07E}"/>
    <cellStyle name="Separador de milhares 7 4 4 23" xfId="22653" xr:uid="{00000000-0005-0000-0000-0000CE620000}"/>
    <cellStyle name="Separador de milhares 7 4 4 23 2" xfId="22654" xr:uid="{00000000-0005-0000-0000-0000CF620000}"/>
    <cellStyle name="Separador de milhares 7 4 4 23 2 2" xfId="31488" xr:uid="{9A0F0738-4ADD-454B-BAC2-466049EDEC81}"/>
    <cellStyle name="Separador de milhares 7 4 4 23 3" xfId="31487" xr:uid="{3AE6429B-AD0D-40C5-9981-DA3480B9BB1D}"/>
    <cellStyle name="Separador de milhares 7 4 4 24" xfId="22655" xr:uid="{00000000-0005-0000-0000-0000D0620000}"/>
    <cellStyle name="Separador de milhares 7 4 4 24 2" xfId="22656" xr:uid="{00000000-0005-0000-0000-0000D1620000}"/>
    <cellStyle name="Separador de milhares 7 4 4 24 2 2" xfId="31490" xr:uid="{24425DA6-F12D-4ED4-9EC3-91FF759294D0}"/>
    <cellStyle name="Separador de milhares 7 4 4 24 3" xfId="31489" xr:uid="{8A67135A-126B-428C-9C7C-0730B821AD56}"/>
    <cellStyle name="Separador de milhares 7 4 4 25" xfId="22657" xr:uid="{00000000-0005-0000-0000-0000D2620000}"/>
    <cellStyle name="Separador de milhares 7 4 4 25 2" xfId="22658" xr:uid="{00000000-0005-0000-0000-0000D3620000}"/>
    <cellStyle name="Separador de milhares 7 4 4 25 2 2" xfId="31492" xr:uid="{AB70FEB6-97EE-4C5C-B426-17943430EA70}"/>
    <cellStyle name="Separador de milhares 7 4 4 25 3" xfId="31491" xr:uid="{A782D162-7308-4BEB-ACE1-EBCD5467F7F0}"/>
    <cellStyle name="Separador de milhares 7 4 4 26" xfId="22659" xr:uid="{00000000-0005-0000-0000-0000D4620000}"/>
    <cellStyle name="Separador de milhares 7 4 4 26 2" xfId="22660" xr:uid="{00000000-0005-0000-0000-0000D5620000}"/>
    <cellStyle name="Separador de milhares 7 4 4 26 2 2" xfId="31494" xr:uid="{5348A00B-4A9A-4AB6-8688-55EE8DF899A9}"/>
    <cellStyle name="Separador de milhares 7 4 4 26 3" xfId="31493" xr:uid="{9A7E5353-7333-4466-85C2-C8B08532128F}"/>
    <cellStyle name="Separador de milhares 7 4 4 27" xfId="22661" xr:uid="{00000000-0005-0000-0000-0000D6620000}"/>
    <cellStyle name="Separador de milhares 7 4 4 27 2" xfId="22662" xr:uid="{00000000-0005-0000-0000-0000D7620000}"/>
    <cellStyle name="Separador de milhares 7 4 4 27 2 2" xfId="31496" xr:uid="{C5B52BA7-4013-490E-A68D-953EA849AE13}"/>
    <cellStyle name="Separador de milhares 7 4 4 27 3" xfId="31495" xr:uid="{47F0716F-95A2-4917-965D-8AB93C0D9976}"/>
    <cellStyle name="Separador de milhares 7 4 4 28" xfId="22663" xr:uid="{00000000-0005-0000-0000-0000D8620000}"/>
    <cellStyle name="Separador de milhares 7 4 4 28 2" xfId="22664" xr:uid="{00000000-0005-0000-0000-0000D9620000}"/>
    <cellStyle name="Separador de milhares 7 4 4 28 2 2" xfId="31498" xr:uid="{EA2821F7-7374-443B-B8C2-FB1031E05481}"/>
    <cellStyle name="Separador de milhares 7 4 4 28 3" xfId="31497" xr:uid="{BA936E79-FF57-4CA1-BD40-4B098BF414C0}"/>
    <cellStyle name="Separador de milhares 7 4 4 29" xfId="22665" xr:uid="{00000000-0005-0000-0000-0000DA620000}"/>
    <cellStyle name="Separador de milhares 7 4 4 29 2" xfId="22666" xr:uid="{00000000-0005-0000-0000-0000DB620000}"/>
    <cellStyle name="Separador de milhares 7 4 4 29 2 2" xfId="31500" xr:uid="{0B4BD77E-410D-45CF-94DA-EBE2558C162E}"/>
    <cellStyle name="Separador de milhares 7 4 4 29 3" xfId="31499" xr:uid="{E3FD9B05-A8BA-464D-B314-C5B9287DDF3D}"/>
    <cellStyle name="Separador de milhares 7 4 4 3" xfId="22667" xr:uid="{00000000-0005-0000-0000-0000DC620000}"/>
    <cellStyle name="Separador de milhares 7 4 4 3 2" xfId="22668" xr:uid="{00000000-0005-0000-0000-0000DD620000}"/>
    <cellStyle name="Separador de milhares 7 4 4 3 2 2" xfId="22669" xr:uid="{00000000-0005-0000-0000-0000DE620000}"/>
    <cellStyle name="Separador de milhares 7 4 4 3 2 2 2" xfId="31503" xr:uid="{BD9B46CB-9DC5-4EDB-8F49-4274ECF00046}"/>
    <cellStyle name="Separador de milhares 7 4 4 3 2 3" xfId="31502" xr:uid="{612699D2-F32C-407A-979A-838752B4AA71}"/>
    <cellStyle name="Separador de milhares 7 4 4 3 3" xfId="22670" xr:uid="{00000000-0005-0000-0000-0000DF620000}"/>
    <cellStyle name="Separador de milhares 7 4 4 3 3 2" xfId="22671" xr:uid="{00000000-0005-0000-0000-0000E0620000}"/>
    <cellStyle name="Separador de milhares 7 4 4 3 3 2 2" xfId="31505" xr:uid="{BBDBA5AB-00F0-4F49-8A31-C79810C16573}"/>
    <cellStyle name="Separador de milhares 7 4 4 3 3 3" xfId="31504" xr:uid="{68C8F540-A6AC-469D-BDBA-29B21C2FA8AB}"/>
    <cellStyle name="Separador de milhares 7 4 4 3 4" xfId="22672" xr:uid="{00000000-0005-0000-0000-0000E1620000}"/>
    <cellStyle name="Separador de milhares 7 4 4 3 4 2" xfId="22673" xr:uid="{00000000-0005-0000-0000-0000E2620000}"/>
    <cellStyle name="Separador de milhares 7 4 4 3 4 2 2" xfId="31507" xr:uid="{E7B846A0-A73D-479C-8A73-C46C76F1555A}"/>
    <cellStyle name="Separador de milhares 7 4 4 3 4 3" xfId="31506" xr:uid="{F3566747-52CA-47C9-8F37-4FE12128B82B}"/>
    <cellStyle name="Separador de milhares 7 4 4 3 5" xfId="22674" xr:uid="{00000000-0005-0000-0000-0000E3620000}"/>
    <cellStyle name="Separador de milhares 7 4 4 3 5 2" xfId="22675" xr:uid="{00000000-0005-0000-0000-0000E4620000}"/>
    <cellStyle name="Separador de milhares 7 4 4 3 5 2 2" xfId="31509" xr:uid="{DD5BF6B7-5705-438A-B6F3-A61BA4744A3E}"/>
    <cellStyle name="Separador de milhares 7 4 4 3 5 3" xfId="31508" xr:uid="{CF192FBF-E038-45CB-95D9-1D0E8F911432}"/>
    <cellStyle name="Separador de milhares 7 4 4 3 6" xfId="22676" xr:uid="{00000000-0005-0000-0000-0000E5620000}"/>
    <cellStyle name="Separador de milhares 7 4 4 3 6 2" xfId="31510" xr:uid="{11EF480B-7513-47A2-A963-EF2E305C4067}"/>
    <cellStyle name="Separador de milhares 7 4 4 3 7" xfId="31501" xr:uid="{61F35CF7-48C5-4FD5-B797-56783A88A3A2}"/>
    <cellStyle name="Separador de milhares 7 4 4 30" xfId="22677" xr:uid="{00000000-0005-0000-0000-0000E6620000}"/>
    <cellStyle name="Separador de milhares 7 4 4 30 2" xfId="22678" xr:uid="{00000000-0005-0000-0000-0000E7620000}"/>
    <cellStyle name="Separador de milhares 7 4 4 30 2 2" xfId="31512" xr:uid="{84985153-735C-4863-B098-4D29A2ECAAC9}"/>
    <cellStyle name="Separador de milhares 7 4 4 30 3" xfId="31511" xr:uid="{3DD7389B-6AB7-4CA1-B1E6-9FB32D350E15}"/>
    <cellStyle name="Separador de milhares 7 4 4 31" xfId="22679" xr:uid="{00000000-0005-0000-0000-0000E8620000}"/>
    <cellStyle name="Separador de milhares 7 4 4 31 2" xfId="22680" xr:uid="{00000000-0005-0000-0000-0000E9620000}"/>
    <cellStyle name="Separador de milhares 7 4 4 31 2 2" xfId="31514" xr:uid="{C6120579-44AE-4050-A48A-DF694124B9EE}"/>
    <cellStyle name="Separador de milhares 7 4 4 31 3" xfId="31513" xr:uid="{DAFC8944-6EF1-47AB-8AB5-9F896BA74000}"/>
    <cellStyle name="Separador de milhares 7 4 4 32" xfId="22681" xr:uid="{00000000-0005-0000-0000-0000EA620000}"/>
    <cellStyle name="Separador de milhares 7 4 4 32 2" xfId="22682" xr:uid="{00000000-0005-0000-0000-0000EB620000}"/>
    <cellStyle name="Separador de milhares 7 4 4 32 2 2" xfId="31516" xr:uid="{E7087A95-9515-4EF9-A1D5-9FDA19997204}"/>
    <cellStyle name="Separador de milhares 7 4 4 32 3" xfId="31515" xr:uid="{0443100C-03B8-4916-A31B-7C82F57A3A20}"/>
    <cellStyle name="Separador de milhares 7 4 4 33" xfId="22683" xr:uid="{00000000-0005-0000-0000-0000EC620000}"/>
    <cellStyle name="Separador de milhares 7 4 4 33 2" xfId="22684" xr:uid="{00000000-0005-0000-0000-0000ED620000}"/>
    <cellStyle name="Separador de milhares 7 4 4 33 2 2" xfId="31518" xr:uid="{5A485D16-CD95-40AF-AD42-0D56D3794C74}"/>
    <cellStyle name="Separador de milhares 7 4 4 33 3" xfId="31517" xr:uid="{96736A85-A201-4A6C-B51A-0C05C8F5440A}"/>
    <cellStyle name="Separador de milhares 7 4 4 34" xfId="22685" xr:uid="{00000000-0005-0000-0000-0000EE620000}"/>
    <cellStyle name="Separador de milhares 7 4 4 34 2" xfId="22686" xr:uid="{00000000-0005-0000-0000-0000EF620000}"/>
    <cellStyle name="Separador de milhares 7 4 4 34 2 2" xfId="31520" xr:uid="{04D81263-CA26-4D1D-AF1D-1C3787F6D6B8}"/>
    <cellStyle name="Separador de milhares 7 4 4 34 3" xfId="31519" xr:uid="{07E43BCF-69AC-42EF-8C99-8CD6E96B2CCC}"/>
    <cellStyle name="Separador de milhares 7 4 4 35" xfId="22687" xr:uid="{00000000-0005-0000-0000-0000F0620000}"/>
    <cellStyle name="Separador de milhares 7 4 4 35 2" xfId="22688" xr:uid="{00000000-0005-0000-0000-0000F1620000}"/>
    <cellStyle name="Separador de milhares 7 4 4 35 2 2" xfId="31522" xr:uid="{68B4EBBE-8A12-43BA-8F3E-1E4B807323CF}"/>
    <cellStyle name="Separador de milhares 7 4 4 35 3" xfId="31521" xr:uid="{4D4B022D-C9CE-4035-99EC-4B8EF9BE2C26}"/>
    <cellStyle name="Separador de milhares 7 4 4 36" xfId="22689" xr:uid="{00000000-0005-0000-0000-0000F2620000}"/>
    <cellStyle name="Separador de milhares 7 4 4 36 2" xfId="22690" xr:uid="{00000000-0005-0000-0000-0000F3620000}"/>
    <cellStyle name="Separador de milhares 7 4 4 36 2 2" xfId="31524" xr:uid="{97143D4B-0BEC-414B-A54B-8250F3385EC0}"/>
    <cellStyle name="Separador de milhares 7 4 4 36 3" xfId="31523" xr:uid="{7FC8D6EC-1BD2-4E1E-A9B5-8A265E1F6926}"/>
    <cellStyle name="Separador de milhares 7 4 4 37" xfId="22691" xr:uid="{00000000-0005-0000-0000-0000F4620000}"/>
    <cellStyle name="Separador de milhares 7 4 4 37 2" xfId="22692" xr:uid="{00000000-0005-0000-0000-0000F5620000}"/>
    <cellStyle name="Separador de milhares 7 4 4 37 2 2" xfId="31526" xr:uid="{7EF839BA-A50A-4F43-B82E-6DA0117D1726}"/>
    <cellStyle name="Separador de milhares 7 4 4 37 3" xfId="31525" xr:uid="{60AD8553-EF2E-4977-8EDE-6EB6345F0151}"/>
    <cellStyle name="Separador de milhares 7 4 4 38" xfId="22693" xr:uid="{00000000-0005-0000-0000-0000F6620000}"/>
    <cellStyle name="Separador de milhares 7 4 4 38 2" xfId="22694" xr:uid="{00000000-0005-0000-0000-0000F7620000}"/>
    <cellStyle name="Separador de milhares 7 4 4 38 2 2" xfId="31528" xr:uid="{1E07BBC4-D62F-4523-8CCC-1F1545329BF4}"/>
    <cellStyle name="Separador de milhares 7 4 4 38 3" xfId="31527" xr:uid="{5A3E7266-7FCB-4073-95BD-D6E852A7C0D4}"/>
    <cellStyle name="Separador de milhares 7 4 4 39" xfId="22695" xr:uid="{00000000-0005-0000-0000-0000F8620000}"/>
    <cellStyle name="Separador de milhares 7 4 4 39 2" xfId="22696" xr:uid="{00000000-0005-0000-0000-0000F9620000}"/>
    <cellStyle name="Separador de milhares 7 4 4 39 2 2" xfId="31530" xr:uid="{65233B91-29F9-479A-94D2-81B7E8F27643}"/>
    <cellStyle name="Separador de milhares 7 4 4 39 3" xfId="31529" xr:uid="{C17A662B-6823-4B3C-94EF-8CCEBC1535FF}"/>
    <cellStyle name="Separador de milhares 7 4 4 4" xfId="22697" xr:uid="{00000000-0005-0000-0000-0000FA620000}"/>
    <cellStyle name="Separador de milhares 7 4 4 4 2" xfId="22698" xr:uid="{00000000-0005-0000-0000-0000FB620000}"/>
    <cellStyle name="Separador de milhares 7 4 4 4 2 2" xfId="22699" xr:uid="{00000000-0005-0000-0000-0000FC620000}"/>
    <cellStyle name="Separador de milhares 7 4 4 4 2 2 2" xfId="31533" xr:uid="{6516090B-32AE-4622-9307-9478ED2DABC7}"/>
    <cellStyle name="Separador de milhares 7 4 4 4 2 3" xfId="31532" xr:uid="{7F040E14-4DA8-459C-9CA7-758BEFC22DCE}"/>
    <cellStyle name="Separador de milhares 7 4 4 4 3" xfId="22700" xr:uid="{00000000-0005-0000-0000-0000FD620000}"/>
    <cellStyle name="Separador de milhares 7 4 4 4 3 2" xfId="22701" xr:uid="{00000000-0005-0000-0000-0000FE620000}"/>
    <cellStyle name="Separador de milhares 7 4 4 4 3 2 2" xfId="31535" xr:uid="{70112A76-4AEC-49AB-AE2C-C9A5D4C75B9D}"/>
    <cellStyle name="Separador de milhares 7 4 4 4 3 3" xfId="31534" xr:uid="{C1A17CC6-4C5F-4F54-8B00-63A0EB33A26A}"/>
    <cellStyle name="Separador de milhares 7 4 4 4 4" xfId="22702" xr:uid="{00000000-0005-0000-0000-0000FF620000}"/>
    <cellStyle name="Separador de milhares 7 4 4 4 4 2" xfId="22703" xr:uid="{00000000-0005-0000-0000-000000630000}"/>
    <cellStyle name="Separador de milhares 7 4 4 4 4 2 2" xfId="31537" xr:uid="{7F128DD4-D671-4873-9D45-13CB8F81A9DA}"/>
    <cellStyle name="Separador de milhares 7 4 4 4 4 3" xfId="31536" xr:uid="{88DA5B0F-5100-4EFD-B540-A4451192B6AF}"/>
    <cellStyle name="Separador de milhares 7 4 4 4 5" xfId="22704" xr:uid="{00000000-0005-0000-0000-000001630000}"/>
    <cellStyle name="Separador de milhares 7 4 4 4 5 2" xfId="22705" xr:uid="{00000000-0005-0000-0000-000002630000}"/>
    <cellStyle name="Separador de milhares 7 4 4 4 5 2 2" xfId="31539" xr:uid="{09DFA735-8209-4730-81D8-78148D5D1722}"/>
    <cellStyle name="Separador de milhares 7 4 4 4 5 3" xfId="31538" xr:uid="{F936F876-3704-4713-95CA-E23E88E01145}"/>
    <cellStyle name="Separador de milhares 7 4 4 4 6" xfId="22706" xr:uid="{00000000-0005-0000-0000-000003630000}"/>
    <cellStyle name="Separador de milhares 7 4 4 4 6 2" xfId="31540" xr:uid="{878AB940-B65B-415B-B752-A42D27AE70E2}"/>
    <cellStyle name="Separador de milhares 7 4 4 4 7" xfId="31531" xr:uid="{BF5FB409-E9BB-4B2E-8D83-3CFD08243D47}"/>
    <cellStyle name="Separador de milhares 7 4 4 40" xfId="22707" xr:uid="{00000000-0005-0000-0000-000004630000}"/>
    <cellStyle name="Separador de milhares 7 4 4 40 2" xfId="22708" xr:uid="{00000000-0005-0000-0000-000005630000}"/>
    <cellStyle name="Separador de milhares 7 4 4 40 2 2" xfId="31542" xr:uid="{60BC71C1-3324-4682-A4B2-D4539BE0D1D4}"/>
    <cellStyle name="Separador de milhares 7 4 4 40 3" xfId="31541" xr:uid="{0803AC16-F330-406A-A9C1-B9173F458456}"/>
    <cellStyle name="Separador de milhares 7 4 4 41" xfId="22709" xr:uid="{00000000-0005-0000-0000-000006630000}"/>
    <cellStyle name="Separador de milhares 7 4 4 41 2" xfId="22710" xr:uid="{00000000-0005-0000-0000-000007630000}"/>
    <cellStyle name="Separador de milhares 7 4 4 41 2 2" xfId="31544" xr:uid="{439240DC-38A0-449C-BAE9-0478E2F94C9E}"/>
    <cellStyle name="Separador de milhares 7 4 4 41 3" xfId="31543" xr:uid="{3E994177-A82B-415A-8938-A3F1AEAE889C}"/>
    <cellStyle name="Separador de milhares 7 4 4 42" xfId="22711" xr:uid="{00000000-0005-0000-0000-000008630000}"/>
    <cellStyle name="Separador de milhares 7 4 4 42 2" xfId="22712" xr:uid="{00000000-0005-0000-0000-000009630000}"/>
    <cellStyle name="Separador de milhares 7 4 4 42 2 2" xfId="31546" xr:uid="{46E9690A-CD6D-4470-8C50-02CDE8672C5B}"/>
    <cellStyle name="Separador de milhares 7 4 4 42 3" xfId="31545" xr:uid="{DBAC9BC3-C5B8-49CF-9F3F-AEA0D0AFFBD8}"/>
    <cellStyle name="Separador de milhares 7 4 4 43" xfId="22713" xr:uid="{00000000-0005-0000-0000-00000A630000}"/>
    <cellStyle name="Separador de milhares 7 4 4 43 2" xfId="22714" xr:uid="{00000000-0005-0000-0000-00000B630000}"/>
    <cellStyle name="Separador de milhares 7 4 4 43 2 2" xfId="31548" xr:uid="{549E56BD-81AA-47AE-BB91-DC1F711E600A}"/>
    <cellStyle name="Separador de milhares 7 4 4 43 3" xfId="31547" xr:uid="{D926E8C9-6962-4176-BDD1-321540BFACBF}"/>
    <cellStyle name="Separador de milhares 7 4 4 44" xfId="22715" xr:uid="{00000000-0005-0000-0000-00000C630000}"/>
    <cellStyle name="Separador de milhares 7 4 4 44 2" xfId="22716" xr:uid="{00000000-0005-0000-0000-00000D630000}"/>
    <cellStyle name="Separador de milhares 7 4 4 44 2 2" xfId="31550" xr:uid="{3C405939-D3EE-42B5-A05F-638EE5A265B6}"/>
    <cellStyle name="Separador de milhares 7 4 4 44 3" xfId="31549" xr:uid="{4857E1D4-4331-4970-8F0C-D68A34A611FD}"/>
    <cellStyle name="Separador de milhares 7 4 4 45" xfId="22717" xr:uid="{00000000-0005-0000-0000-00000E630000}"/>
    <cellStyle name="Separador de milhares 7 4 4 45 2" xfId="22718" xr:uid="{00000000-0005-0000-0000-00000F630000}"/>
    <cellStyle name="Separador de milhares 7 4 4 45 2 2" xfId="31552" xr:uid="{D754531F-2977-4365-9E26-EC05E2C04321}"/>
    <cellStyle name="Separador de milhares 7 4 4 45 3" xfId="31551" xr:uid="{593CD26C-388D-4214-9132-C99EB88AC85C}"/>
    <cellStyle name="Separador de milhares 7 4 4 46" xfId="22719" xr:uid="{00000000-0005-0000-0000-000010630000}"/>
    <cellStyle name="Separador de milhares 7 4 4 46 2" xfId="31553" xr:uid="{DFEB98EF-4ECC-4D35-B41D-D050BF11B4F6}"/>
    <cellStyle name="Separador de milhares 7 4 4 5" xfId="22720" xr:uid="{00000000-0005-0000-0000-000011630000}"/>
    <cellStyle name="Separador de milhares 7 4 4 5 2" xfId="22721" xr:uid="{00000000-0005-0000-0000-000012630000}"/>
    <cellStyle name="Separador de milhares 7 4 4 5 2 2" xfId="31555" xr:uid="{2AD4A981-FDA8-4572-A3FE-23B0192E13D9}"/>
    <cellStyle name="Separador de milhares 7 4 4 5 3" xfId="31554" xr:uid="{98AB55E2-3634-4FC3-948F-62CCE72F207F}"/>
    <cellStyle name="Separador de milhares 7 4 4 6" xfId="22722" xr:uid="{00000000-0005-0000-0000-000013630000}"/>
    <cellStyle name="Separador de milhares 7 4 4 6 2" xfId="22723" xr:uid="{00000000-0005-0000-0000-000014630000}"/>
    <cellStyle name="Separador de milhares 7 4 4 6 2 2" xfId="31557" xr:uid="{9F1DFF6C-5249-4D7B-ACDF-E4A4C7AE52DC}"/>
    <cellStyle name="Separador de milhares 7 4 4 6 3" xfId="31556" xr:uid="{CE5FD33A-60D1-46B0-950F-841E9193586F}"/>
    <cellStyle name="Separador de milhares 7 4 4 7" xfId="22724" xr:uid="{00000000-0005-0000-0000-000015630000}"/>
    <cellStyle name="Separador de milhares 7 4 4 7 2" xfId="22725" xr:uid="{00000000-0005-0000-0000-000016630000}"/>
    <cellStyle name="Separador de milhares 7 4 4 7 2 2" xfId="31559" xr:uid="{163614BE-8DF2-4193-93AD-F816517C64BB}"/>
    <cellStyle name="Separador de milhares 7 4 4 7 3" xfId="31558" xr:uid="{CBE4D199-00E0-4D65-9481-21E69DCBD6EE}"/>
    <cellStyle name="Separador de milhares 7 4 4 8" xfId="22726" xr:uid="{00000000-0005-0000-0000-000017630000}"/>
    <cellStyle name="Separador de milhares 7 4 4 8 2" xfId="22727" xr:uid="{00000000-0005-0000-0000-000018630000}"/>
    <cellStyle name="Separador de milhares 7 4 4 8 2 2" xfId="31561" xr:uid="{581917ED-7342-42B0-8C90-276CA61BB18B}"/>
    <cellStyle name="Separador de milhares 7 4 4 8 3" xfId="31560" xr:uid="{84D8E243-6064-4977-8EBA-B90E4461507B}"/>
    <cellStyle name="Separador de milhares 7 4 4 9" xfId="22728" xr:uid="{00000000-0005-0000-0000-000019630000}"/>
    <cellStyle name="Separador de milhares 7 4 4 9 2" xfId="22729" xr:uid="{00000000-0005-0000-0000-00001A630000}"/>
    <cellStyle name="Separador de milhares 7 4 4 9 2 2" xfId="31563" xr:uid="{CC7EB505-5788-4C4E-8466-A0E673ABD2E9}"/>
    <cellStyle name="Separador de milhares 7 4 4 9 3" xfId="31562" xr:uid="{3D5705AE-1943-4D41-A1F0-31E016C101BE}"/>
    <cellStyle name="Separador de milhares 7 4 40" xfId="22730" xr:uid="{00000000-0005-0000-0000-00001B630000}"/>
    <cellStyle name="Separador de milhares 7 4 40 2" xfId="22731" xr:uid="{00000000-0005-0000-0000-00001C630000}"/>
    <cellStyle name="Separador de milhares 7 4 40 2 2" xfId="31565" xr:uid="{4DFF20B5-63A4-416D-92B2-BC8BEC0501D4}"/>
    <cellStyle name="Separador de milhares 7 4 40 3" xfId="31564" xr:uid="{AD4B98FA-ED25-43EB-8DA1-DE3765C003CC}"/>
    <cellStyle name="Separador de milhares 7 4 41" xfId="22732" xr:uid="{00000000-0005-0000-0000-00001D630000}"/>
    <cellStyle name="Separador de milhares 7 4 41 2" xfId="22733" xr:uid="{00000000-0005-0000-0000-00001E630000}"/>
    <cellStyle name="Separador de milhares 7 4 41 2 2" xfId="31567" xr:uid="{BDC5850C-0610-42D5-BBF7-C608691180F2}"/>
    <cellStyle name="Separador de milhares 7 4 41 3" xfId="31566" xr:uid="{BBCA9392-8CD6-4808-ABAF-6B9F44545976}"/>
    <cellStyle name="Separador de milhares 7 4 42" xfId="22734" xr:uid="{00000000-0005-0000-0000-00001F630000}"/>
    <cellStyle name="Separador de milhares 7 4 42 2" xfId="22735" xr:uid="{00000000-0005-0000-0000-000020630000}"/>
    <cellStyle name="Separador de milhares 7 4 42 2 2" xfId="31569" xr:uid="{0C8332AF-7D16-4611-8173-D45CFCB39BFE}"/>
    <cellStyle name="Separador de milhares 7 4 42 3" xfId="31568" xr:uid="{DABF86C5-6912-4340-A520-FA1B983852BF}"/>
    <cellStyle name="Separador de milhares 7 4 43" xfId="22736" xr:uid="{00000000-0005-0000-0000-000021630000}"/>
    <cellStyle name="Separador de milhares 7 4 43 2" xfId="22737" xr:uid="{00000000-0005-0000-0000-000022630000}"/>
    <cellStyle name="Separador de milhares 7 4 43 2 2" xfId="31571" xr:uid="{2EB074FA-1E6B-498B-8EEF-9B517F50A63D}"/>
    <cellStyle name="Separador de milhares 7 4 43 3" xfId="31570" xr:uid="{D321DD6D-21BF-443E-99AB-8B943E2FED48}"/>
    <cellStyle name="Separador de milhares 7 4 44" xfId="22738" xr:uid="{00000000-0005-0000-0000-000023630000}"/>
    <cellStyle name="Separador de milhares 7 4 44 2" xfId="22739" xr:uid="{00000000-0005-0000-0000-000024630000}"/>
    <cellStyle name="Separador de milhares 7 4 44 2 2" xfId="31573" xr:uid="{5E304337-296C-46C2-A22B-D69EDD162FEB}"/>
    <cellStyle name="Separador de milhares 7 4 44 3" xfId="31572" xr:uid="{867BB60F-A8F6-4672-8CF6-67F45435A377}"/>
    <cellStyle name="Separador de milhares 7 4 45" xfId="22740" xr:uid="{00000000-0005-0000-0000-000025630000}"/>
    <cellStyle name="Separador de milhares 7 4 45 2" xfId="22741" xr:uid="{00000000-0005-0000-0000-000026630000}"/>
    <cellStyle name="Separador de milhares 7 4 45 2 2" xfId="31575" xr:uid="{61C98CB3-962B-4247-B2C1-B5AE429D3EEC}"/>
    <cellStyle name="Separador de milhares 7 4 45 3" xfId="31574" xr:uid="{D256D7E9-52E6-41B6-BB80-45D8B22CE495}"/>
    <cellStyle name="Separador de milhares 7 4 46" xfId="22742" xr:uid="{00000000-0005-0000-0000-000027630000}"/>
    <cellStyle name="Separador de milhares 7 4 46 2" xfId="22743" xr:uid="{00000000-0005-0000-0000-000028630000}"/>
    <cellStyle name="Separador de milhares 7 4 46 2 2" xfId="31577" xr:uid="{F99B45DE-573A-41C2-BBA6-5336D46E727E}"/>
    <cellStyle name="Separador de milhares 7 4 46 3" xfId="31576" xr:uid="{15350C19-E1D7-48A2-BCE3-6D7C9095D65E}"/>
    <cellStyle name="Separador de milhares 7 4 47" xfId="22744" xr:uid="{00000000-0005-0000-0000-000029630000}"/>
    <cellStyle name="Separador de milhares 7 4 47 2" xfId="22745" xr:uid="{00000000-0005-0000-0000-00002A630000}"/>
    <cellStyle name="Separador de milhares 7 4 47 2 2" xfId="31579" xr:uid="{3E312884-83E1-4BF1-8093-82DD30EC4D88}"/>
    <cellStyle name="Separador de milhares 7 4 47 3" xfId="31578" xr:uid="{FF0CE19B-B554-4F67-85C6-79411DD37D27}"/>
    <cellStyle name="Separador de milhares 7 4 48" xfId="22746" xr:uid="{00000000-0005-0000-0000-00002B630000}"/>
    <cellStyle name="Separador de milhares 7 4 48 2" xfId="22747" xr:uid="{00000000-0005-0000-0000-00002C630000}"/>
    <cellStyle name="Separador de milhares 7 4 48 2 2" xfId="31581" xr:uid="{89232B94-310B-447A-B322-EDA5D8C67EE8}"/>
    <cellStyle name="Separador de milhares 7 4 48 3" xfId="31580" xr:uid="{59A64545-F0A8-4B31-A8FC-B49544D74F60}"/>
    <cellStyle name="Separador de milhares 7 4 49" xfId="22748" xr:uid="{00000000-0005-0000-0000-00002D630000}"/>
    <cellStyle name="Separador de milhares 7 4 49 2" xfId="22749" xr:uid="{00000000-0005-0000-0000-00002E630000}"/>
    <cellStyle name="Separador de milhares 7 4 49 2 2" xfId="31583" xr:uid="{5CBCADE1-D9E3-4813-8126-B8F39FA7A995}"/>
    <cellStyle name="Separador de milhares 7 4 49 3" xfId="31582" xr:uid="{8A1DDA98-4408-4DF9-B41A-4ED0E64595CE}"/>
    <cellStyle name="Separador de milhares 7 4 5" xfId="22750" xr:uid="{00000000-0005-0000-0000-00002F630000}"/>
    <cellStyle name="Separador de milhares 7 4 5 10" xfId="22751" xr:uid="{00000000-0005-0000-0000-000030630000}"/>
    <cellStyle name="Separador de milhares 7 4 5 10 2" xfId="22752" xr:uid="{00000000-0005-0000-0000-000031630000}"/>
    <cellStyle name="Separador de milhares 7 4 5 10 2 2" xfId="31585" xr:uid="{C05164E1-8A67-45B2-BB6F-28453DB908C1}"/>
    <cellStyle name="Separador de milhares 7 4 5 10 3" xfId="31584" xr:uid="{02D86BAB-726D-4E49-AE4D-B7C262FD4904}"/>
    <cellStyle name="Separador de milhares 7 4 5 11" xfId="22753" xr:uid="{00000000-0005-0000-0000-000032630000}"/>
    <cellStyle name="Separador de milhares 7 4 5 11 2" xfId="22754" xr:uid="{00000000-0005-0000-0000-000033630000}"/>
    <cellStyle name="Separador de milhares 7 4 5 11 2 2" xfId="31587" xr:uid="{C633AD84-A47D-497D-9689-0B85934E2CF0}"/>
    <cellStyle name="Separador de milhares 7 4 5 11 3" xfId="31586" xr:uid="{E1E2B58C-CF9D-493E-A88D-40A7804E1A32}"/>
    <cellStyle name="Separador de milhares 7 4 5 12" xfId="22755" xr:uid="{00000000-0005-0000-0000-000034630000}"/>
    <cellStyle name="Separador de milhares 7 4 5 12 2" xfId="22756" xr:uid="{00000000-0005-0000-0000-000035630000}"/>
    <cellStyle name="Separador de milhares 7 4 5 12 2 2" xfId="31589" xr:uid="{9DF41E2F-35A2-4A6C-909D-3874342A9F69}"/>
    <cellStyle name="Separador de milhares 7 4 5 12 3" xfId="31588" xr:uid="{8DCEC5B5-2C79-47F6-B283-ADB7A1286256}"/>
    <cellStyle name="Separador de milhares 7 4 5 13" xfId="22757" xr:uid="{00000000-0005-0000-0000-000036630000}"/>
    <cellStyle name="Separador de milhares 7 4 5 13 2" xfId="22758" xr:uid="{00000000-0005-0000-0000-000037630000}"/>
    <cellStyle name="Separador de milhares 7 4 5 13 2 2" xfId="31591" xr:uid="{15F56381-6EE9-424D-9FC5-B6A2DAEE0B3E}"/>
    <cellStyle name="Separador de milhares 7 4 5 13 3" xfId="31590" xr:uid="{8390BB80-C644-46D6-B6BB-7DCE7B726047}"/>
    <cellStyle name="Separador de milhares 7 4 5 14" xfId="22759" xr:uid="{00000000-0005-0000-0000-000038630000}"/>
    <cellStyle name="Separador de milhares 7 4 5 14 2" xfId="22760" xr:uid="{00000000-0005-0000-0000-000039630000}"/>
    <cellStyle name="Separador de milhares 7 4 5 14 2 2" xfId="31593" xr:uid="{092409A2-F842-421D-B09B-6882E7BB0C51}"/>
    <cellStyle name="Separador de milhares 7 4 5 14 3" xfId="31592" xr:uid="{098BA1DD-46D6-4201-A6D6-7BE96E7CF66D}"/>
    <cellStyle name="Separador de milhares 7 4 5 15" xfId="22761" xr:uid="{00000000-0005-0000-0000-00003A630000}"/>
    <cellStyle name="Separador de milhares 7 4 5 15 2" xfId="22762" xr:uid="{00000000-0005-0000-0000-00003B630000}"/>
    <cellStyle name="Separador de milhares 7 4 5 15 2 2" xfId="31595" xr:uid="{4667CEAA-737D-45D0-8678-47E35699A897}"/>
    <cellStyle name="Separador de milhares 7 4 5 15 3" xfId="31594" xr:uid="{FF343627-BA17-4B75-9F5E-5E7110C69500}"/>
    <cellStyle name="Separador de milhares 7 4 5 16" xfId="22763" xr:uid="{00000000-0005-0000-0000-00003C630000}"/>
    <cellStyle name="Separador de milhares 7 4 5 16 2" xfId="22764" xr:uid="{00000000-0005-0000-0000-00003D630000}"/>
    <cellStyle name="Separador de milhares 7 4 5 16 2 2" xfId="31597" xr:uid="{E35EEE75-D230-4A44-AA9D-F936C0B2B332}"/>
    <cellStyle name="Separador de milhares 7 4 5 16 3" xfId="31596" xr:uid="{93E3981B-2866-482D-9ADB-DB5842BD5F2A}"/>
    <cellStyle name="Separador de milhares 7 4 5 17" xfId="22765" xr:uid="{00000000-0005-0000-0000-00003E630000}"/>
    <cellStyle name="Separador de milhares 7 4 5 17 2" xfId="22766" xr:uid="{00000000-0005-0000-0000-00003F630000}"/>
    <cellStyle name="Separador de milhares 7 4 5 17 2 2" xfId="31599" xr:uid="{2C61A124-E761-4947-9F16-64D6362FCCAA}"/>
    <cellStyle name="Separador de milhares 7 4 5 17 3" xfId="31598" xr:uid="{5662B7A6-B3E0-4054-9632-AED5EABCCFA8}"/>
    <cellStyle name="Separador de milhares 7 4 5 18" xfId="22767" xr:uid="{00000000-0005-0000-0000-000040630000}"/>
    <cellStyle name="Separador de milhares 7 4 5 18 2" xfId="22768" xr:uid="{00000000-0005-0000-0000-000041630000}"/>
    <cellStyle name="Separador de milhares 7 4 5 18 2 2" xfId="31601" xr:uid="{82A4E83D-CA81-407E-B8B5-01141F990C1D}"/>
    <cellStyle name="Separador de milhares 7 4 5 18 3" xfId="31600" xr:uid="{772E347B-FA6F-47AC-BF4E-ACF6AC599710}"/>
    <cellStyle name="Separador de milhares 7 4 5 19" xfId="22769" xr:uid="{00000000-0005-0000-0000-000042630000}"/>
    <cellStyle name="Separador de milhares 7 4 5 19 2" xfId="22770" xr:uid="{00000000-0005-0000-0000-000043630000}"/>
    <cellStyle name="Separador de milhares 7 4 5 19 2 2" xfId="31603" xr:uid="{1178A4FE-9A8B-4264-A85E-5A719150BE22}"/>
    <cellStyle name="Separador de milhares 7 4 5 19 3" xfId="31602" xr:uid="{FE0EB6AF-7608-4760-8774-6B11FC44B887}"/>
    <cellStyle name="Separador de milhares 7 4 5 2" xfId="22771" xr:uid="{00000000-0005-0000-0000-000044630000}"/>
    <cellStyle name="Separador de milhares 7 4 5 2 2" xfId="22772" xr:uid="{00000000-0005-0000-0000-000045630000}"/>
    <cellStyle name="Separador de milhares 7 4 5 2 2 2" xfId="31605" xr:uid="{36C6C64E-A0D2-4270-9830-16CE9E4F7083}"/>
    <cellStyle name="Separador de milhares 7 4 5 2 3" xfId="31604" xr:uid="{0B8233BA-5AD2-4224-A3B9-F3E838BF745E}"/>
    <cellStyle name="Separador de milhares 7 4 5 20" xfId="22773" xr:uid="{00000000-0005-0000-0000-000046630000}"/>
    <cellStyle name="Separador de milhares 7 4 5 20 2" xfId="22774" xr:uid="{00000000-0005-0000-0000-000047630000}"/>
    <cellStyle name="Separador de milhares 7 4 5 20 2 2" xfId="31607" xr:uid="{F2327CB6-1C37-4EFE-A5B2-DDC6388FB38F}"/>
    <cellStyle name="Separador de milhares 7 4 5 20 3" xfId="31606" xr:uid="{F7ACB4AC-D6BE-4069-954D-AEBFA1246D31}"/>
    <cellStyle name="Separador de milhares 7 4 5 21" xfId="22775" xr:uid="{00000000-0005-0000-0000-000048630000}"/>
    <cellStyle name="Separador de milhares 7 4 5 21 2" xfId="22776" xr:uid="{00000000-0005-0000-0000-000049630000}"/>
    <cellStyle name="Separador de milhares 7 4 5 21 2 2" xfId="31609" xr:uid="{3805C1FB-1A9B-48A9-BC5A-B049EDE999B9}"/>
    <cellStyle name="Separador de milhares 7 4 5 21 3" xfId="31608" xr:uid="{4FCD2849-44BC-47F9-A910-84D3409B838F}"/>
    <cellStyle name="Separador de milhares 7 4 5 22" xfId="22777" xr:uid="{00000000-0005-0000-0000-00004A630000}"/>
    <cellStyle name="Separador de milhares 7 4 5 22 2" xfId="22778" xr:uid="{00000000-0005-0000-0000-00004B630000}"/>
    <cellStyle name="Separador de milhares 7 4 5 22 2 2" xfId="31611" xr:uid="{F3550BD1-C448-4258-B988-0D543D2D2391}"/>
    <cellStyle name="Separador de milhares 7 4 5 22 3" xfId="31610" xr:uid="{FDF85116-71A0-46C8-8DA0-8D4156E7E120}"/>
    <cellStyle name="Separador de milhares 7 4 5 23" xfId="22779" xr:uid="{00000000-0005-0000-0000-00004C630000}"/>
    <cellStyle name="Separador de milhares 7 4 5 23 2" xfId="22780" xr:uid="{00000000-0005-0000-0000-00004D630000}"/>
    <cellStyle name="Separador de milhares 7 4 5 23 2 2" xfId="31613" xr:uid="{46B7C553-3ABD-4280-B625-1B95FAEFFFC9}"/>
    <cellStyle name="Separador de milhares 7 4 5 23 3" xfId="31612" xr:uid="{2952ADFF-BBB3-4B38-AB97-8C07076916E8}"/>
    <cellStyle name="Separador de milhares 7 4 5 24" xfId="22781" xr:uid="{00000000-0005-0000-0000-00004E630000}"/>
    <cellStyle name="Separador de milhares 7 4 5 24 2" xfId="22782" xr:uid="{00000000-0005-0000-0000-00004F630000}"/>
    <cellStyle name="Separador de milhares 7 4 5 24 2 2" xfId="31615" xr:uid="{0F198AA5-2308-452D-9B17-CAEAE5C90F80}"/>
    <cellStyle name="Separador de milhares 7 4 5 24 3" xfId="31614" xr:uid="{1B7ED4FF-6EE8-40CD-AE0A-C556618AB11D}"/>
    <cellStyle name="Separador de milhares 7 4 5 25" xfId="22783" xr:uid="{00000000-0005-0000-0000-000050630000}"/>
    <cellStyle name="Separador de milhares 7 4 5 25 2" xfId="22784" xr:uid="{00000000-0005-0000-0000-000051630000}"/>
    <cellStyle name="Separador de milhares 7 4 5 25 2 2" xfId="31617" xr:uid="{4F03724A-17A5-4E02-834A-38B3B9770CAB}"/>
    <cellStyle name="Separador de milhares 7 4 5 25 3" xfId="31616" xr:uid="{78FD868D-5159-46CF-AEC1-DB388AF310FE}"/>
    <cellStyle name="Separador de milhares 7 4 5 26" xfId="22785" xr:uid="{00000000-0005-0000-0000-000052630000}"/>
    <cellStyle name="Separador de milhares 7 4 5 26 2" xfId="22786" xr:uid="{00000000-0005-0000-0000-000053630000}"/>
    <cellStyle name="Separador de milhares 7 4 5 26 2 2" xfId="31619" xr:uid="{1B6C0E6A-DBDE-47E0-81AA-44E038A71A6D}"/>
    <cellStyle name="Separador de milhares 7 4 5 26 3" xfId="31618" xr:uid="{96BFE68F-7E19-4F1C-A453-0D5E1247BCBD}"/>
    <cellStyle name="Separador de milhares 7 4 5 27" xfId="22787" xr:uid="{00000000-0005-0000-0000-000054630000}"/>
    <cellStyle name="Separador de milhares 7 4 5 27 2" xfId="22788" xr:uid="{00000000-0005-0000-0000-000055630000}"/>
    <cellStyle name="Separador de milhares 7 4 5 27 2 2" xfId="31621" xr:uid="{F196F9BF-5882-49F1-ABE5-B94849EA2952}"/>
    <cellStyle name="Separador de milhares 7 4 5 27 3" xfId="31620" xr:uid="{71756136-C01B-4277-B29B-8E623ECDA28B}"/>
    <cellStyle name="Separador de milhares 7 4 5 28" xfId="22789" xr:uid="{00000000-0005-0000-0000-000056630000}"/>
    <cellStyle name="Separador de milhares 7 4 5 28 2" xfId="22790" xr:uid="{00000000-0005-0000-0000-000057630000}"/>
    <cellStyle name="Separador de milhares 7 4 5 28 2 2" xfId="31623" xr:uid="{2F6AED23-2F36-4F0D-8F14-972356AFA62A}"/>
    <cellStyle name="Separador de milhares 7 4 5 28 3" xfId="31622" xr:uid="{2CCBFC6E-8314-4EF1-8074-FAF6DEF2AA48}"/>
    <cellStyle name="Separador de milhares 7 4 5 29" xfId="22791" xr:uid="{00000000-0005-0000-0000-000058630000}"/>
    <cellStyle name="Separador de milhares 7 4 5 29 2" xfId="22792" xr:uid="{00000000-0005-0000-0000-000059630000}"/>
    <cellStyle name="Separador de milhares 7 4 5 29 2 2" xfId="31625" xr:uid="{8D447AA8-EA13-40E6-B633-3929CCBF9B63}"/>
    <cellStyle name="Separador de milhares 7 4 5 29 3" xfId="31624" xr:uid="{54679F80-5322-4A22-9C76-BFB5C81D3DA9}"/>
    <cellStyle name="Separador de milhares 7 4 5 3" xfId="22793" xr:uid="{00000000-0005-0000-0000-00005A630000}"/>
    <cellStyle name="Separador de milhares 7 4 5 3 2" xfId="22794" xr:uid="{00000000-0005-0000-0000-00005B630000}"/>
    <cellStyle name="Separador de milhares 7 4 5 3 2 2" xfId="31627" xr:uid="{A6784716-2B8C-442C-8A17-83B86DB4E5F4}"/>
    <cellStyle name="Separador de milhares 7 4 5 3 3" xfId="31626" xr:uid="{68135335-2540-48A0-9693-245F36A3674E}"/>
    <cellStyle name="Separador de milhares 7 4 5 30" xfId="22795" xr:uid="{00000000-0005-0000-0000-00005C630000}"/>
    <cellStyle name="Separador de milhares 7 4 5 30 2" xfId="22796" xr:uid="{00000000-0005-0000-0000-00005D630000}"/>
    <cellStyle name="Separador de milhares 7 4 5 30 2 2" xfId="31629" xr:uid="{9EE63929-20C9-4C4C-9D20-C042D341D795}"/>
    <cellStyle name="Separador de milhares 7 4 5 30 3" xfId="31628" xr:uid="{07824B6C-D472-4737-AE1F-1631EEA422E6}"/>
    <cellStyle name="Separador de milhares 7 4 5 31" xfId="22797" xr:uid="{00000000-0005-0000-0000-00005E630000}"/>
    <cellStyle name="Separador de milhares 7 4 5 31 2" xfId="22798" xr:uid="{00000000-0005-0000-0000-00005F630000}"/>
    <cellStyle name="Separador de milhares 7 4 5 31 2 2" xfId="31631" xr:uid="{128F849B-B7D7-4A86-9C5F-0A85427A9453}"/>
    <cellStyle name="Separador de milhares 7 4 5 31 3" xfId="31630" xr:uid="{9E37B65D-C14D-4FB7-A77D-DDED4543B9B8}"/>
    <cellStyle name="Separador de milhares 7 4 5 32" xfId="22799" xr:uid="{00000000-0005-0000-0000-000060630000}"/>
    <cellStyle name="Separador de milhares 7 4 5 32 2" xfId="22800" xr:uid="{00000000-0005-0000-0000-000061630000}"/>
    <cellStyle name="Separador de milhares 7 4 5 32 2 2" xfId="31633" xr:uid="{9A0871AE-5E5C-4688-A996-BF3B7A8EE314}"/>
    <cellStyle name="Separador de milhares 7 4 5 32 3" xfId="31632" xr:uid="{9AF28837-67A3-4738-AC21-6B588AD3FB02}"/>
    <cellStyle name="Separador de milhares 7 4 5 33" xfId="22801" xr:uid="{00000000-0005-0000-0000-000062630000}"/>
    <cellStyle name="Separador de milhares 7 4 5 33 2" xfId="22802" xr:uid="{00000000-0005-0000-0000-000063630000}"/>
    <cellStyle name="Separador de milhares 7 4 5 33 2 2" xfId="31635" xr:uid="{9FB37D6E-9669-4533-8EFA-7DA190DF96B9}"/>
    <cellStyle name="Separador de milhares 7 4 5 33 3" xfId="31634" xr:uid="{655685E6-343F-494B-98D8-599EC3F6BAA8}"/>
    <cellStyle name="Separador de milhares 7 4 5 34" xfId="22803" xr:uid="{00000000-0005-0000-0000-000064630000}"/>
    <cellStyle name="Separador de milhares 7 4 5 34 2" xfId="22804" xr:uid="{00000000-0005-0000-0000-000065630000}"/>
    <cellStyle name="Separador de milhares 7 4 5 34 2 2" xfId="31637" xr:uid="{5F2EABBA-A70B-4995-80FC-D94E9C6B8536}"/>
    <cellStyle name="Separador de milhares 7 4 5 34 3" xfId="31636" xr:uid="{B6596E3E-C029-4237-A22C-EFAEA8435E95}"/>
    <cellStyle name="Separador de milhares 7 4 5 35" xfId="22805" xr:uid="{00000000-0005-0000-0000-000066630000}"/>
    <cellStyle name="Separador de milhares 7 4 5 35 2" xfId="31638" xr:uid="{1C7FD300-0C77-4288-87F8-1CB13DEFE0ED}"/>
    <cellStyle name="Separador de milhares 7 4 5 4" xfId="22806" xr:uid="{00000000-0005-0000-0000-000067630000}"/>
    <cellStyle name="Separador de milhares 7 4 5 4 2" xfId="22807" xr:uid="{00000000-0005-0000-0000-000068630000}"/>
    <cellStyle name="Separador de milhares 7 4 5 4 2 2" xfId="31640" xr:uid="{F53AB110-0219-47BE-AE9C-55525EDCE670}"/>
    <cellStyle name="Separador de milhares 7 4 5 4 3" xfId="31639" xr:uid="{5BB31EF9-E892-444C-B197-3266B3A819B9}"/>
    <cellStyle name="Separador de milhares 7 4 5 5" xfId="22808" xr:uid="{00000000-0005-0000-0000-000069630000}"/>
    <cellStyle name="Separador de milhares 7 4 5 5 2" xfId="22809" xr:uid="{00000000-0005-0000-0000-00006A630000}"/>
    <cellStyle name="Separador de milhares 7 4 5 5 2 2" xfId="31642" xr:uid="{2BAE03BB-D0CB-4844-BEC9-EEB7F8359670}"/>
    <cellStyle name="Separador de milhares 7 4 5 5 3" xfId="31641" xr:uid="{DAA42847-CD32-4BC0-AEBB-8BB6113DA104}"/>
    <cellStyle name="Separador de milhares 7 4 5 6" xfId="22810" xr:uid="{00000000-0005-0000-0000-00006B630000}"/>
    <cellStyle name="Separador de milhares 7 4 5 6 2" xfId="22811" xr:uid="{00000000-0005-0000-0000-00006C630000}"/>
    <cellStyle name="Separador de milhares 7 4 5 6 2 2" xfId="31644" xr:uid="{F4A08E7C-59B6-4C12-8407-16188C499452}"/>
    <cellStyle name="Separador de milhares 7 4 5 6 3" xfId="31643" xr:uid="{1EA8CDD0-7AD4-4B6B-AE4B-94A68A201A12}"/>
    <cellStyle name="Separador de milhares 7 4 5 7" xfId="22812" xr:uid="{00000000-0005-0000-0000-00006D630000}"/>
    <cellStyle name="Separador de milhares 7 4 5 7 2" xfId="22813" xr:uid="{00000000-0005-0000-0000-00006E630000}"/>
    <cellStyle name="Separador de milhares 7 4 5 7 2 2" xfId="31646" xr:uid="{4D84FFBD-1608-4716-B5F7-700E5F3D56B6}"/>
    <cellStyle name="Separador de milhares 7 4 5 7 3" xfId="31645" xr:uid="{CBA65C1B-9475-47C2-9DB4-80CEF76B178E}"/>
    <cellStyle name="Separador de milhares 7 4 5 8" xfId="22814" xr:uid="{00000000-0005-0000-0000-00006F630000}"/>
    <cellStyle name="Separador de milhares 7 4 5 8 2" xfId="22815" xr:uid="{00000000-0005-0000-0000-000070630000}"/>
    <cellStyle name="Separador de milhares 7 4 5 8 2 2" xfId="31648" xr:uid="{06A99573-A59C-4BEE-86A9-897B31B89B9B}"/>
    <cellStyle name="Separador de milhares 7 4 5 8 3" xfId="31647" xr:uid="{BCF42823-962E-419A-BC44-1F6BDBFDC271}"/>
    <cellStyle name="Separador de milhares 7 4 5 9" xfId="22816" xr:uid="{00000000-0005-0000-0000-000071630000}"/>
    <cellStyle name="Separador de milhares 7 4 5 9 2" xfId="22817" xr:uid="{00000000-0005-0000-0000-000072630000}"/>
    <cellStyle name="Separador de milhares 7 4 5 9 2 2" xfId="31650" xr:uid="{2D6F71AE-49D6-4CBC-ABAA-3673FC246B34}"/>
    <cellStyle name="Separador de milhares 7 4 5 9 3" xfId="31649" xr:uid="{70E9CD72-9914-4757-A36D-E8FDBECA27FB}"/>
    <cellStyle name="Separador de milhares 7 4 50" xfId="22818" xr:uid="{00000000-0005-0000-0000-000073630000}"/>
    <cellStyle name="Separador de milhares 7 4 50 2" xfId="22819" xr:uid="{00000000-0005-0000-0000-000074630000}"/>
    <cellStyle name="Separador de milhares 7 4 50 2 2" xfId="31652" xr:uid="{94B27CAB-D14E-4246-9829-CEB2354FF241}"/>
    <cellStyle name="Separador de milhares 7 4 50 3" xfId="31651" xr:uid="{AC375402-A6DF-482D-94B0-7A92282EBC4B}"/>
    <cellStyle name="Separador de milhares 7 4 51" xfId="22820" xr:uid="{00000000-0005-0000-0000-000075630000}"/>
    <cellStyle name="Separador de milhares 7 4 51 2" xfId="31653" xr:uid="{1A1D5C6D-4777-4B1D-9C6E-5D05309654CB}"/>
    <cellStyle name="Separador de milhares 7 4 52" xfId="22091" xr:uid="{00000000-0005-0000-0000-000076630000}"/>
    <cellStyle name="Separador de milhares 7 4 53" xfId="28081" xr:uid="{BB9B02DF-9966-44DC-BC92-8419C409E9D2}"/>
    <cellStyle name="Separador de milhares 7 4 6" xfId="22821" xr:uid="{00000000-0005-0000-0000-000077630000}"/>
    <cellStyle name="Separador de milhares 7 4 6 2" xfId="22822" xr:uid="{00000000-0005-0000-0000-000078630000}"/>
    <cellStyle name="Separador de milhares 7 4 6 2 2" xfId="22823" xr:uid="{00000000-0005-0000-0000-000079630000}"/>
    <cellStyle name="Separador de milhares 7 4 6 2 2 2" xfId="31655" xr:uid="{923ED947-5076-42E1-8B57-8A7322849433}"/>
    <cellStyle name="Separador de milhares 7 4 6 2 3" xfId="31654" xr:uid="{73D906B1-3408-456A-B3B9-67601FF764FD}"/>
    <cellStyle name="Separador de milhares 7 4 6 3" xfId="22824" xr:uid="{00000000-0005-0000-0000-00007A630000}"/>
    <cellStyle name="Separador de milhares 7 4 6 3 2" xfId="22825" xr:uid="{00000000-0005-0000-0000-00007B630000}"/>
    <cellStyle name="Separador de milhares 7 4 6 3 2 2" xfId="31657" xr:uid="{56917660-4E3D-4D57-AB61-05C6DC4A4DAF}"/>
    <cellStyle name="Separador de milhares 7 4 6 3 3" xfId="31656" xr:uid="{2F129D42-F9E8-428C-A023-18490FB073F9}"/>
    <cellStyle name="Separador de milhares 7 4 6 4" xfId="22826" xr:uid="{00000000-0005-0000-0000-00007C630000}"/>
    <cellStyle name="Separador de milhares 7 4 6 4 2" xfId="22827" xr:uid="{00000000-0005-0000-0000-00007D630000}"/>
    <cellStyle name="Separador de milhares 7 4 6 4 2 2" xfId="31659" xr:uid="{CF5F043B-9855-4D1B-BA6E-F740D4B84A0F}"/>
    <cellStyle name="Separador de milhares 7 4 6 4 3" xfId="31658" xr:uid="{6CC760B5-90CF-4E07-851C-2934D1E42AD3}"/>
    <cellStyle name="Separador de milhares 7 4 6 5" xfId="22828" xr:uid="{00000000-0005-0000-0000-00007E630000}"/>
    <cellStyle name="Separador de milhares 7 4 6 5 2" xfId="22829" xr:uid="{00000000-0005-0000-0000-00007F630000}"/>
    <cellStyle name="Separador de milhares 7 4 6 5 2 2" xfId="31661" xr:uid="{515C91D7-49C7-4807-9511-4A420A1CC736}"/>
    <cellStyle name="Separador de milhares 7 4 6 5 3" xfId="31660" xr:uid="{83F8B8A6-E6BA-4C1D-910C-AC2FF9E132DF}"/>
    <cellStyle name="Separador de milhares 7 4 6 6" xfId="22830" xr:uid="{00000000-0005-0000-0000-000080630000}"/>
    <cellStyle name="Separador de milhares 7 4 6 6 2" xfId="31662" xr:uid="{98DB0AE4-F1B7-4B99-885D-1C35254DF0D2}"/>
    <cellStyle name="Separador de milhares 7 4 7" xfId="22831" xr:uid="{00000000-0005-0000-0000-000081630000}"/>
    <cellStyle name="Separador de milhares 7 4 7 2" xfId="22832" xr:uid="{00000000-0005-0000-0000-000082630000}"/>
    <cellStyle name="Separador de milhares 7 4 7 2 2" xfId="22833" xr:uid="{00000000-0005-0000-0000-000083630000}"/>
    <cellStyle name="Separador de milhares 7 4 7 2 2 2" xfId="31664" xr:uid="{3C9BC45B-5C0F-4211-A552-26AFC5BE5DCC}"/>
    <cellStyle name="Separador de milhares 7 4 7 2 3" xfId="31663" xr:uid="{510148AB-6B3C-4405-BAAA-89FFF212B58A}"/>
    <cellStyle name="Separador de milhares 7 4 7 3" xfId="22834" xr:uid="{00000000-0005-0000-0000-000084630000}"/>
    <cellStyle name="Separador de milhares 7 4 7 3 2" xfId="22835" xr:uid="{00000000-0005-0000-0000-000085630000}"/>
    <cellStyle name="Separador de milhares 7 4 7 3 2 2" xfId="31666" xr:uid="{C05AB87E-FA79-4162-8345-A0AE09172919}"/>
    <cellStyle name="Separador de milhares 7 4 7 3 3" xfId="31665" xr:uid="{F2BDCC92-6114-4F05-B2A7-358FF0270244}"/>
    <cellStyle name="Separador de milhares 7 4 7 4" xfId="22836" xr:uid="{00000000-0005-0000-0000-000086630000}"/>
    <cellStyle name="Separador de milhares 7 4 7 4 2" xfId="22837" xr:uid="{00000000-0005-0000-0000-000087630000}"/>
    <cellStyle name="Separador de milhares 7 4 7 4 2 2" xfId="31668" xr:uid="{6ACADD8A-57F6-4706-8A4B-A7577685A37E}"/>
    <cellStyle name="Separador de milhares 7 4 7 4 3" xfId="31667" xr:uid="{7A8F6C28-2DCF-4699-84A4-7F2762CFE2DD}"/>
    <cellStyle name="Separador de milhares 7 4 7 5" xfId="22838" xr:uid="{00000000-0005-0000-0000-000088630000}"/>
    <cellStyle name="Separador de milhares 7 4 7 5 2" xfId="22839" xr:uid="{00000000-0005-0000-0000-000089630000}"/>
    <cellStyle name="Separador de milhares 7 4 7 5 2 2" xfId="31670" xr:uid="{92499EB9-660F-4A34-870F-2F8A5A1CAA64}"/>
    <cellStyle name="Separador de milhares 7 4 7 5 3" xfId="31669" xr:uid="{85595911-407D-4B35-8383-C1D980579569}"/>
    <cellStyle name="Separador de milhares 7 4 7 6" xfId="22840" xr:uid="{00000000-0005-0000-0000-00008A630000}"/>
    <cellStyle name="Separador de milhares 7 4 7 6 2" xfId="31671" xr:uid="{4C817DEC-CCAC-43E8-AED0-C859FDA1C975}"/>
    <cellStyle name="Separador de milhares 7 4 8" xfId="22841" xr:uid="{00000000-0005-0000-0000-00008B630000}"/>
    <cellStyle name="Separador de milhares 7 4 8 2" xfId="22842" xr:uid="{00000000-0005-0000-0000-00008C630000}"/>
    <cellStyle name="Separador de milhares 7 4 8 2 2" xfId="31672" xr:uid="{449091DA-E069-4C66-B66B-A567D5EDD65A}"/>
    <cellStyle name="Separador de milhares 7 4 9" xfId="22843" xr:uid="{00000000-0005-0000-0000-00008D630000}"/>
    <cellStyle name="Separador de milhares 7 4 9 2" xfId="22844" xr:uid="{00000000-0005-0000-0000-00008E630000}"/>
    <cellStyle name="Separador de milhares 7 4 9 2 2" xfId="31673" xr:uid="{372A098E-04AD-454E-BD0A-CAD9A26DC9C8}"/>
    <cellStyle name="Separador de milhares 7 40" xfId="22845" xr:uid="{00000000-0005-0000-0000-00008F630000}"/>
    <cellStyle name="Separador de milhares 7 40 2" xfId="22846" xr:uid="{00000000-0005-0000-0000-000090630000}"/>
    <cellStyle name="Separador de milhares 7 40 2 2" xfId="31675" xr:uid="{86CD750A-7BCD-421C-B1CE-658B194B09C9}"/>
    <cellStyle name="Separador de milhares 7 40 3" xfId="31674" xr:uid="{D4F9F6DE-D7D5-476F-9B37-AA5D30A6EA0B}"/>
    <cellStyle name="Separador de milhares 7 41" xfId="22847" xr:uid="{00000000-0005-0000-0000-000091630000}"/>
    <cellStyle name="Separador de milhares 7 41 2" xfId="22848" xr:uid="{00000000-0005-0000-0000-000092630000}"/>
    <cellStyle name="Separador de milhares 7 41 2 2" xfId="31677" xr:uid="{504733FE-059E-4733-A629-E9CC8B09251D}"/>
    <cellStyle name="Separador de milhares 7 41 3" xfId="31676" xr:uid="{1ABFB15F-2BC4-4FCF-B9D6-88A7777A7BB7}"/>
    <cellStyle name="Separador de milhares 7 42" xfId="22849" xr:uid="{00000000-0005-0000-0000-000093630000}"/>
    <cellStyle name="Separador de milhares 7 42 2" xfId="22850" xr:uid="{00000000-0005-0000-0000-000094630000}"/>
    <cellStyle name="Separador de milhares 7 42 2 2" xfId="31679" xr:uid="{64216D89-7C47-4207-927F-208C1F50CBEE}"/>
    <cellStyle name="Separador de milhares 7 42 3" xfId="31678" xr:uid="{3F0ED2B2-E892-47A2-89CE-1D9205940A64}"/>
    <cellStyle name="Separador de milhares 7 43" xfId="22851" xr:uid="{00000000-0005-0000-0000-000095630000}"/>
    <cellStyle name="Separador de milhares 7 43 2" xfId="22852" xr:uid="{00000000-0005-0000-0000-000096630000}"/>
    <cellStyle name="Separador de milhares 7 43 2 2" xfId="31681" xr:uid="{7D789C8D-8E94-4DFA-897B-1DAA1BE5D7E4}"/>
    <cellStyle name="Separador de milhares 7 43 3" xfId="31680" xr:uid="{0EF12599-7994-47EF-ABC0-E0D0EE680BAA}"/>
    <cellStyle name="Separador de milhares 7 44" xfId="22853" xr:uid="{00000000-0005-0000-0000-000097630000}"/>
    <cellStyle name="Separador de milhares 7 44 2" xfId="22854" xr:uid="{00000000-0005-0000-0000-000098630000}"/>
    <cellStyle name="Separador de milhares 7 44 2 2" xfId="31683" xr:uid="{00A1EA1B-C3DC-4F4C-BB38-D64E182CDB0D}"/>
    <cellStyle name="Separador de milhares 7 44 3" xfId="31682" xr:uid="{7CB339AB-0427-471B-8BEF-C59301315A47}"/>
    <cellStyle name="Separador de milhares 7 45" xfId="22855" xr:uid="{00000000-0005-0000-0000-000099630000}"/>
    <cellStyle name="Separador de milhares 7 45 2" xfId="22856" xr:uid="{00000000-0005-0000-0000-00009A630000}"/>
    <cellStyle name="Separador de milhares 7 45 2 2" xfId="31685" xr:uid="{15D25BB2-0BB3-4A2A-9C44-8FBD9D89AFF8}"/>
    <cellStyle name="Separador de milhares 7 45 3" xfId="31684" xr:uid="{DBBF19CB-445C-4DCD-B616-62ED82FD286D}"/>
    <cellStyle name="Separador de milhares 7 46" xfId="22857" xr:uid="{00000000-0005-0000-0000-00009B630000}"/>
    <cellStyle name="Separador de milhares 7 46 2" xfId="22858" xr:uid="{00000000-0005-0000-0000-00009C630000}"/>
    <cellStyle name="Separador de milhares 7 46 2 2" xfId="31687" xr:uid="{050FA7CC-1098-420F-8D2E-675AC96DE47B}"/>
    <cellStyle name="Separador de milhares 7 46 3" xfId="31686" xr:uid="{7BBD6CC3-8C9E-48B1-9428-975025A7E621}"/>
    <cellStyle name="Separador de milhares 7 47" xfId="22859" xr:uid="{00000000-0005-0000-0000-00009D630000}"/>
    <cellStyle name="Separador de milhares 7 47 2" xfId="22860" xr:uid="{00000000-0005-0000-0000-00009E630000}"/>
    <cellStyle name="Separador de milhares 7 47 2 2" xfId="31689" xr:uid="{72E9276E-C15D-4E9E-962A-85F02BA2B943}"/>
    <cellStyle name="Separador de milhares 7 47 3" xfId="31688" xr:uid="{AC886A54-A88E-403A-A5EF-7FCF60A962B6}"/>
    <cellStyle name="Separador de milhares 7 48" xfId="22861" xr:uid="{00000000-0005-0000-0000-00009F630000}"/>
    <cellStyle name="Separador de milhares 7 48 2" xfId="22862" xr:uid="{00000000-0005-0000-0000-0000A0630000}"/>
    <cellStyle name="Separador de milhares 7 48 2 2" xfId="31691" xr:uid="{24C94FB6-E0FE-4E0C-9453-F0B79FB72CCE}"/>
    <cellStyle name="Separador de milhares 7 48 3" xfId="31690" xr:uid="{E670F866-90BA-453F-A93F-80E2E3EAACC7}"/>
    <cellStyle name="Separador de milhares 7 49" xfId="22863" xr:uid="{00000000-0005-0000-0000-0000A1630000}"/>
    <cellStyle name="Separador de milhares 7 49 2" xfId="22864" xr:uid="{00000000-0005-0000-0000-0000A2630000}"/>
    <cellStyle name="Separador de milhares 7 49 2 2" xfId="31693" xr:uid="{60FD6291-AAD9-4101-B146-C1DE5629F033}"/>
    <cellStyle name="Separador de milhares 7 49 3" xfId="31692" xr:uid="{6F8D7BE1-8352-4C19-886A-EC8976282DF9}"/>
    <cellStyle name="Separador de milhares 7 5" xfId="853" xr:uid="{00000000-0005-0000-0000-0000A3630000}"/>
    <cellStyle name="Separador de milhares 7 5 10" xfId="22866" xr:uid="{00000000-0005-0000-0000-0000A4630000}"/>
    <cellStyle name="Separador de milhares 7 5 10 2" xfId="22867" xr:uid="{00000000-0005-0000-0000-0000A5630000}"/>
    <cellStyle name="Separador de milhares 7 5 10 2 2" xfId="31695" xr:uid="{65AE5417-49FE-47CE-8CA1-12283C95F46A}"/>
    <cellStyle name="Separador de milhares 7 5 10 3" xfId="31694" xr:uid="{10D38CAB-6C71-44F5-87CB-D9C9A20AE6B3}"/>
    <cellStyle name="Separador de milhares 7 5 11" xfId="22868" xr:uid="{00000000-0005-0000-0000-0000A6630000}"/>
    <cellStyle name="Separador de milhares 7 5 11 2" xfId="22869" xr:uid="{00000000-0005-0000-0000-0000A7630000}"/>
    <cellStyle name="Separador de milhares 7 5 11 2 2" xfId="31697" xr:uid="{C589A391-891C-4AE3-91B1-759E00CB767C}"/>
    <cellStyle name="Separador de milhares 7 5 11 3" xfId="31696" xr:uid="{EE672703-E275-4668-9C00-76B84CD7116E}"/>
    <cellStyle name="Separador de milhares 7 5 12" xfId="22870" xr:uid="{00000000-0005-0000-0000-0000A8630000}"/>
    <cellStyle name="Separador de milhares 7 5 12 2" xfId="22871" xr:uid="{00000000-0005-0000-0000-0000A9630000}"/>
    <cellStyle name="Separador de milhares 7 5 12 2 2" xfId="31699" xr:uid="{36F07B48-841D-47AC-921A-53E19CD41F05}"/>
    <cellStyle name="Separador de milhares 7 5 12 3" xfId="31698" xr:uid="{52CB063A-5B6C-4EC7-B41E-C99EE17B4A3C}"/>
    <cellStyle name="Separador de milhares 7 5 13" xfId="22872" xr:uid="{00000000-0005-0000-0000-0000AA630000}"/>
    <cellStyle name="Separador de milhares 7 5 13 2" xfId="22873" xr:uid="{00000000-0005-0000-0000-0000AB630000}"/>
    <cellStyle name="Separador de milhares 7 5 13 2 2" xfId="31701" xr:uid="{4BA9574C-41F8-42EC-83EE-B153CBF4BDF1}"/>
    <cellStyle name="Separador de milhares 7 5 13 3" xfId="31700" xr:uid="{CBB13A6D-C377-4253-9285-F1BEE4AA904F}"/>
    <cellStyle name="Separador de milhares 7 5 14" xfId="22874" xr:uid="{00000000-0005-0000-0000-0000AC630000}"/>
    <cellStyle name="Separador de milhares 7 5 14 2" xfId="22875" xr:uid="{00000000-0005-0000-0000-0000AD630000}"/>
    <cellStyle name="Separador de milhares 7 5 14 2 2" xfId="31703" xr:uid="{A8911364-9D05-476B-9D87-D9978044D569}"/>
    <cellStyle name="Separador de milhares 7 5 14 3" xfId="31702" xr:uid="{14879410-6A22-4D65-ABE9-D6C94BBE8A54}"/>
    <cellStyle name="Separador de milhares 7 5 15" xfId="22876" xr:uid="{00000000-0005-0000-0000-0000AE630000}"/>
    <cellStyle name="Separador de milhares 7 5 15 2" xfId="22877" xr:uid="{00000000-0005-0000-0000-0000AF630000}"/>
    <cellStyle name="Separador de milhares 7 5 15 2 2" xfId="31705" xr:uid="{0DEA5B0A-5CCD-445A-B582-5620A3A7DF11}"/>
    <cellStyle name="Separador de milhares 7 5 15 3" xfId="31704" xr:uid="{7FC6F91C-26A5-42AE-B6CC-74ED88251A83}"/>
    <cellStyle name="Separador de milhares 7 5 16" xfId="22878" xr:uid="{00000000-0005-0000-0000-0000B0630000}"/>
    <cellStyle name="Separador de milhares 7 5 16 2" xfId="22879" xr:uid="{00000000-0005-0000-0000-0000B1630000}"/>
    <cellStyle name="Separador de milhares 7 5 16 2 2" xfId="31707" xr:uid="{57F3475E-7702-45B2-A27D-53CEB0C16C81}"/>
    <cellStyle name="Separador de milhares 7 5 16 3" xfId="31706" xr:uid="{585F2FF9-6969-44CD-B593-E016E7C3AA30}"/>
    <cellStyle name="Separador de milhares 7 5 17" xfId="22880" xr:uid="{00000000-0005-0000-0000-0000B2630000}"/>
    <cellStyle name="Separador de milhares 7 5 17 2" xfId="22881" xr:uid="{00000000-0005-0000-0000-0000B3630000}"/>
    <cellStyle name="Separador de milhares 7 5 17 2 2" xfId="31709" xr:uid="{C2BD2AAF-8720-41E2-B437-742F5B4645ED}"/>
    <cellStyle name="Separador de milhares 7 5 17 3" xfId="31708" xr:uid="{E5F66085-0F81-48F4-AFCD-FEF2293E86C5}"/>
    <cellStyle name="Separador de milhares 7 5 18" xfId="22882" xr:uid="{00000000-0005-0000-0000-0000B4630000}"/>
    <cellStyle name="Separador de milhares 7 5 18 2" xfId="22883" xr:uid="{00000000-0005-0000-0000-0000B5630000}"/>
    <cellStyle name="Separador de milhares 7 5 18 2 2" xfId="31711" xr:uid="{CC043BC8-0939-4F4E-BEEE-55B090A4B85C}"/>
    <cellStyle name="Separador de milhares 7 5 18 3" xfId="31710" xr:uid="{C96AC7EA-59BE-4204-85D0-6D6BDF400F14}"/>
    <cellStyle name="Separador de milhares 7 5 19" xfId="22884" xr:uid="{00000000-0005-0000-0000-0000B6630000}"/>
    <cellStyle name="Separador de milhares 7 5 19 2" xfId="22885" xr:uid="{00000000-0005-0000-0000-0000B7630000}"/>
    <cellStyle name="Separador de milhares 7 5 19 2 2" xfId="31713" xr:uid="{CB9C2A5A-74D5-4191-A277-638FE72DEC44}"/>
    <cellStyle name="Separador de milhares 7 5 19 3" xfId="31712" xr:uid="{17A7B9A7-E60D-4866-AB37-60579C864A68}"/>
    <cellStyle name="Separador de milhares 7 5 2" xfId="854" xr:uid="{00000000-0005-0000-0000-0000B8630000}"/>
    <cellStyle name="Separador de milhares 7 5 2 10" xfId="22887" xr:uid="{00000000-0005-0000-0000-0000B9630000}"/>
    <cellStyle name="Separador de milhares 7 5 2 10 2" xfId="22888" xr:uid="{00000000-0005-0000-0000-0000BA630000}"/>
    <cellStyle name="Separador de milhares 7 5 2 10 2 2" xfId="31716" xr:uid="{6F0234C2-3EEB-4262-8AA0-744F7D0551C5}"/>
    <cellStyle name="Separador de milhares 7 5 2 10 3" xfId="31715" xr:uid="{DD487A88-C34E-45A8-A662-392B678C7397}"/>
    <cellStyle name="Separador de milhares 7 5 2 11" xfId="22889" xr:uid="{00000000-0005-0000-0000-0000BB630000}"/>
    <cellStyle name="Separador de milhares 7 5 2 11 2" xfId="22890" xr:uid="{00000000-0005-0000-0000-0000BC630000}"/>
    <cellStyle name="Separador de milhares 7 5 2 11 2 2" xfId="31718" xr:uid="{47CE3ADF-9CD5-4433-978F-4C4430DD40DF}"/>
    <cellStyle name="Separador de milhares 7 5 2 11 3" xfId="31717" xr:uid="{73102397-3DDD-4A79-AD0A-3C0D969705C5}"/>
    <cellStyle name="Separador de milhares 7 5 2 12" xfId="22891" xr:uid="{00000000-0005-0000-0000-0000BD630000}"/>
    <cellStyle name="Separador de milhares 7 5 2 12 2" xfId="22892" xr:uid="{00000000-0005-0000-0000-0000BE630000}"/>
    <cellStyle name="Separador de milhares 7 5 2 12 2 2" xfId="31720" xr:uid="{0F34471C-FAD6-4581-9394-5C85DB618119}"/>
    <cellStyle name="Separador de milhares 7 5 2 12 3" xfId="31719" xr:uid="{050895B3-26FD-4662-A173-D3514DF435E1}"/>
    <cellStyle name="Separador de milhares 7 5 2 13" xfId="22893" xr:uid="{00000000-0005-0000-0000-0000BF630000}"/>
    <cellStyle name="Separador de milhares 7 5 2 13 2" xfId="22894" xr:uid="{00000000-0005-0000-0000-0000C0630000}"/>
    <cellStyle name="Separador de milhares 7 5 2 13 2 2" xfId="31722" xr:uid="{19D438EA-14FE-4F91-92AF-FB037068E5A8}"/>
    <cellStyle name="Separador de milhares 7 5 2 13 3" xfId="31721" xr:uid="{87AC1831-FFF3-4B29-A132-E88D25FA9706}"/>
    <cellStyle name="Separador de milhares 7 5 2 14" xfId="22895" xr:uid="{00000000-0005-0000-0000-0000C1630000}"/>
    <cellStyle name="Separador de milhares 7 5 2 14 2" xfId="22896" xr:uid="{00000000-0005-0000-0000-0000C2630000}"/>
    <cellStyle name="Separador de milhares 7 5 2 14 2 2" xfId="31724" xr:uid="{2BDACF10-5AAB-4D25-BC36-D1AB0C2FE9B8}"/>
    <cellStyle name="Separador de milhares 7 5 2 14 3" xfId="31723" xr:uid="{2D44AB5B-3130-40BC-8609-F55056CA096E}"/>
    <cellStyle name="Separador de milhares 7 5 2 15" xfId="22897" xr:uid="{00000000-0005-0000-0000-0000C3630000}"/>
    <cellStyle name="Separador de milhares 7 5 2 15 2" xfId="22898" xr:uid="{00000000-0005-0000-0000-0000C4630000}"/>
    <cellStyle name="Separador de milhares 7 5 2 15 2 2" xfId="31726" xr:uid="{A08B1DC1-D69D-470A-AADA-D1E13C00612A}"/>
    <cellStyle name="Separador de milhares 7 5 2 15 3" xfId="31725" xr:uid="{0EAFAAB8-F49D-413A-A1D1-0791CA236C8A}"/>
    <cellStyle name="Separador de milhares 7 5 2 16" xfId="22899" xr:uid="{00000000-0005-0000-0000-0000C5630000}"/>
    <cellStyle name="Separador de milhares 7 5 2 16 2" xfId="22900" xr:uid="{00000000-0005-0000-0000-0000C6630000}"/>
    <cellStyle name="Separador de milhares 7 5 2 16 2 2" xfId="31728" xr:uid="{BD5AC6F4-659C-4077-9FCD-45AFC6950FEE}"/>
    <cellStyle name="Separador de milhares 7 5 2 16 3" xfId="31727" xr:uid="{50EEE12F-11AE-440D-92F8-6EC892E07670}"/>
    <cellStyle name="Separador de milhares 7 5 2 17" xfId="22901" xr:uid="{00000000-0005-0000-0000-0000C7630000}"/>
    <cellStyle name="Separador de milhares 7 5 2 17 2" xfId="22902" xr:uid="{00000000-0005-0000-0000-0000C8630000}"/>
    <cellStyle name="Separador de milhares 7 5 2 17 2 2" xfId="31730" xr:uid="{D549E4AE-CA21-4569-BA11-C5DF68EB98E2}"/>
    <cellStyle name="Separador de milhares 7 5 2 17 3" xfId="31729" xr:uid="{865E3B54-D07C-4D6A-A47F-6F1E056ED06C}"/>
    <cellStyle name="Separador de milhares 7 5 2 18" xfId="22903" xr:uid="{00000000-0005-0000-0000-0000C9630000}"/>
    <cellStyle name="Separador de milhares 7 5 2 18 2" xfId="22904" xr:uid="{00000000-0005-0000-0000-0000CA630000}"/>
    <cellStyle name="Separador de milhares 7 5 2 18 2 2" xfId="31732" xr:uid="{C8418813-7D2D-47E7-B69F-973E3DF9464D}"/>
    <cellStyle name="Separador de milhares 7 5 2 18 3" xfId="31731" xr:uid="{C43EA101-010F-4E12-B225-7E3DB05FB2B5}"/>
    <cellStyle name="Separador de milhares 7 5 2 19" xfId="22905" xr:uid="{00000000-0005-0000-0000-0000CB630000}"/>
    <cellStyle name="Separador de milhares 7 5 2 19 2" xfId="22906" xr:uid="{00000000-0005-0000-0000-0000CC630000}"/>
    <cellStyle name="Separador de milhares 7 5 2 19 2 2" xfId="31734" xr:uid="{DC00CA44-938E-4D9C-B183-7F7FEA8850EF}"/>
    <cellStyle name="Separador de milhares 7 5 2 19 3" xfId="31733" xr:uid="{4E9F80C3-C07D-4777-8F7F-71903AD0E0BF}"/>
    <cellStyle name="Separador de milhares 7 5 2 2" xfId="22907" xr:uid="{00000000-0005-0000-0000-0000CD630000}"/>
    <cellStyle name="Separador de milhares 7 5 2 2 2" xfId="22908" xr:uid="{00000000-0005-0000-0000-0000CE630000}"/>
    <cellStyle name="Separador de milhares 7 5 2 2 2 2" xfId="31736" xr:uid="{324BAAAB-EE52-49FF-BB47-6288AFB7A00A}"/>
    <cellStyle name="Separador de milhares 7 5 2 2 3" xfId="31735" xr:uid="{FF37AD1D-DE5A-4198-A850-EF09E5EDECB3}"/>
    <cellStyle name="Separador de milhares 7 5 2 20" xfId="22909" xr:uid="{00000000-0005-0000-0000-0000CF630000}"/>
    <cellStyle name="Separador de milhares 7 5 2 20 2" xfId="22910" xr:uid="{00000000-0005-0000-0000-0000D0630000}"/>
    <cellStyle name="Separador de milhares 7 5 2 20 2 2" xfId="31738" xr:uid="{B7A84328-F70B-454D-A532-8706E67A9199}"/>
    <cellStyle name="Separador de milhares 7 5 2 20 3" xfId="31737" xr:uid="{8C693DB0-934D-4423-A4A0-C480C57412F0}"/>
    <cellStyle name="Separador de milhares 7 5 2 21" xfId="22911" xr:uid="{00000000-0005-0000-0000-0000D1630000}"/>
    <cellStyle name="Separador de milhares 7 5 2 21 2" xfId="22912" xr:uid="{00000000-0005-0000-0000-0000D2630000}"/>
    <cellStyle name="Separador de milhares 7 5 2 21 2 2" xfId="31740" xr:uid="{C322D88E-7A34-442E-9908-B47251F53CCA}"/>
    <cellStyle name="Separador de milhares 7 5 2 21 3" xfId="31739" xr:uid="{F05D50C3-FCF6-4D61-9C44-29CBF381523A}"/>
    <cellStyle name="Separador de milhares 7 5 2 22" xfId="22913" xr:uid="{00000000-0005-0000-0000-0000D3630000}"/>
    <cellStyle name="Separador de milhares 7 5 2 22 2" xfId="22914" xr:uid="{00000000-0005-0000-0000-0000D4630000}"/>
    <cellStyle name="Separador de milhares 7 5 2 22 2 2" xfId="31742" xr:uid="{0DD7BA81-E2DA-4FF9-86A2-1981C7571D83}"/>
    <cellStyle name="Separador de milhares 7 5 2 22 3" xfId="31741" xr:uid="{9C9A5300-F883-44FC-99B6-85803C9E7CA3}"/>
    <cellStyle name="Separador de milhares 7 5 2 23" xfId="22915" xr:uid="{00000000-0005-0000-0000-0000D5630000}"/>
    <cellStyle name="Separador de milhares 7 5 2 23 2" xfId="22916" xr:uid="{00000000-0005-0000-0000-0000D6630000}"/>
    <cellStyle name="Separador de milhares 7 5 2 23 2 2" xfId="31744" xr:uid="{3DDA0D17-56CF-44C9-860E-C08197FDAD18}"/>
    <cellStyle name="Separador de milhares 7 5 2 23 3" xfId="31743" xr:uid="{6C0C3BEE-9BBD-42A2-9671-B4A60229FE93}"/>
    <cellStyle name="Separador de milhares 7 5 2 24" xfId="22917" xr:uid="{00000000-0005-0000-0000-0000D7630000}"/>
    <cellStyle name="Separador de milhares 7 5 2 24 2" xfId="22918" xr:uid="{00000000-0005-0000-0000-0000D8630000}"/>
    <cellStyle name="Separador de milhares 7 5 2 24 2 2" xfId="31746" xr:uid="{78017757-160C-49C0-8980-5DFEA0AEB9E9}"/>
    <cellStyle name="Separador de milhares 7 5 2 24 3" xfId="31745" xr:uid="{0CCDE5C1-5D5F-46D8-A6D9-5A1D03B309B9}"/>
    <cellStyle name="Separador de milhares 7 5 2 25" xfId="22919" xr:uid="{00000000-0005-0000-0000-0000D9630000}"/>
    <cellStyle name="Separador de milhares 7 5 2 25 2" xfId="22920" xr:uid="{00000000-0005-0000-0000-0000DA630000}"/>
    <cellStyle name="Separador de milhares 7 5 2 25 2 2" xfId="31748" xr:uid="{AAD3B441-B00E-427C-A27E-25890C753FA2}"/>
    <cellStyle name="Separador de milhares 7 5 2 25 3" xfId="31747" xr:uid="{722C72A8-89DA-459D-9373-CBB98C7DEDC2}"/>
    <cellStyle name="Separador de milhares 7 5 2 26" xfId="22921" xr:uid="{00000000-0005-0000-0000-0000DB630000}"/>
    <cellStyle name="Separador de milhares 7 5 2 26 2" xfId="22922" xr:uid="{00000000-0005-0000-0000-0000DC630000}"/>
    <cellStyle name="Separador de milhares 7 5 2 26 2 2" xfId="31750" xr:uid="{114696ED-4238-4CD9-A154-6D88F4538D4D}"/>
    <cellStyle name="Separador de milhares 7 5 2 26 3" xfId="31749" xr:uid="{CAB1C43E-49EA-4852-8191-46CE9740CF8B}"/>
    <cellStyle name="Separador de milhares 7 5 2 27" xfId="22923" xr:uid="{00000000-0005-0000-0000-0000DD630000}"/>
    <cellStyle name="Separador de milhares 7 5 2 27 2" xfId="22924" xr:uid="{00000000-0005-0000-0000-0000DE630000}"/>
    <cellStyle name="Separador de milhares 7 5 2 27 2 2" xfId="31752" xr:uid="{3A48E54A-F89D-4825-8D31-43883DD04B7A}"/>
    <cellStyle name="Separador de milhares 7 5 2 27 3" xfId="31751" xr:uid="{44B34B85-D63B-40EF-89D7-A78B62374B05}"/>
    <cellStyle name="Separador de milhares 7 5 2 28" xfId="22925" xr:uid="{00000000-0005-0000-0000-0000DF630000}"/>
    <cellStyle name="Separador de milhares 7 5 2 28 2" xfId="22926" xr:uid="{00000000-0005-0000-0000-0000E0630000}"/>
    <cellStyle name="Separador de milhares 7 5 2 28 2 2" xfId="31754" xr:uid="{FDE75AC1-B6C9-49A9-A1EC-04DCC5F9E10C}"/>
    <cellStyle name="Separador de milhares 7 5 2 28 3" xfId="31753" xr:uid="{17397075-D07D-4AA3-B290-53E2A698931D}"/>
    <cellStyle name="Separador de milhares 7 5 2 29" xfId="22927" xr:uid="{00000000-0005-0000-0000-0000E1630000}"/>
    <cellStyle name="Separador de milhares 7 5 2 29 2" xfId="22928" xr:uid="{00000000-0005-0000-0000-0000E2630000}"/>
    <cellStyle name="Separador de milhares 7 5 2 29 2 2" xfId="31756" xr:uid="{AE4ADEFE-9410-46FA-AA1D-58655ECED2E7}"/>
    <cellStyle name="Separador de milhares 7 5 2 29 3" xfId="31755" xr:uid="{C83BFB13-BBE7-4D20-9213-E58F0B0BB798}"/>
    <cellStyle name="Separador de milhares 7 5 2 3" xfId="22929" xr:uid="{00000000-0005-0000-0000-0000E3630000}"/>
    <cellStyle name="Separador de milhares 7 5 2 3 2" xfId="22930" xr:uid="{00000000-0005-0000-0000-0000E4630000}"/>
    <cellStyle name="Separador de milhares 7 5 2 3 2 2" xfId="31758" xr:uid="{B4583751-3D09-45C1-8019-F37A96F12127}"/>
    <cellStyle name="Separador de milhares 7 5 2 3 3" xfId="31757" xr:uid="{E1AA35D3-DB3A-476D-A6B7-36D4F7436291}"/>
    <cellStyle name="Separador de milhares 7 5 2 30" xfId="22931" xr:uid="{00000000-0005-0000-0000-0000E5630000}"/>
    <cellStyle name="Separador de milhares 7 5 2 30 2" xfId="22932" xr:uid="{00000000-0005-0000-0000-0000E6630000}"/>
    <cellStyle name="Separador de milhares 7 5 2 30 2 2" xfId="31760" xr:uid="{B558C32E-6737-456B-848B-84616319FD37}"/>
    <cellStyle name="Separador de milhares 7 5 2 30 3" xfId="31759" xr:uid="{0CA42E0E-DFE2-4B87-BCE9-628F0F0D8E5A}"/>
    <cellStyle name="Separador de milhares 7 5 2 31" xfId="22933" xr:uid="{00000000-0005-0000-0000-0000E7630000}"/>
    <cellStyle name="Separador de milhares 7 5 2 31 2" xfId="22934" xr:uid="{00000000-0005-0000-0000-0000E8630000}"/>
    <cellStyle name="Separador de milhares 7 5 2 31 2 2" xfId="31762" xr:uid="{44276F7C-6B2A-4913-93C9-7E86EA174007}"/>
    <cellStyle name="Separador de milhares 7 5 2 31 3" xfId="31761" xr:uid="{770C5ED6-B2B7-4D02-A9E6-5801C356FBFA}"/>
    <cellStyle name="Separador de milhares 7 5 2 32" xfId="22935" xr:uid="{00000000-0005-0000-0000-0000E9630000}"/>
    <cellStyle name="Separador de milhares 7 5 2 32 2" xfId="22936" xr:uid="{00000000-0005-0000-0000-0000EA630000}"/>
    <cellStyle name="Separador de milhares 7 5 2 32 2 2" xfId="31764" xr:uid="{0D8CDCB9-B77E-490A-B741-D5F75D828679}"/>
    <cellStyle name="Separador de milhares 7 5 2 32 3" xfId="31763" xr:uid="{98CEF94C-3A9E-4D2B-A0A8-76ACB5DFF8BA}"/>
    <cellStyle name="Separador de milhares 7 5 2 33" xfId="22937" xr:uid="{00000000-0005-0000-0000-0000EB630000}"/>
    <cellStyle name="Separador de milhares 7 5 2 33 2" xfId="22938" xr:uid="{00000000-0005-0000-0000-0000EC630000}"/>
    <cellStyle name="Separador de milhares 7 5 2 33 2 2" xfId="31766" xr:uid="{8CEDFA72-8540-4853-A4C5-0CB3F939454B}"/>
    <cellStyle name="Separador de milhares 7 5 2 33 3" xfId="31765" xr:uid="{8130FCE1-2AA1-43B8-8632-887C0C590AAC}"/>
    <cellStyle name="Separador de milhares 7 5 2 34" xfId="22939" xr:uid="{00000000-0005-0000-0000-0000ED630000}"/>
    <cellStyle name="Separador de milhares 7 5 2 34 2" xfId="22940" xr:uid="{00000000-0005-0000-0000-0000EE630000}"/>
    <cellStyle name="Separador de milhares 7 5 2 34 2 2" xfId="31768" xr:uid="{20872661-D85A-4756-8370-6D047809EE7E}"/>
    <cellStyle name="Separador de milhares 7 5 2 34 3" xfId="31767" xr:uid="{0B37A15C-204F-4350-BBF1-F745A3770CC7}"/>
    <cellStyle name="Separador de milhares 7 5 2 35" xfId="22941" xr:uid="{00000000-0005-0000-0000-0000EF630000}"/>
    <cellStyle name="Separador de milhares 7 5 2 35 2" xfId="31769" xr:uid="{D641E623-D0C1-483D-A0FE-EEB998F30976}"/>
    <cellStyle name="Separador de milhares 7 5 2 36" xfId="22886" xr:uid="{00000000-0005-0000-0000-0000F0630000}"/>
    <cellStyle name="Separador de milhares 7 5 2 36 2" xfId="31714" xr:uid="{BCC97786-EDF7-4D5A-8F56-A3FE497A298D}"/>
    <cellStyle name="Separador de milhares 7 5 2 37" xfId="28086" xr:uid="{0C602548-3A13-4D90-B0DF-2E2E07622831}"/>
    <cellStyle name="Separador de milhares 7 5 2 4" xfId="22942" xr:uid="{00000000-0005-0000-0000-0000F1630000}"/>
    <cellStyle name="Separador de milhares 7 5 2 4 2" xfId="22943" xr:uid="{00000000-0005-0000-0000-0000F2630000}"/>
    <cellStyle name="Separador de milhares 7 5 2 4 2 2" xfId="31771" xr:uid="{50D2D973-4D42-47B5-A6B7-8637860F57A9}"/>
    <cellStyle name="Separador de milhares 7 5 2 4 3" xfId="31770" xr:uid="{939D626B-0836-47FA-A133-04A8C5CD4F31}"/>
    <cellStyle name="Separador de milhares 7 5 2 5" xfId="22944" xr:uid="{00000000-0005-0000-0000-0000F3630000}"/>
    <cellStyle name="Separador de milhares 7 5 2 5 2" xfId="22945" xr:uid="{00000000-0005-0000-0000-0000F4630000}"/>
    <cellStyle name="Separador de milhares 7 5 2 5 2 2" xfId="31773" xr:uid="{842E29E3-7E9D-4670-B481-640A4229B40A}"/>
    <cellStyle name="Separador de milhares 7 5 2 5 3" xfId="31772" xr:uid="{69AD963D-83F7-4B10-9A57-D2AA9D38CDCB}"/>
    <cellStyle name="Separador de milhares 7 5 2 6" xfId="22946" xr:uid="{00000000-0005-0000-0000-0000F5630000}"/>
    <cellStyle name="Separador de milhares 7 5 2 6 2" xfId="22947" xr:uid="{00000000-0005-0000-0000-0000F6630000}"/>
    <cellStyle name="Separador de milhares 7 5 2 6 2 2" xfId="31775" xr:uid="{ED352C98-B583-40AD-B003-7B8E4F2AE304}"/>
    <cellStyle name="Separador de milhares 7 5 2 6 3" xfId="31774" xr:uid="{32481246-54BC-4908-B644-AB02CEEC373E}"/>
    <cellStyle name="Separador de milhares 7 5 2 7" xfId="22948" xr:uid="{00000000-0005-0000-0000-0000F7630000}"/>
    <cellStyle name="Separador de milhares 7 5 2 7 2" xfId="22949" xr:uid="{00000000-0005-0000-0000-0000F8630000}"/>
    <cellStyle name="Separador de milhares 7 5 2 7 2 2" xfId="31777" xr:uid="{7427E332-8BC7-4C1B-8ABB-494F21157D22}"/>
    <cellStyle name="Separador de milhares 7 5 2 7 3" xfId="31776" xr:uid="{88FB044F-9A6F-4ED1-92C9-DFAD3CF1ABB7}"/>
    <cellStyle name="Separador de milhares 7 5 2 8" xfId="22950" xr:uid="{00000000-0005-0000-0000-0000F9630000}"/>
    <cellStyle name="Separador de milhares 7 5 2 8 2" xfId="22951" xr:uid="{00000000-0005-0000-0000-0000FA630000}"/>
    <cellStyle name="Separador de milhares 7 5 2 8 2 2" xfId="31779" xr:uid="{E89AAB76-C5BF-44F7-AE6A-816B923CCA69}"/>
    <cellStyle name="Separador de milhares 7 5 2 8 3" xfId="31778" xr:uid="{65294F4B-85EA-4838-82BE-F529112D2C42}"/>
    <cellStyle name="Separador de milhares 7 5 2 9" xfId="22952" xr:uid="{00000000-0005-0000-0000-0000FB630000}"/>
    <cellStyle name="Separador de milhares 7 5 2 9 2" xfId="22953" xr:uid="{00000000-0005-0000-0000-0000FC630000}"/>
    <cellStyle name="Separador de milhares 7 5 2 9 2 2" xfId="31781" xr:uid="{11CF825B-A3C4-4127-8FD0-3F81CA68CDAD}"/>
    <cellStyle name="Separador de milhares 7 5 2 9 3" xfId="31780" xr:uid="{519C975B-B251-429F-B432-BFB3A0B0F8BA}"/>
    <cellStyle name="Separador de milhares 7 5 20" xfId="22954" xr:uid="{00000000-0005-0000-0000-0000FD630000}"/>
    <cellStyle name="Separador de milhares 7 5 20 2" xfId="22955" xr:uid="{00000000-0005-0000-0000-0000FE630000}"/>
    <cellStyle name="Separador de milhares 7 5 20 2 2" xfId="31783" xr:uid="{05251D26-B8D5-47C0-A3AF-BC96BB35EE20}"/>
    <cellStyle name="Separador de milhares 7 5 20 3" xfId="31782" xr:uid="{AE7587D4-DA3C-4A54-992B-69F5C046289B}"/>
    <cellStyle name="Separador de milhares 7 5 21" xfId="22956" xr:uid="{00000000-0005-0000-0000-0000FF630000}"/>
    <cellStyle name="Separador de milhares 7 5 21 2" xfId="22957" xr:uid="{00000000-0005-0000-0000-000000640000}"/>
    <cellStyle name="Separador de milhares 7 5 21 2 2" xfId="31785" xr:uid="{28356D5D-CD11-4697-BAE5-14F836640371}"/>
    <cellStyle name="Separador de milhares 7 5 21 3" xfId="31784" xr:uid="{11BA977E-7DB8-43DA-BF13-258E712C6F2B}"/>
    <cellStyle name="Separador de milhares 7 5 22" xfId="22958" xr:uid="{00000000-0005-0000-0000-000001640000}"/>
    <cellStyle name="Separador de milhares 7 5 22 2" xfId="22959" xr:uid="{00000000-0005-0000-0000-000002640000}"/>
    <cellStyle name="Separador de milhares 7 5 22 2 2" xfId="31787" xr:uid="{37DC23ED-1383-4198-968B-E936312DDBCB}"/>
    <cellStyle name="Separador de milhares 7 5 22 3" xfId="31786" xr:uid="{CD3E080D-07EB-4F27-8A02-990690EB076C}"/>
    <cellStyle name="Separador de milhares 7 5 23" xfId="22960" xr:uid="{00000000-0005-0000-0000-000003640000}"/>
    <cellStyle name="Separador de milhares 7 5 23 2" xfId="22961" xr:uid="{00000000-0005-0000-0000-000004640000}"/>
    <cellStyle name="Separador de milhares 7 5 23 2 2" xfId="31789" xr:uid="{DA2A5B17-3496-4969-B7CE-5190F8625953}"/>
    <cellStyle name="Separador de milhares 7 5 23 3" xfId="31788" xr:uid="{63444E1F-BBD8-4293-B3D1-9FDEA1B8F832}"/>
    <cellStyle name="Separador de milhares 7 5 24" xfId="22962" xr:uid="{00000000-0005-0000-0000-000005640000}"/>
    <cellStyle name="Separador de milhares 7 5 24 2" xfId="22963" xr:uid="{00000000-0005-0000-0000-000006640000}"/>
    <cellStyle name="Separador de milhares 7 5 24 2 2" xfId="31791" xr:uid="{078C51A8-83BC-42D6-B1C4-7DD25709E633}"/>
    <cellStyle name="Separador de milhares 7 5 24 3" xfId="31790" xr:uid="{076F3303-7423-44FA-95B7-816B608CF59E}"/>
    <cellStyle name="Separador de milhares 7 5 25" xfId="22964" xr:uid="{00000000-0005-0000-0000-000007640000}"/>
    <cellStyle name="Separador de milhares 7 5 25 2" xfId="22965" xr:uid="{00000000-0005-0000-0000-000008640000}"/>
    <cellStyle name="Separador de milhares 7 5 25 2 2" xfId="31793" xr:uid="{A4A9E88E-BA69-4388-895E-9994C5562D30}"/>
    <cellStyle name="Separador de milhares 7 5 25 3" xfId="31792" xr:uid="{03378645-CA08-42E3-B620-C27E082A2A31}"/>
    <cellStyle name="Separador de milhares 7 5 26" xfId="22966" xr:uid="{00000000-0005-0000-0000-000009640000}"/>
    <cellStyle name="Separador de milhares 7 5 26 2" xfId="22967" xr:uid="{00000000-0005-0000-0000-00000A640000}"/>
    <cellStyle name="Separador de milhares 7 5 26 2 2" xfId="31795" xr:uid="{46872A49-5861-435D-AB54-41F883E1320F}"/>
    <cellStyle name="Separador de milhares 7 5 26 3" xfId="31794" xr:uid="{36D61A8C-EA18-4AD8-92A9-4765753139EA}"/>
    <cellStyle name="Separador de milhares 7 5 27" xfId="22968" xr:uid="{00000000-0005-0000-0000-00000B640000}"/>
    <cellStyle name="Separador de milhares 7 5 27 2" xfId="22969" xr:uid="{00000000-0005-0000-0000-00000C640000}"/>
    <cellStyle name="Separador de milhares 7 5 27 2 2" xfId="31797" xr:uid="{F749574E-A574-4BA8-8E0A-8575D836D2AC}"/>
    <cellStyle name="Separador de milhares 7 5 27 3" xfId="31796" xr:uid="{ADC50C28-6201-44A0-8C95-E73B83965164}"/>
    <cellStyle name="Separador de milhares 7 5 28" xfId="22970" xr:uid="{00000000-0005-0000-0000-00000D640000}"/>
    <cellStyle name="Separador de milhares 7 5 28 2" xfId="22971" xr:uid="{00000000-0005-0000-0000-00000E640000}"/>
    <cellStyle name="Separador de milhares 7 5 28 2 2" xfId="31799" xr:uid="{6C6ADADC-FB0B-4F6E-9CD7-3ECB6CF4641B}"/>
    <cellStyle name="Separador de milhares 7 5 28 3" xfId="31798" xr:uid="{F799D3BF-6DEF-482B-8561-921CCFD665BA}"/>
    <cellStyle name="Separador de milhares 7 5 29" xfId="22972" xr:uid="{00000000-0005-0000-0000-00000F640000}"/>
    <cellStyle name="Separador de milhares 7 5 29 2" xfId="22973" xr:uid="{00000000-0005-0000-0000-000010640000}"/>
    <cellStyle name="Separador de milhares 7 5 29 2 2" xfId="31801" xr:uid="{192A970D-968B-43D1-88E0-5CE951CF6655}"/>
    <cellStyle name="Separador de milhares 7 5 29 3" xfId="31800" xr:uid="{0A9AFEFF-488B-49BA-9ECB-7400616F15F7}"/>
    <cellStyle name="Separador de milhares 7 5 3" xfId="22974" xr:uid="{00000000-0005-0000-0000-000011640000}"/>
    <cellStyle name="Separador de milhares 7 5 3 10" xfId="22975" xr:uid="{00000000-0005-0000-0000-000012640000}"/>
    <cellStyle name="Separador de milhares 7 5 3 10 2" xfId="22976" xr:uid="{00000000-0005-0000-0000-000013640000}"/>
    <cellStyle name="Separador de milhares 7 5 3 10 2 2" xfId="31804" xr:uid="{FFB240A5-F2A1-4619-B8BC-2BE06AF12F47}"/>
    <cellStyle name="Separador de milhares 7 5 3 10 3" xfId="31803" xr:uid="{CAB01EAE-0E68-4776-B8EB-0F28A8DB201D}"/>
    <cellStyle name="Separador de milhares 7 5 3 11" xfId="22977" xr:uid="{00000000-0005-0000-0000-000014640000}"/>
    <cellStyle name="Separador de milhares 7 5 3 11 2" xfId="22978" xr:uid="{00000000-0005-0000-0000-000015640000}"/>
    <cellStyle name="Separador de milhares 7 5 3 11 2 2" xfId="31806" xr:uid="{A1A77047-B27D-4BC0-BF14-00D32DE0EC03}"/>
    <cellStyle name="Separador de milhares 7 5 3 11 3" xfId="31805" xr:uid="{2F48B21A-9CA3-4D88-BDD3-50E4CC23BCE3}"/>
    <cellStyle name="Separador de milhares 7 5 3 12" xfId="22979" xr:uid="{00000000-0005-0000-0000-000016640000}"/>
    <cellStyle name="Separador de milhares 7 5 3 12 2" xfId="22980" xr:uid="{00000000-0005-0000-0000-000017640000}"/>
    <cellStyle name="Separador de milhares 7 5 3 12 2 2" xfId="31808" xr:uid="{84495FA5-279A-4275-96CC-A792F0082058}"/>
    <cellStyle name="Separador de milhares 7 5 3 12 3" xfId="31807" xr:uid="{83E9DAA2-FB1C-46EE-9E97-7071366C4E67}"/>
    <cellStyle name="Separador de milhares 7 5 3 13" xfId="22981" xr:uid="{00000000-0005-0000-0000-000018640000}"/>
    <cellStyle name="Separador de milhares 7 5 3 13 2" xfId="22982" xr:uid="{00000000-0005-0000-0000-000019640000}"/>
    <cellStyle name="Separador de milhares 7 5 3 13 2 2" xfId="31810" xr:uid="{EA874D69-ED78-4B03-820D-61443E39AE03}"/>
    <cellStyle name="Separador de milhares 7 5 3 13 3" xfId="31809" xr:uid="{E7BD92FE-3DDD-4694-8190-0356C45EFB89}"/>
    <cellStyle name="Separador de milhares 7 5 3 14" xfId="22983" xr:uid="{00000000-0005-0000-0000-00001A640000}"/>
    <cellStyle name="Separador de milhares 7 5 3 14 2" xfId="22984" xr:uid="{00000000-0005-0000-0000-00001B640000}"/>
    <cellStyle name="Separador de milhares 7 5 3 14 2 2" xfId="31812" xr:uid="{8E778A47-2058-4278-A2B8-C25421CAD6C3}"/>
    <cellStyle name="Separador de milhares 7 5 3 14 3" xfId="31811" xr:uid="{CDA427F8-9A85-498E-A161-30CF06F70FD3}"/>
    <cellStyle name="Separador de milhares 7 5 3 15" xfId="22985" xr:uid="{00000000-0005-0000-0000-00001C640000}"/>
    <cellStyle name="Separador de milhares 7 5 3 15 2" xfId="22986" xr:uid="{00000000-0005-0000-0000-00001D640000}"/>
    <cellStyle name="Separador de milhares 7 5 3 15 2 2" xfId="31814" xr:uid="{1B634DDA-8311-41B4-8295-3C469087B4D6}"/>
    <cellStyle name="Separador de milhares 7 5 3 15 3" xfId="31813" xr:uid="{29B2A3C4-FEA3-4691-9B7B-C6434FED2EC2}"/>
    <cellStyle name="Separador de milhares 7 5 3 16" xfId="22987" xr:uid="{00000000-0005-0000-0000-00001E640000}"/>
    <cellStyle name="Separador de milhares 7 5 3 16 2" xfId="22988" xr:uid="{00000000-0005-0000-0000-00001F640000}"/>
    <cellStyle name="Separador de milhares 7 5 3 16 2 2" xfId="31816" xr:uid="{B9F79F77-63BC-4403-9C66-F6E7391D4655}"/>
    <cellStyle name="Separador de milhares 7 5 3 16 3" xfId="31815" xr:uid="{F938A265-10D2-4F56-BF05-C1A32B2653FD}"/>
    <cellStyle name="Separador de milhares 7 5 3 17" xfId="22989" xr:uid="{00000000-0005-0000-0000-000020640000}"/>
    <cellStyle name="Separador de milhares 7 5 3 17 2" xfId="22990" xr:uid="{00000000-0005-0000-0000-000021640000}"/>
    <cellStyle name="Separador de milhares 7 5 3 17 2 2" xfId="31818" xr:uid="{83889948-DF21-4CF5-8F45-E6E332D1A0F5}"/>
    <cellStyle name="Separador de milhares 7 5 3 17 3" xfId="31817" xr:uid="{3A4FCAA4-8A43-4452-8C2E-E385189E6F3D}"/>
    <cellStyle name="Separador de milhares 7 5 3 18" xfId="22991" xr:uid="{00000000-0005-0000-0000-000022640000}"/>
    <cellStyle name="Separador de milhares 7 5 3 18 2" xfId="22992" xr:uid="{00000000-0005-0000-0000-000023640000}"/>
    <cellStyle name="Separador de milhares 7 5 3 18 2 2" xfId="31820" xr:uid="{98E41E76-34EC-4B8A-8CAE-5B042BB9CF1B}"/>
    <cellStyle name="Separador de milhares 7 5 3 18 3" xfId="31819" xr:uid="{B02F90CD-FCDA-41D7-81B5-6F239D16ADE7}"/>
    <cellStyle name="Separador de milhares 7 5 3 19" xfId="22993" xr:uid="{00000000-0005-0000-0000-000024640000}"/>
    <cellStyle name="Separador de milhares 7 5 3 19 2" xfId="22994" xr:uid="{00000000-0005-0000-0000-000025640000}"/>
    <cellStyle name="Separador de milhares 7 5 3 19 2 2" xfId="31822" xr:uid="{56DD84CA-BE93-492F-8418-E0AE4B6BD557}"/>
    <cellStyle name="Separador de milhares 7 5 3 19 3" xfId="31821" xr:uid="{8EC13E2C-FAD8-4B5E-A0B8-8586765BC710}"/>
    <cellStyle name="Separador de milhares 7 5 3 2" xfId="22995" xr:uid="{00000000-0005-0000-0000-000026640000}"/>
    <cellStyle name="Separador de milhares 7 5 3 2 2" xfId="22996" xr:uid="{00000000-0005-0000-0000-000027640000}"/>
    <cellStyle name="Separador de milhares 7 5 3 2 2 2" xfId="31824" xr:uid="{BDC538AB-F88B-4586-A650-E7F2A812FE66}"/>
    <cellStyle name="Separador de milhares 7 5 3 2 3" xfId="31823" xr:uid="{CB4CFE41-6C7C-456C-B786-B29E1B90FFCF}"/>
    <cellStyle name="Separador de milhares 7 5 3 20" xfId="22997" xr:uid="{00000000-0005-0000-0000-000028640000}"/>
    <cellStyle name="Separador de milhares 7 5 3 20 2" xfId="22998" xr:uid="{00000000-0005-0000-0000-000029640000}"/>
    <cellStyle name="Separador de milhares 7 5 3 20 2 2" xfId="31826" xr:uid="{2396C7E5-CF02-459E-9FB4-DBFA72BA2D7F}"/>
    <cellStyle name="Separador de milhares 7 5 3 20 3" xfId="31825" xr:uid="{BB917DE9-6EC0-4EF6-8A91-3F0F4B3C2DA3}"/>
    <cellStyle name="Separador de milhares 7 5 3 21" xfId="22999" xr:uid="{00000000-0005-0000-0000-00002A640000}"/>
    <cellStyle name="Separador de milhares 7 5 3 21 2" xfId="23000" xr:uid="{00000000-0005-0000-0000-00002B640000}"/>
    <cellStyle name="Separador de milhares 7 5 3 21 2 2" xfId="31828" xr:uid="{D6EFF011-B74A-4076-B285-ABF38F64EEF2}"/>
    <cellStyle name="Separador de milhares 7 5 3 21 3" xfId="31827" xr:uid="{2B2F3737-6C4C-4EAC-9CFC-2346BFADF072}"/>
    <cellStyle name="Separador de milhares 7 5 3 22" xfId="23001" xr:uid="{00000000-0005-0000-0000-00002C640000}"/>
    <cellStyle name="Separador de milhares 7 5 3 22 2" xfId="23002" xr:uid="{00000000-0005-0000-0000-00002D640000}"/>
    <cellStyle name="Separador de milhares 7 5 3 22 2 2" xfId="31830" xr:uid="{A4560C8F-E22D-4961-BF81-6CB10612594C}"/>
    <cellStyle name="Separador de milhares 7 5 3 22 3" xfId="31829" xr:uid="{88F43FED-2266-4A1A-A4A6-4EE10EB9653C}"/>
    <cellStyle name="Separador de milhares 7 5 3 23" xfId="23003" xr:uid="{00000000-0005-0000-0000-00002E640000}"/>
    <cellStyle name="Separador de milhares 7 5 3 23 2" xfId="23004" xr:uid="{00000000-0005-0000-0000-00002F640000}"/>
    <cellStyle name="Separador de milhares 7 5 3 23 2 2" xfId="31832" xr:uid="{2BE11ABE-41B8-4E14-84D6-ADA5B97F6AD6}"/>
    <cellStyle name="Separador de milhares 7 5 3 23 3" xfId="31831" xr:uid="{21A40F68-8BA9-4D5F-89CD-A4F972F9A880}"/>
    <cellStyle name="Separador de milhares 7 5 3 24" xfId="23005" xr:uid="{00000000-0005-0000-0000-000030640000}"/>
    <cellStyle name="Separador de milhares 7 5 3 24 2" xfId="23006" xr:uid="{00000000-0005-0000-0000-000031640000}"/>
    <cellStyle name="Separador de milhares 7 5 3 24 2 2" xfId="31834" xr:uid="{33065EB1-AD9B-4F33-A44D-481BFD2828DE}"/>
    <cellStyle name="Separador de milhares 7 5 3 24 3" xfId="31833" xr:uid="{B3EBEE17-31D7-4006-B922-75C0513ABC26}"/>
    <cellStyle name="Separador de milhares 7 5 3 25" xfId="23007" xr:uid="{00000000-0005-0000-0000-000032640000}"/>
    <cellStyle name="Separador de milhares 7 5 3 25 2" xfId="23008" xr:uid="{00000000-0005-0000-0000-000033640000}"/>
    <cellStyle name="Separador de milhares 7 5 3 25 2 2" xfId="31836" xr:uid="{2A89AFA4-68C3-401F-937A-B30F137C3F17}"/>
    <cellStyle name="Separador de milhares 7 5 3 25 3" xfId="31835" xr:uid="{8A2AB6AB-DF38-44A5-98FD-ABC79CB5D388}"/>
    <cellStyle name="Separador de milhares 7 5 3 26" xfId="23009" xr:uid="{00000000-0005-0000-0000-000034640000}"/>
    <cellStyle name="Separador de milhares 7 5 3 26 2" xfId="23010" xr:uid="{00000000-0005-0000-0000-000035640000}"/>
    <cellStyle name="Separador de milhares 7 5 3 26 2 2" xfId="31838" xr:uid="{23052E0F-2652-4E22-80C3-53A410F0F8CF}"/>
    <cellStyle name="Separador de milhares 7 5 3 26 3" xfId="31837" xr:uid="{40F58E7F-CF34-41CD-96F0-795787EB9372}"/>
    <cellStyle name="Separador de milhares 7 5 3 27" xfId="23011" xr:uid="{00000000-0005-0000-0000-000036640000}"/>
    <cellStyle name="Separador de milhares 7 5 3 27 2" xfId="23012" xr:uid="{00000000-0005-0000-0000-000037640000}"/>
    <cellStyle name="Separador de milhares 7 5 3 27 2 2" xfId="31840" xr:uid="{2144A22F-0CF5-4D66-AEF3-E37C923EFF7F}"/>
    <cellStyle name="Separador de milhares 7 5 3 27 3" xfId="31839" xr:uid="{AD1E2727-CC5E-4123-85CF-D15FA808576F}"/>
    <cellStyle name="Separador de milhares 7 5 3 28" xfId="23013" xr:uid="{00000000-0005-0000-0000-000038640000}"/>
    <cellStyle name="Separador de milhares 7 5 3 28 2" xfId="23014" xr:uid="{00000000-0005-0000-0000-000039640000}"/>
    <cellStyle name="Separador de milhares 7 5 3 28 2 2" xfId="31842" xr:uid="{9822993B-C02B-4E4B-B04D-6302D767B867}"/>
    <cellStyle name="Separador de milhares 7 5 3 28 3" xfId="31841" xr:uid="{12BE4403-E13F-4923-9735-7003FCCEB9B1}"/>
    <cellStyle name="Separador de milhares 7 5 3 29" xfId="23015" xr:uid="{00000000-0005-0000-0000-00003A640000}"/>
    <cellStyle name="Separador de milhares 7 5 3 29 2" xfId="23016" xr:uid="{00000000-0005-0000-0000-00003B640000}"/>
    <cellStyle name="Separador de milhares 7 5 3 29 2 2" xfId="31844" xr:uid="{EC2EAB41-4E85-4F71-8149-4473904B9CAD}"/>
    <cellStyle name="Separador de milhares 7 5 3 29 3" xfId="31843" xr:uid="{8EE751D9-5E01-43EE-824A-B387DD7E0F3A}"/>
    <cellStyle name="Separador de milhares 7 5 3 3" xfId="23017" xr:uid="{00000000-0005-0000-0000-00003C640000}"/>
    <cellStyle name="Separador de milhares 7 5 3 3 2" xfId="23018" xr:uid="{00000000-0005-0000-0000-00003D640000}"/>
    <cellStyle name="Separador de milhares 7 5 3 3 2 2" xfId="31846" xr:uid="{AA9CC0F0-691D-46F7-BCCC-579084DA197A}"/>
    <cellStyle name="Separador de milhares 7 5 3 3 3" xfId="31845" xr:uid="{238B5A25-E784-4769-9366-A761EE71D689}"/>
    <cellStyle name="Separador de milhares 7 5 3 30" xfId="23019" xr:uid="{00000000-0005-0000-0000-00003E640000}"/>
    <cellStyle name="Separador de milhares 7 5 3 30 2" xfId="23020" xr:uid="{00000000-0005-0000-0000-00003F640000}"/>
    <cellStyle name="Separador de milhares 7 5 3 30 2 2" xfId="31848" xr:uid="{9E14A1BA-B1C5-46CD-BCA6-1A45649162C3}"/>
    <cellStyle name="Separador de milhares 7 5 3 30 3" xfId="31847" xr:uid="{592A82E6-3A58-4A3E-BA17-4515F39754C1}"/>
    <cellStyle name="Separador de milhares 7 5 3 31" xfId="23021" xr:uid="{00000000-0005-0000-0000-000040640000}"/>
    <cellStyle name="Separador de milhares 7 5 3 31 2" xfId="23022" xr:uid="{00000000-0005-0000-0000-000041640000}"/>
    <cellStyle name="Separador de milhares 7 5 3 31 2 2" xfId="31850" xr:uid="{944818A2-F345-4C54-A7EC-399C8212CA16}"/>
    <cellStyle name="Separador de milhares 7 5 3 31 3" xfId="31849" xr:uid="{657A2081-90C1-4A57-A4AD-2C7BB99B046D}"/>
    <cellStyle name="Separador de milhares 7 5 3 32" xfId="23023" xr:uid="{00000000-0005-0000-0000-000042640000}"/>
    <cellStyle name="Separador de milhares 7 5 3 32 2" xfId="23024" xr:uid="{00000000-0005-0000-0000-000043640000}"/>
    <cellStyle name="Separador de milhares 7 5 3 32 2 2" xfId="31852" xr:uid="{38AFDC5B-8D41-49EA-AEBD-AF50A7C6A3A7}"/>
    <cellStyle name="Separador de milhares 7 5 3 32 3" xfId="31851" xr:uid="{C7565E1E-A947-451E-81A8-EE4AB11571ED}"/>
    <cellStyle name="Separador de milhares 7 5 3 33" xfId="23025" xr:uid="{00000000-0005-0000-0000-000044640000}"/>
    <cellStyle name="Separador de milhares 7 5 3 33 2" xfId="23026" xr:uid="{00000000-0005-0000-0000-000045640000}"/>
    <cellStyle name="Separador de milhares 7 5 3 33 2 2" xfId="31854" xr:uid="{25772F28-46D2-448E-8151-746E48650D01}"/>
    <cellStyle name="Separador de milhares 7 5 3 33 3" xfId="31853" xr:uid="{E8E9ED6A-693F-4C12-91B7-C34B719C595C}"/>
    <cellStyle name="Separador de milhares 7 5 3 34" xfId="23027" xr:uid="{00000000-0005-0000-0000-000046640000}"/>
    <cellStyle name="Separador de milhares 7 5 3 34 2" xfId="23028" xr:uid="{00000000-0005-0000-0000-000047640000}"/>
    <cellStyle name="Separador de milhares 7 5 3 34 2 2" xfId="31856" xr:uid="{23AC351C-EE3B-4C77-AE5E-3F19EC61EF99}"/>
    <cellStyle name="Separador de milhares 7 5 3 34 3" xfId="31855" xr:uid="{3B90FA70-3294-4459-863F-B228A9352BD2}"/>
    <cellStyle name="Separador de milhares 7 5 3 35" xfId="23029" xr:uid="{00000000-0005-0000-0000-000048640000}"/>
    <cellStyle name="Separador de milhares 7 5 3 35 2" xfId="31857" xr:uid="{8E02A58E-29A7-48D5-8FE3-D42E50D4183C}"/>
    <cellStyle name="Separador de milhares 7 5 3 36" xfId="31802" xr:uid="{E9E15518-E8E7-44CB-8135-1A545B5AE49C}"/>
    <cellStyle name="Separador de milhares 7 5 3 4" xfId="23030" xr:uid="{00000000-0005-0000-0000-000049640000}"/>
    <cellStyle name="Separador de milhares 7 5 3 4 2" xfId="23031" xr:uid="{00000000-0005-0000-0000-00004A640000}"/>
    <cellStyle name="Separador de milhares 7 5 3 4 2 2" xfId="31859" xr:uid="{2661AAE9-EB09-4F39-AB48-D5DDC4DE1750}"/>
    <cellStyle name="Separador de milhares 7 5 3 4 3" xfId="31858" xr:uid="{2C544770-1B75-4499-A866-361932AD6102}"/>
    <cellStyle name="Separador de milhares 7 5 3 5" xfId="23032" xr:uid="{00000000-0005-0000-0000-00004B640000}"/>
    <cellStyle name="Separador de milhares 7 5 3 5 2" xfId="23033" xr:uid="{00000000-0005-0000-0000-00004C640000}"/>
    <cellStyle name="Separador de milhares 7 5 3 5 2 2" xfId="31861" xr:uid="{5F426D16-429F-485F-A0C3-67AA5FE53004}"/>
    <cellStyle name="Separador de milhares 7 5 3 5 3" xfId="31860" xr:uid="{5BE28B48-8E4F-45A6-8117-BE1044E4089F}"/>
    <cellStyle name="Separador de milhares 7 5 3 6" xfId="23034" xr:uid="{00000000-0005-0000-0000-00004D640000}"/>
    <cellStyle name="Separador de milhares 7 5 3 6 2" xfId="23035" xr:uid="{00000000-0005-0000-0000-00004E640000}"/>
    <cellStyle name="Separador de milhares 7 5 3 6 2 2" xfId="31863" xr:uid="{C6484E6A-D1F5-4DB7-A1F4-C0F7FF2F2F6C}"/>
    <cellStyle name="Separador de milhares 7 5 3 6 3" xfId="31862" xr:uid="{67B7C0DB-C6DD-4502-AE1A-1891D5D3C9E5}"/>
    <cellStyle name="Separador de milhares 7 5 3 7" xfId="23036" xr:uid="{00000000-0005-0000-0000-00004F640000}"/>
    <cellStyle name="Separador de milhares 7 5 3 7 2" xfId="23037" xr:uid="{00000000-0005-0000-0000-000050640000}"/>
    <cellStyle name="Separador de milhares 7 5 3 7 2 2" xfId="31865" xr:uid="{B534F01A-122D-4BD6-B5EC-300020F60936}"/>
    <cellStyle name="Separador de milhares 7 5 3 7 3" xfId="31864" xr:uid="{B78B2C0B-F060-467A-9C69-659F8B88039B}"/>
    <cellStyle name="Separador de milhares 7 5 3 8" xfId="23038" xr:uid="{00000000-0005-0000-0000-000051640000}"/>
    <cellStyle name="Separador de milhares 7 5 3 8 2" xfId="23039" xr:uid="{00000000-0005-0000-0000-000052640000}"/>
    <cellStyle name="Separador de milhares 7 5 3 8 2 2" xfId="31867" xr:uid="{15DAF5D6-A4B3-4B8D-976B-138E0F8B4E1A}"/>
    <cellStyle name="Separador de milhares 7 5 3 8 3" xfId="31866" xr:uid="{93CCA4EA-83FD-492E-BBC9-316A18DDA6C6}"/>
    <cellStyle name="Separador de milhares 7 5 3 9" xfId="23040" xr:uid="{00000000-0005-0000-0000-000053640000}"/>
    <cellStyle name="Separador de milhares 7 5 3 9 2" xfId="23041" xr:uid="{00000000-0005-0000-0000-000054640000}"/>
    <cellStyle name="Separador de milhares 7 5 3 9 2 2" xfId="31869" xr:uid="{C647599B-8623-464C-BBC1-920C90F68F09}"/>
    <cellStyle name="Separador de milhares 7 5 3 9 3" xfId="31868" xr:uid="{4CDA4F9A-AC2E-4270-B705-F499E84A83B1}"/>
    <cellStyle name="Separador de milhares 7 5 30" xfId="23042" xr:uid="{00000000-0005-0000-0000-000055640000}"/>
    <cellStyle name="Separador de milhares 7 5 30 2" xfId="23043" xr:uid="{00000000-0005-0000-0000-000056640000}"/>
    <cellStyle name="Separador de milhares 7 5 30 2 2" xfId="31871" xr:uid="{52FEC8D5-FBF1-4462-88F2-EFB671D8A620}"/>
    <cellStyle name="Separador de milhares 7 5 30 3" xfId="31870" xr:uid="{885B1237-3318-4AD5-BC75-A8FA4DD37DCB}"/>
    <cellStyle name="Separador de milhares 7 5 31" xfId="23044" xr:uid="{00000000-0005-0000-0000-000057640000}"/>
    <cellStyle name="Separador de milhares 7 5 31 2" xfId="23045" xr:uid="{00000000-0005-0000-0000-000058640000}"/>
    <cellStyle name="Separador de milhares 7 5 31 2 2" xfId="31873" xr:uid="{A225D0ED-0165-423F-802C-1453FB812234}"/>
    <cellStyle name="Separador de milhares 7 5 31 3" xfId="31872" xr:uid="{B33918C2-9738-49F3-8B13-B717D0749758}"/>
    <cellStyle name="Separador de milhares 7 5 32" xfId="23046" xr:uid="{00000000-0005-0000-0000-000059640000}"/>
    <cellStyle name="Separador de milhares 7 5 32 2" xfId="23047" xr:uid="{00000000-0005-0000-0000-00005A640000}"/>
    <cellStyle name="Separador de milhares 7 5 32 2 2" xfId="31875" xr:uid="{8E7B216D-8AB4-461F-889F-150C5DFA65AB}"/>
    <cellStyle name="Separador de milhares 7 5 32 3" xfId="31874" xr:uid="{EFEE297B-3ED2-4A1E-82BC-957392E06E9B}"/>
    <cellStyle name="Separador de milhares 7 5 33" xfId="23048" xr:uid="{00000000-0005-0000-0000-00005B640000}"/>
    <cellStyle name="Separador de milhares 7 5 33 2" xfId="23049" xr:uid="{00000000-0005-0000-0000-00005C640000}"/>
    <cellStyle name="Separador de milhares 7 5 33 2 2" xfId="31877" xr:uid="{16D64FCF-E0D6-4F55-A8AE-DB1B9E96736C}"/>
    <cellStyle name="Separador de milhares 7 5 33 3" xfId="31876" xr:uid="{9CC053AE-8F92-467E-8B06-EC4C66A452BC}"/>
    <cellStyle name="Separador de milhares 7 5 34" xfId="23050" xr:uid="{00000000-0005-0000-0000-00005D640000}"/>
    <cellStyle name="Separador de milhares 7 5 34 2" xfId="23051" xr:uid="{00000000-0005-0000-0000-00005E640000}"/>
    <cellStyle name="Separador de milhares 7 5 34 2 2" xfId="31879" xr:uid="{B568F6FF-77C4-4A48-B36E-32B61506C42C}"/>
    <cellStyle name="Separador de milhares 7 5 34 3" xfId="31878" xr:uid="{1C48D713-2488-45FC-AF49-088D31D61F1D}"/>
    <cellStyle name="Separador de milhares 7 5 35" xfId="23052" xr:uid="{00000000-0005-0000-0000-00005F640000}"/>
    <cellStyle name="Separador de milhares 7 5 35 2" xfId="23053" xr:uid="{00000000-0005-0000-0000-000060640000}"/>
    <cellStyle name="Separador de milhares 7 5 35 2 2" xfId="31881" xr:uid="{62D00725-CEAA-4EB5-A780-656E8D5E7E69}"/>
    <cellStyle name="Separador de milhares 7 5 35 3" xfId="31880" xr:uid="{F65F7225-82C9-4696-A30E-0D003BB479A4}"/>
    <cellStyle name="Separador de milhares 7 5 36" xfId="23054" xr:uid="{00000000-0005-0000-0000-000061640000}"/>
    <cellStyle name="Separador de milhares 7 5 36 2" xfId="23055" xr:uid="{00000000-0005-0000-0000-000062640000}"/>
    <cellStyle name="Separador de milhares 7 5 36 2 2" xfId="31883" xr:uid="{588A9E51-CB55-4295-925A-ABD24F728B6D}"/>
    <cellStyle name="Separador de milhares 7 5 36 3" xfId="31882" xr:uid="{38B36521-F163-437D-9076-66AE0E2C7998}"/>
    <cellStyle name="Separador de milhares 7 5 37" xfId="23056" xr:uid="{00000000-0005-0000-0000-000063640000}"/>
    <cellStyle name="Separador de milhares 7 5 37 2" xfId="23057" xr:uid="{00000000-0005-0000-0000-000064640000}"/>
    <cellStyle name="Separador de milhares 7 5 37 2 2" xfId="31885" xr:uid="{2373625D-34F0-475F-90DE-09A36175A797}"/>
    <cellStyle name="Separador de milhares 7 5 37 3" xfId="31884" xr:uid="{4CFE3C1F-0E8C-4177-8026-91F97CEED6B5}"/>
    <cellStyle name="Separador de milhares 7 5 38" xfId="23058" xr:uid="{00000000-0005-0000-0000-000065640000}"/>
    <cellStyle name="Separador de milhares 7 5 38 2" xfId="23059" xr:uid="{00000000-0005-0000-0000-000066640000}"/>
    <cellStyle name="Separador de milhares 7 5 38 2 2" xfId="31887" xr:uid="{BA89ED05-550C-4BA9-ABCC-2CF2190C9A3C}"/>
    <cellStyle name="Separador de milhares 7 5 38 3" xfId="31886" xr:uid="{40A82193-1BDA-4AE2-8449-33F760563615}"/>
    <cellStyle name="Separador de milhares 7 5 39" xfId="23060" xr:uid="{00000000-0005-0000-0000-000067640000}"/>
    <cellStyle name="Separador de milhares 7 5 39 2" xfId="23061" xr:uid="{00000000-0005-0000-0000-000068640000}"/>
    <cellStyle name="Separador de milhares 7 5 39 2 2" xfId="31889" xr:uid="{D40143A3-FE12-49FA-82F4-5FC9E78FAB8E}"/>
    <cellStyle name="Separador de milhares 7 5 39 3" xfId="31888" xr:uid="{7379807A-2442-4175-93E9-A0EF19EBDF15}"/>
    <cellStyle name="Separador de milhares 7 5 4" xfId="23062" xr:uid="{00000000-0005-0000-0000-000069640000}"/>
    <cellStyle name="Separador de milhares 7 5 4 2" xfId="23063" xr:uid="{00000000-0005-0000-0000-00006A640000}"/>
    <cellStyle name="Separador de milhares 7 5 4 2 2" xfId="23064" xr:uid="{00000000-0005-0000-0000-00006B640000}"/>
    <cellStyle name="Separador de milhares 7 5 4 2 2 2" xfId="31892" xr:uid="{E859DBBC-FBAA-4E93-AE8D-CECF53F639BF}"/>
    <cellStyle name="Separador de milhares 7 5 4 2 3" xfId="31891" xr:uid="{50A5CDBC-B5C4-4CE8-962E-C440BCE22848}"/>
    <cellStyle name="Separador de milhares 7 5 4 3" xfId="23065" xr:uid="{00000000-0005-0000-0000-00006C640000}"/>
    <cellStyle name="Separador de milhares 7 5 4 3 2" xfId="23066" xr:uid="{00000000-0005-0000-0000-00006D640000}"/>
    <cellStyle name="Separador de milhares 7 5 4 3 2 2" xfId="31894" xr:uid="{9ABE0DEA-D4E1-4C5D-B068-C7FC939DD835}"/>
    <cellStyle name="Separador de milhares 7 5 4 3 3" xfId="31893" xr:uid="{AAF98D4B-DEB3-4C96-8781-E8A2AE3EAB82}"/>
    <cellStyle name="Separador de milhares 7 5 4 4" xfId="23067" xr:uid="{00000000-0005-0000-0000-00006E640000}"/>
    <cellStyle name="Separador de milhares 7 5 4 4 2" xfId="23068" xr:uid="{00000000-0005-0000-0000-00006F640000}"/>
    <cellStyle name="Separador de milhares 7 5 4 4 2 2" xfId="31896" xr:uid="{94EC0E04-802F-4D57-A12A-580E873B929F}"/>
    <cellStyle name="Separador de milhares 7 5 4 4 3" xfId="31895" xr:uid="{B366DC75-243C-4289-B5C5-A856D14DD139}"/>
    <cellStyle name="Separador de milhares 7 5 4 5" xfId="23069" xr:uid="{00000000-0005-0000-0000-000070640000}"/>
    <cellStyle name="Separador de milhares 7 5 4 5 2" xfId="23070" xr:uid="{00000000-0005-0000-0000-000071640000}"/>
    <cellStyle name="Separador de milhares 7 5 4 5 2 2" xfId="31898" xr:uid="{A78E301A-B836-4924-AB1A-6A6F84827C9C}"/>
    <cellStyle name="Separador de milhares 7 5 4 5 3" xfId="31897" xr:uid="{ACB2D55A-9EFB-4FF3-BC31-A5843BC57299}"/>
    <cellStyle name="Separador de milhares 7 5 4 6" xfId="23071" xr:uid="{00000000-0005-0000-0000-000072640000}"/>
    <cellStyle name="Separador de milhares 7 5 4 6 2" xfId="31899" xr:uid="{25FCFA75-4597-48CD-A49B-74C97C8B1DFF}"/>
    <cellStyle name="Separador de milhares 7 5 4 7" xfId="31890" xr:uid="{C2BC8AE6-9CFC-4F64-85B6-0C1F370385C8}"/>
    <cellStyle name="Separador de milhares 7 5 40" xfId="23072" xr:uid="{00000000-0005-0000-0000-000073640000}"/>
    <cellStyle name="Separador de milhares 7 5 40 2" xfId="23073" xr:uid="{00000000-0005-0000-0000-000074640000}"/>
    <cellStyle name="Separador de milhares 7 5 40 2 2" xfId="31901" xr:uid="{060C76A8-67CD-4301-98F8-5027B0B0CCCB}"/>
    <cellStyle name="Separador de milhares 7 5 40 3" xfId="31900" xr:uid="{F0962D92-E4F3-4E7E-9B10-27DD5B2156DB}"/>
    <cellStyle name="Separador de milhares 7 5 41" xfId="23074" xr:uid="{00000000-0005-0000-0000-000075640000}"/>
    <cellStyle name="Separador de milhares 7 5 41 2" xfId="23075" xr:uid="{00000000-0005-0000-0000-000076640000}"/>
    <cellStyle name="Separador de milhares 7 5 41 2 2" xfId="31903" xr:uid="{449BAE3B-C049-4B18-BC28-4FA4788D25F9}"/>
    <cellStyle name="Separador de milhares 7 5 41 3" xfId="31902" xr:uid="{D37DD629-881F-4D84-91C0-A5378FA0A6F0}"/>
    <cellStyle name="Separador de milhares 7 5 42" xfId="23076" xr:uid="{00000000-0005-0000-0000-000077640000}"/>
    <cellStyle name="Separador de milhares 7 5 42 2" xfId="23077" xr:uid="{00000000-0005-0000-0000-000078640000}"/>
    <cellStyle name="Separador de milhares 7 5 42 2 2" xfId="31905" xr:uid="{CEC5266C-131C-4B87-A051-69F68AB818F6}"/>
    <cellStyle name="Separador de milhares 7 5 42 3" xfId="31904" xr:uid="{7BB2CCA5-6927-4279-B712-AD774BD970C7}"/>
    <cellStyle name="Separador de milhares 7 5 43" xfId="23078" xr:uid="{00000000-0005-0000-0000-000079640000}"/>
    <cellStyle name="Separador de milhares 7 5 43 2" xfId="23079" xr:uid="{00000000-0005-0000-0000-00007A640000}"/>
    <cellStyle name="Separador de milhares 7 5 43 2 2" xfId="31907" xr:uid="{57C53AD7-AB23-4596-9AE8-9581B3788394}"/>
    <cellStyle name="Separador de milhares 7 5 43 3" xfId="31906" xr:uid="{4BD297C2-5F3F-4277-A4C0-EE5458C7F1EF}"/>
    <cellStyle name="Separador de milhares 7 5 44" xfId="23080" xr:uid="{00000000-0005-0000-0000-00007B640000}"/>
    <cellStyle name="Separador de milhares 7 5 44 2" xfId="23081" xr:uid="{00000000-0005-0000-0000-00007C640000}"/>
    <cellStyle name="Separador de milhares 7 5 44 2 2" xfId="31909" xr:uid="{00C10119-C9E6-479D-9E28-999A378D437C}"/>
    <cellStyle name="Separador de milhares 7 5 44 3" xfId="31908" xr:uid="{5445B62C-7EEF-4507-B3DF-A3D73BC87FD7}"/>
    <cellStyle name="Separador de milhares 7 5 45" xfId="23082" xr:uid="{00000000-0005-0000-0000-00007D640000}"/>
    <cellStyle name="Separador de milhares 7 5 45 2" xfId="23083" xr:uid="{00000000-0005-0000-0000-00007E640000}"/>
    <cellStyle name="Separador de milhares 7 5 45 2 2" xfId="31911" xr:uid="{178DD6CE-B38B-42A7-8497-CD99740C41C8}"/>
    <cellStyle name="Separador de milhares 7 5 45 3" xfId="31910" xr:uid="{58884793-0A8F-4983-9E0E-1E2E6AFD2EAC}"/>
    <cellStyle name="Separador de milhares 7 5 46" xfId="23084" xr:uid="{00000000-0005-0000-0000-00007F640000}"/>
    <cellStyle name="Separador de milhares 7 5 46 2" xfId="23085" xr:uid="{00000000-0005-0000-0000-000080640000}"/>
    <cellStyle name="Separador de milhares 7 5 46 2 2" xfId="31913" xr:uid="{40755BEC-BEA9-40DD-A46F-6BCC0DDC56DC}"/>
    <cellStyle name="Separador de milhares 7 5 46 3" xfId="31912" xr:uid="{C585BCCB-3598-407E-A2AE-79E2F27D2A3A}"/>
    <cellStyle name="Separador de milhares 7 5 47" xfId="23086" xr:uid="{00000000-0005-0000-0000-000081640000}"/>
    <cellStyle name="Separador de milhares 7 5 47 2" xfId="31914" xr:uid="{B11E32F1-00BE-4787-ACB9-2850C79654CF}"/>
    <cellStyle name="Separador de milhares 7 5 48" xfId="22865" xr:uid="{00000000-0005-0000-0000-000082640000}"/>
    <cellStyle name="Separador de milhares 7 5 49" xfId="28085" xr:uid="{A1BE390C-CB6C-457E-AE88-C6AE5F8917F7}"/>
    <cellStyle name="Separador de milhares 7 5 5" xfId="23087" xr:uid="{00000000-0005-0000-0000-000083640000}"/>
    <cellStyle name="Separador de milhares 7 5 5 2" xfId="23088" xr:uid="{00000000-0005-0000-0000-000084640000}"/>
    <cellStyle name="Separador de milhares 7 5 5 2 2" xfId="31916" xr:uid="{9351ACCD-9D09-4FCB-833C-0B4F6F0E7CDA}"/>
    <cellStyle name="Separador de milhares 7 5 5 3" xfId="31915" xr:uid="{F229BEB6-F846-45CD-B99C-B5018B395669}"/>
    <cellStyle name="Separador de milhares 7 5 6" xfId="23089" xr:uid="{00000000-0005-0000-0000-000085640000}"/>
    <cellStyle name="Separador de milhares 7 5 6 2" xfId="23090" xr:uid="{00000000-0005-0000-0000-000086640000}"/>
    <cellStyle name="Separador de milhares 7 5 6 2 2" xfId="31918" xr:uid="{1170BE9A-68EA-4BF6-AB56-E879349AF8C8}"/>
    <cellStyle name="Separador de milhares 7 5 6 3" xfId="31917" xr:uid="{8E142DB4-858F-4A83-97AA-5C179C532D0F}"/>
    <cellStyle name="Separador de milhares 7 5 7" xfId="23091" xr:uid="{00000000-0005-0000-0000-000087640000}"/>
    <cellStyle name="Separador de milhares 7 5 7 2" xfId="23092" xr:uid="{00000000-0005-0000-0000-000088640000}"/>
    <cellStyle name="Separador de milhares 7 5 7 2 2" xfId="31920" xr:uid="{CBB70A8D-4AA0-42C5-846A-BF07176F951F}"/>
    <cellStyle name="Separador de milhares 7 5 7 3" xfId="31919" xr:uid="{0710B34C-8AC1-476E-8804-8015C595F898}"/>
    <cellStyle name="Separador de milhares 7 5 8" xfId="23093" xr:uid="{00000000-0005-0000-0000-000089640000}"/>
    <cellStyle name="Separador de milhares 7 5 8 2" xfId="23094" xr:uid="{00000000-0005-0000-0000-00008A640000}"/>
    <cellStyle name="Separador de milhares 7 5 8 2 2" xfId="31922" xr:uid="{4D8D5EE2-1778-4636-BD4F-D97B6092E612}"/>
    <cellStyle name="Separador de milhares 7 5 8 3" xfId="31921" xr:uid="{9C3FA276-1225-49AC-9A6A-441ED7454CAD}"/>
    <cellStyle name="Separador de milhares 7 5 9" xfId="23095" xr:uid="{00000000-0005-0000-0000-00008B640000}"/>
    <cellStyle name="Separador de milhares 7 5 9 2" xfId="23096" xr:uid="{00000000-0005-0000-0000-00008C640000}"/>
    <cellStyle name="Separador de milhares 7 5 9 2 2" xfId="31924" xr:uid="{5FFB769E-1D09-4E40-B14E-8D7E191C734A}"/>
    <cellStyle name="Separador de milhares 7 5 9 3" xfId="31923" xr:uid="{E74C2BFA-76CC-412F-BB45-C45B90A39D1D}"/>
    <cellStyle name="Separador de milhares 7 50" xfId="23097" xr:uid="{00000000-0005-0000-0000-00008D640000}"/>
    <cellStyle name="Separador de milhares 7 50 2" xfId="23098" xr:uid="{00000000-0005-0000-0000-00008E640000}"/>
    <cellStyle name="Separador de milhares 7 50 2 2" xfId="31926" xr:uid="{63F59D76-733C-469A-9870-51E6EABAF3F4}"/>
    <cellStyle name="Separador de milhares 7 50 3" xfId="31925" xr:uid="{204CDB78-F527-4928-9BA0-3775991F45F9}"/>
    <cellStyle name="Separador de milhares 7 51" xfId="23099" xr:uid="{00000000-0005-0000-0000-00008F640000}"/>
    <cellStyle name="Separador de milhares 7 51 2" xfId="23100" xr:uid="{00000000-0005-0000-0000-000090640000}"/>
    <cellStyle name="Separador de milhares 7 51 2 2" xfId="31928" xr:uid="{A469D705-7E9E-449C-949A-621433A85328}"/>
    <cellStyle name="Separador de milhares 7 51 3" xfId="31927" xr:uid="{3F63F34A-EEA4-4B87-BDF5-E100667A60A5}"/>
    <cellStyle name="Separador de milhares 7 52" xfId="23101" xr:uid="{00000000-0005-0000-0000-000091640000}"/>
    <cellStyle name="Separador de milhares 7 52 2" xfId="23102" xr:uid="{00000000-0005-0000-0000-000092640000}"/>
    <cellStyle name="Separador de milhares 7 52 2 2" xfId="31930" xr:uid="{7D02AB6E-8BAE-484D-A887-89D5D655AA18}"/>
    <cellStyle name="Separador de milhares 7 52 3" xfId="31929" xr:uid="{501B8DF5-D616-4FDD-B8BB-35D2A0AD1162}"/>
    <cellStyle name="Separador de milhares 7 53" xfId="23103" xr:uid="{00000000-0005-0000-0000-000093640000}"/>
    <cellStyle name="Separador de milhares 7 53 2" xfId="23104" xr:uid="{00000000-0005-0000-0000-000094640000}"/>
    <cellStyle name="Separador de milhares 7 53 2 2" xfId="31932" xr:uid="{2058E879-CAF1-4E22-8805-7F291A4BA1B1}"/>
    <cellStyle name="Separador de milhares 7 53 3" xfId="31931" xr:uid="{317F8CC4-8067-4CFC-B9D7-0B31E5C5AFC7}"/>
    <cellStyle name="Separador de milhares 7 54" xfId="23105" xr:uid="{00000000-0005-0000-0000-000095640000}"/>
    <cellStyle name="Separador de milhares 7 54 2" xfId="31933" xr:uid="{5EF6A5C7-31AD-4464-A9D5-E1776B40A69A}"/>
    <cellStyle name="Separador de milhares 7 55" xfId="27215" xr:uid="{00000000-0005-0000-0000-000096640000}"/>
    <cellStyle name="Separador de milhares 7 55 2" xfId="33057" xr:uid="{DD16F604-1B74-4C3A-B87E-785D031BC5BF}"/>
    <cellStyle name="Separador de milhares 7 56" xfId="27395" xr:uid="{00000000-0005-0000-0000-000097640000}"/>
    <cellStyle name="Separador de milhares 7 56 2" xfId="33232" xr:uid="{FBCC89EC-A178-4D95-BC0D-2B28140D6ED5}"/>
    <cellStyle name="Separador de milhares 7 57" xfId="27573" xr:uid="{00000000-0005-0000-0000-000098640000}"/>
    <cellStyle name="Separador de milhares 7 57 2" xfId="33385" xr:uid="{9ABBCBC1-254D-4896-9F81-D795EA333558}"/>
    <cellStyle name="Separador de milhares 7 58" xfId="27724" xr:uid="{00000000-0005-0000-0000-000099640000}"/>
    <cellStyle name="Separador de milhares 7 58 2" xfId="33535" xr:uid="{6C19DEAB-D37B-4F85-9457-F688EAB5D206}"/>
    <cellStyle name="Separador de milhares 7 59" xfId="28064" xr:uid="{3FE96624-54E8-4364-B08E-B2C1540E20E5}"/>
    <cellStyle name="Separador de milhares 7 6" xfId="855" xr:uid="{00000000-0005-0000-0000-00009A640000}"/>
    <cellStyle name="Separador de milhares 7 6 10" xfId="23107" xr:uid="{00000000-0005-0000-0000-00009B640000}"/>
    <cellStyle name="Separador de milhares 7 6 10 2" xfId="23108" xr:uid="{00000000-0005-0000-0000-00009C640000}"/>
    <cellStyle name="Separador de milhares 7 6 10 2 2" xfId="31935" xr:uid="{9A2FF350-8F7C-40AC-A04F-D485216726A1}"/>
    <cellStyle name="Separador de milhares 7 6 10 3" xfId="31934" xr:uid="{6B09C79A-472D-4F04-AADB-D88197C7E036}"/>
    <cellStyle name="Separador de milhares 7 6 11" xfId="23109" xr:uid="{00000000-0005-0000-0000-00009D640000}"/>
    <cellStyle name="Separador de milhares 7 6 11 2" xfId="23110" xr:uid="{00000000-0005-0000-0000-00009E640000}"/>
    <cellStyle name="Separador de milhares 7 6 11 2 2" xfId="31937" xr:uid="{58B71F15-DEC0-43A3-A979-EA05D96402F6}"/>
    <cellStyle name="Separador de milhares 7 6 11 3" xfId="31936" xr:uid="{44AEB5CB-1B60-4E64-8F41-2380FBFE4E36}"/>
    <cellStyle name="Separador de milhares 7 6 12" xfId="23111" xr:uid="{00000000-0005-0000-0000-00009F640000}"/>
    <cellStyle name="Separador de milhares 7 6 12 2" xfId="23112" xr:uid="{00000000-0005-0000-0000-0000A0640000}"/>
    <cellStyle name="Separador de milhares 7 6 12 2 2" xfId="31939" xr:uid="{A311168D-9461-4166-AFE2-0D8CE5BA6978}"/>
    <cellStyle name="Separador de milhares 7 6 12 3" xfId="31938" xr:uid="{96C737C4-1BC6-4F28-816D-8F9846EE4400}"/>
    <cellStyle name="Separador de milhares 7 6 13" xfId="23113" xr:uid="{00000000-0005-0000-0000-0000A1640000}"/>
    <cellStyle name="Separador de milhares 7 6 13 2" xfId="23114" xr:uid="{00000000-0005-0000-0000-0000A2640000}"/>
    <cellStyle name="Separador de milhares 7 6 13 2 2" xfId="31941" xr:uid="{02928370-669D-4C37-A426-875B67F915F6}"/>
    <cellStyle name="Separador de milhares 7 6 13 3" xfId="31940" xr:uid="{BEC32C1A-0F86-4508-9D79-EBC2DC36F37A}"/>
    <cellStyle name="Separador de milhares 7 6 14" xfId="23115" xr:uid="{00000000-0005-0000-0000-0000A3640000}"/>
    <cellStyle name="Separador de milhares 7 6 14 2" xfId="23116" xr:uid="{00000000-0005-0000-0000-0000A4640000}"/>
    <cellStyle name="Separador de milhares 7 6 14 2 2" xfId="31943" xr:uid="{9F916D9F-BC33-46A5-A94B-D5E799F496FC}"/>
    <cellStyle name="Separador de milhares 7 6 14 3" xfId="31942" xr:uid="{0DCD5099-8416-400D-B847-01FBBC741FB9}"/>
    <cellStyle name="Separador de milhares 7 6 15" xfId="23117" xr:uid="{00000000-0005-0000-0000-0000A5640000}"/>
    <cellStyle name="Separador de milhares 7 6 15 2" xfId="23118" xr:uid="{00000000-0005-0000-0000-0000A6640000}"/>
    <cellStyle name="Separador de milhares 7 6 15 2 2" xfId="31945" xr:uid="{8CAF7998-7114-4CAC-8084-8C0C3F57BE3F}"/>
    <cellStyle name="Separador de milhares 7 6 15 3" xfId="31944" xr:uid="{1D589AF9-FC24-4556-8E43-2499B372664B}"/>
    <cellStyle name="Separador de milhares 7 6 16" xfId="23119" xr:uid="{00000000-0005-0000-0000-0000A7640000}"/>
    <cellStyle name="Separador de milhares 7 6 16 2" xfId="23120" xr:uid="{00000000-0005-0000-0000-0000A8640000}"/>
    <cellStyle name="Separador de milhares 7 6 16 2 2" xfId="31947" xr:uid="{B8FABCC0-0F70-4C1F-8EF6-36498A458A45}"/>
    <cellStyle name="Separador de milhares 7 6 16 3" xfId="31946" xr:uid="{ED234B7D-ECB2-44AB-B8AA-8554393DF512}"/>
    <cellStyle name="Separador de milhares 7 6 17" xfId="23121" xr:uid="{00000000-0005-0000-0000-0000A9640000}"/>
    <cellStyle name="Separador de milhares 7 6 17 2" xfId="23122" xr:uid="{00000000-0005-0000-0000-0000AA640000}"/>
    <cellStyle name="Separador de milhares 7 6 17 2 2" xfId="31949" xr:uid="{79DAA9BD-961E-4ADA-9ABC-ED8FD531D81C}"/>
    <cellStyle name="Separador de milhares 7 6 17 3" xfId="31948" xr:uid="{4FE829A5-431A-40E8-A0BD-4C669557B6B4}"/>
    <cellStyle name="Separador de milhares 7 6 18" xfId="23123" xr:uid="{00000000-0005-0000-0000-0000AB640000}"/>
    <cellStyle name="Separador de milhares 7 6 18 2" xfId="23124" xr:uid="{00000000-0005-0000-0000-0000AC640000}"/>
    <cellStyle name="Separador de milhares 7 6 18 2 2" xfId="31951" xr:uid="{2780C425-FE18-4492-803F-4446CC07F7EA}"/>
    <cellStyle name="Separador de milhares 7 6 18 3" xfId="31950" xr:uid="{4895A2DD-B7CD-4B04-8455-0DB307CC703B}"/>
    <cellStyle name="Separador de milhares 7 6 19" xfId="23125" xr:uid="{00000000-0005-0000-0000-0000AD640000}"/>
    <cellStyle name="Separador de milhares 7 6 19 2" xfId="23126" xr:uid="{00000000-0005-0000-0000-0000AE640000}"/>
    <cellStyle name="Separador de milhares 7 6 19 2 2" xfId="31953" xr:uid="{0323755E-DA6D-4817-803C-E52E8C5A28DC}"/>
    <cellStyle name="Separador de milhares 7 6 19 3" xfId="31952" xr:uid="{C3218EBD-F800-4104-90B3-7CF825EB285E}"/>
    <cellStyle name="Separador de milhares 7 6 2" xfId="23127" xr:uid="{00000000-0005-0000-0000-0000AF640000}"/>
    <cellStyle name="Separador de milhares 7 6 2 10" xfId="23128" xr:uid="{00000000-0005-0000-0000-0000B0640000}"/>
    <cellStyle name="Separador de milhares 7 6 2 10 2" xfId="23129" xr:uid="{00000000-0005-0000-0000-0000B1640000}"/>
    <cellStyle name="Separador de milhares 7 6 2 10 2 2" xfId="31956" xr:uid="{1839BCA6-01AD-4BCE-91A7-993E0BCAC849}"/>
    <cellStyle name="Separador de milhares 7 6 2 10 3" xfId="31955" xr:uid="{DA152889-400E-4441-925F-3ED69E7EF357}"/>
    <cellStyle name="Separador de milhares 7 6 2 11" xfId="23130" xr:uid="{00000000-0005-0000-0000-0000B2640000}"/>
    <cellStyle name="Separador de milhares 7 6 2 11 2" xfId="23131" xr:uid="{00000000-0005-0000-0000-0000B3640000}"/>
    <cellStyle name="Separador de milhares 7 6 2 11 2 2" xfId="31958" xr:uid="{986835F8-C6BB-496A-8957-7BFA7F9E2CF1}"/>
    <cellStyle name="Separador de milhares 7 6 2 11 3" xfId="31957" xr:uid="{AB8345BA-AF68-4E30-9908-6BFF810B9AED}"/>
    <cellStyle name="Separador de milhares 7 6 2 12" xfId="23132" xr:uid="{00000000-0005-0000-0000-0000B4640000}"/>
    <cellStyle name="Separador de milhares 7 6 2 12 2" xfId="23133" xr:uid="{00000000-0005-0000-0000-0000B5640000}"/>
    <cellStyle name="Separador de milhares 7 6 2 12 2 2" xfId="31960" xr:uid="{21495F50-C971-4E2A-8D80-712F2AD01026}"/>
    <cellStyle name="Separador de milhares 7 6 2 12 3" xfId="31959" xr:uid="{1CE13152-8748-4954-AD68-0FCB12AFBD0D}"/>
    <cellStyle name="Separador de milhares 7 6 2 13" xfId="23134" xr:uid="{00000000-0005-0000-0000-0000B6640000}"/>
    <cellStyle name="Separador de milhares 7 6 2 13 2" xfId="23135" xr:uid="{00000000-0005-0000-0000-0000B7640000}"/>
    <cellStyle name="Separador de milhares 7 6 2 13 2 2" xfId="31962" xr:uid="{BBEC06D0-AA2B-4F72-8819-9AFAA401F3C4}"/>
    <cellStyle name="Separador de milhares 7 6 2 13 3" xfId="31961" xr:uid="{E325FF4F-92D9-46CD-8EBF-3CA061919850}"/>
    <cellStyle name="Separador de milhares 7 6 2 14" xfId="23136" xr:uid="{00000000-0005-0000-0000-0000B8640000}"/>
    <cellStyle name="Separador de milhares 7 6 2 14 2" xfId="23137" xr:uid="{00000000-0005-0000-0000-0000B9640000}"/>
    <cellStyle name="Separador de milhares 7 6 2 14 2 2" xfId="31964" xr:uid="{E1E8DDC8-277C-452A-ADDD-9C58F1059884}"/>
    <cellStyle name="Separador de milhares 7 6 2 14 3" xfId="31963" xr:uid="{C7D67C86-3445-4790-B434-84E408FD72A4}"/>
    <cellStyle name="Separador de milhares 7 6 2 15" xfId="23138" xr:uid="{00000000-0005-0000-0000-0000BA640000}"/>
    <cellStyle name="Separador de milhares 7 6 2 15 2" xfId="23139" xr:uid="{00000000-0005-0000-0000-0000BB640000}"/>
    <cellStyle name="Separador de milhares 7 6 2 15 2 2" xfId="31966" xr:uid="{CFB62EC7-FB76-4595-B049-13354C57C62E}"/>
    <cellStyle name="Separador de milhares 7 6 2 15 3" xfId="31965" xr:uid="{FF876331-A939-47AC-B774-197F54422B28}"/>
    <cellStyle name="Separador de milhares 7 6 2 16" xfId="23140" xr:uid="{00000000-0005-0000-0000-0000BC640000}"/>
    <cellStyle name="Separador de milhares 7 6 2 16 2" xfId="23141" xr:uid="{00000000-0005-0000-0000-0000BD640000}"/>
    <cellStyle name="Separador de milhares 7 6 2 16 2 2" xfId="31968" xr:uid="{9233CB71-EE97-48B1-A479-F3A3594D227F}"/>
    <cellStyle name="Separador de milhares 7 6 2 16 3" xfId="31967" xr:uid="{3C947800-7BDB-4154-982D-5086A7D69CB8}"/>
    <cellStyle name="Separador de milhares 7 6 2 17" xfId="23142" xr:uid="{00000000-0005-0000-0000-0000BE640000}"/>
    <cellStyle name="Separador de milhares 7 6 2 17 2" xfId="23143" xr:uid="{00000000-0005-0000-0000-0000BF640000}"/>
    <cellStyle name="Separador de milhares 7 6 2 17 2 2" xfId="31970" xr:uid="{21AAD625-2E7D-44BB-9A45-7317679F4F72}"/>
    <cellStyle name="Separador de milhares 7 6 2 17 3" xfId="31969" xr:uid="{686156CE-94C1-47C2-83DE-533B2D833246}"/>
    <cellStyle name="Separador de milhares 7 6 2 18" xfId="23144" xr:uid="{00000000-0005-0000-0000-0000C0640000}"/>
    <cellStyle name="Separador de milhares 7 6 2 18 2" xfId="23145" xr:uid="{00000000-0005-0000-0000-0000C1640000}"/>
    <cellStyle name="Separador de milhares 7 6 2 18 2 2" xfId="31972" xr:uid="{5E410039-8D7F-405D-9ACC-1EBC2A45F4D4}"/>
    <cellStyle name="Separador de milhares 7 6 2 18 3" xfId="31971" xr:uid="{D8F3C320-EB37-4154-97F3-C99B98C8E6D0}"/>
    <cellStyle name="Separador de milhares 7 6 2 19" xfId="23146" xr:uid="{00000000-0005-0000-0000-0000C2640000}"/>
    <cellStyle name="Separador de milhares 7 6 2 19 2" xfId="23147" xr:uid="{00000000-0005-0000-0000-0000C3640000}"/>
    <cellStyle name="Separador de milhares 7 6 2 19 2 2" xfId="31974" xr:uid="{27F36559-3CE4-4685-98B9-17279A16D397}"/>
    <cellStyle name="Separador de milhares 7 6 2 19 3" xfId="31973" xr:uid="{35A2AFE3-2789-4A4E-BCA2-A6D7C02ED4D6}"/>
    <cellStyle name="Separador de milhares 7 6 2 2" xfId="23148" xr:uid="{00000000-0005-0000-0000-0000C4640000}"/>
    <cellStyle name="Separador de milhares 7 6 2 2 2" xfId="23149" xr:uid="{00000000-0005-0000-0000-0000C5640000}"/>
    <cellStyle name="Separador de milhares 7 6 2 2 2 2" xfId="31976" xr:uid="{16CA3993-2DFC-4361-AC65-F9B699783116}"/>
    <cellStyle name="Separador de milhares 7 6 2 2 3" xfId="31975" xr:uid="{F3F5AEBF-5A32-42F9-9D79-D572D2CA1BA6}"/>
    <cellStyle name="Separador de milhares 7 6 2 20" xfId="23150" xr:uid="{00000000-0005-0000-0000-0000C6640000}"/>
    <cellStyle name="Separador de milhares 7 6 2 20 2" xfId="23151" xr:uid="{00000000-0005-0000-0000-0000C7640000}"/>
    <cellStyle name="Separador de milhares 7 6 2 20 2 2" xfId="31978" xr:uid="{41038F4D-C000-4CD6-A207-C243E2A6A466}"/>
    <cellStyle name="Separador de milhares 7 6 2 20 3" xfId="31977" xr:uid="{BA0C0C1E-D034-45C0-8339-C433566AE48A}"/>
    <cellStyle name="Separador de milhares 7 6 2 21" xfId="23152" xr:uid="{00000000-0005-0000-0000-0000C8640000}"/>
    <cellStyle name="Separador de milhares 7 6 2 21 2" xfId="23153" xr:uid="{00000000-0005-0000-0000-0000C9640000}"/>
    <cellStyle name="Separador de milhares 7 6 2 21 2 2" xfId="31980" xr:uid="{6B564476-0B6C-41DA-A8D4-C14CB11B9C90}"/>
    <cellStyle name="Separador de milhares 7 6 2 21 3" xfId="31979" xr:uid="{A4A3C165-A630-40BC-B335-00767561D7BA}"/>
    <cellStyle name="Separador de milhares 7 6 2 22" xfId="23154" xr:uid="{00000000-0005-0000-0000-0000CA640000}"/>
    <cellStyle name="Separador de milhares 7 6 2 22 2" xfId="23155" xr:uid="{00000000-0005-0000-0000-0000CB640000}"/>
    <cellStyle name="Separador de milhares 7 6 2 22 2 2" xfId="31982" xr:uid="{239D97BA-1EF9-4E0C-8C8D-00F7EF70F1CE}"/>
    <cellStyle name="Separador de milhares 7 6 2 22 3" xfId="31981" xr:uid="{4C86E6C2-5A81-47AA-8229-AA9F7E378717}"/>
    <cellStyle name="Separador de milhares 7 6 2 23" xfId="23156" xr:uid="{00000000-0005-0000-0000-0000CC640000}"/>
    <cellStyle name="Separador de milhares 7 6 2 23 2" xfId="23157" xr:uid="{00000000-0005-0000-0000-0000CD640000}"/>
    <cellStyle name="Separador de milhares 7 6 2 23 2 2" xfId="31984" xr:uid="{60131A84-FFCB-4320-8561-090FE6649C3D}"/>
    <cellStyle name="Separador de milhares 7 6 2 23 3" xfId="31983" xr:uid="{8E42AD6E-C41B-46F1-87A2-8064D29B7342}"/>
    <cellStyle name="Separador de milhares 7 6 2 24" xfId="23158" xr:uid="{00000000-0005-0000-0000-0000CE640000}"/>
    <cellStyle name="Separador de milhares 7 6 2 24 2" xfId="23159" xr:uid="{00000000-0005-0000-0000-0000CF640000}"/>
    <cellStyle name="Separador de milhares 7 6 2 24 2 2" xfId="31986" xr:uid="{567E7589-7BFA-4009-A9C9-8C9F243EF599}"/>
    <cellStyle name="Separador de milhares 7 6 2 24 3" xfId="31985" xr:uid="{D22EE084-FDE8-49E6-AB6B-F1EAF90C48A3}"/>
    <cellStyle name="Separador de milhares 7 6 2 25" xfId="23160" xr:uid="{00000000-0005-0000-0000-0000D0640000}"/>
    <cellStyle name="Separador de milhares 7 6 2 25 2" xfId="23161" xr:uid="{00000000-0005-0000-0000-0000D1640000}"/>
    <cellStyle name="Separador de milhares 7 6 2 25 2 2" xfId="31988" xr:uid="{CC46DBCC-B882-4869-8B33-955A03A60DF0}"/>
    <cellStyle name="Separador de milhares 7 6 2 25 3" xfId="31987" xr:uid="{46C72909-7DC8-433D-8CC5-826D4A3475B1}"/>
    <cellStyle name="Separador de milhares 7 6 2 26" xfId="23162" xr:uid="{00000000-0005-0000-0000-0000D2640000}"/>
    <cellStyle name="Separador de milhares 7 6 2 26 2" xfId="23163" xr:uid="{00000000-0005-0000-0000-0000D3640000}"/>
    <cellStyle name="Separador de milhares 7 6 2 26 2 2" xfId="31990" xr:uid="{B5F8B547-871B-466B-9257-16EDC7260826}"/>
    <cellStyle name="Separador de milhares 7 6 2 26 3" xfId="31989" xr:uid="{70533DE4-CCB8-4C1E-ACAA-8A0351413E97}"/>
    <cellStyle name="Separador de milhares 7 6 2 27" xfId="23164" xr:uid="{00000000-0005-0000-0000-0000D4640000}"/>
    <cellStyle name="Separador de milhares 7 6 2 27 2" xfId="23165" xr:uid="{00000000-0005-0000-0000-0000D5640000}"/>
    <cellStyle name="Separador de milhares 7 6 2 27 2 2" xfId="31992" xr:uid="{5EE4EA69-FBC6-4660-BF0C-D8C19736A8C6}"/>
    <cellStyle name="Separador de milhares 7 6 2 27 3" xfId="31991" xr:uid="{5C7C343F-1C3A-4702-A437-4D94EBCD2BA1}"/>
    <cellStyle name="Separador de milhares 7 6 2 28" xfId="23166" xr:uid="{00000000-0005-0000-0000-0000D6640000}"/>
    <cellStyle name="Separador de milhares 7 6 2 28 2" xfId="23167" xr:uid="{00000000-0005-0000-0000-0000D7640000}"/>
    <cellStyle name="Separador de milhares 7 6 2 28 2 2" xfId="31994" xr:uid="{FE471CFF-F1B3-44B0-A698-97BAB9F77DFA}"/>
    <cellStyle name="Separador de milhares 7 6 2 28 3" xfId="31993" xr:uid="{812169DA-38E7-4F40-8185-26067331318F}"/>
    <cellStyle name="Separador de milhares 7 6 2 29" xfId="23168" xr:uid="{00000000-0005-0000-0000-0000D8640000}"/>
    <cellStyle name="Separador de milhares 7 6 2 29 2" xfId="23169" xr:uid="{00000000-0005-0000-0000-0000D9640000}"/>
    <cellStyle name="Separador de milhares 7 6 2 29 2 2" xfId="31996" xr:uid="{51ADA73D-E480-42CA-9F0D-F1081F394BCC}"/>
    <cellStyle name="Separador de milhares 7 6 2 29 3" xfId="31995" xr:uid="{7EC78756-C0DE-44C1-ADD0-8E0949BE849E}"/>
    <cellStyle name="Separador de milhares 7 6 2 3" xfId="23170" xr:uid="{00000000-0005-0000-0000-0000DA640000}"/>
    <cellStyle name="Separador de milhares 7 6 2 3 2" xfId="23171" xr:uid="{00000000-0005-0000-0000-0000DB640000}"/>
    <cellStyle name="Separador de milhares 7 6 2 3 2 2" xfId="31998" xr:uid="{FC531D0D-64AE-43B7-A585-617BD5934CB2}"/>
    <cellStyle name="Separador de milhares 7 6 2 3 3" xfId="31997" xr:uid="{EDCCD210-F709-4008-96D4-DB686F73CCC3}"/>
    <cellStyle name="Separador de milhares 7 6 2 30" xfId="23172" xr:uid="{00000000-0005-0000-0000-0000DC640000}"/>
    <cellStyle name="Separador de milhares 7 6 2 30 2" xfId="23173" xr:uid="{00000000-0005-0000-0000-0000DD640000}"/>
    <cellStyle name="Separador de milhares 7 6 2 30 2 2" xfId="32000" xr:uid="{7237CD01-C9D7-42AE-9468-BEF64CF083F1}"/>
    <cellStyle name="Separador de milhares 7 6 2 30 3" xfId="31999" xr:uid="{EF03D5F6-4E0A-4FCF-BC5B-45FCE162812B}"/>
    <cellStyle name="Separador de milhares 7 6 2 31" xfId="23174" xr:uid="{00000000-0005-0000-0000-0000DE640000}"/>
    <cellStyle name="Separador de milhares 7 6 2 31 2" xfId="23175" xr:uid="{00000000-0005-0000-0000-0000DF640000}"/>
    <cellStyle name="Separador de milhares 7 6 2 31 2 2" xfId="32002" xr:uid="{871DFF7D-D944-4707-9697-25BD6C8626AC}"/>
    <cellStyle name="Separador de milhares 7 6 2 31 3" xfId="32001" xr:uid="{81CF7749-9118-45EF-92C0-70B652F4DCEE}"/>
    <cellStyle name="Separador de milhares 7 6 2 32" xfId="23176" xr:uid="{00000000-0005-0000-0000-0000E0640000}"/>
    <cellStyle name="Separador de milhares 7 6 2 32 2" xfId="23177" xr:uid="{00000000-0005-0000-0000-0000E1640000}"/>
    <cellStyle name="Separador de milhares 7 6 2 32 2 2" xfId="32004" xr:uid="{B818D7FA-E0C3-4B4B-881A-6B7F9F25C85F}"/>
    <cellStyle name="Separador de milhares 7 6 2 32 3" xfId="32003" xr:uid="{CBEE3BD9-FAB7-435C-9FE5-AACD0CF45107}"/>
    <cellStyle name="Separador de milhares 7 6 2 33" xfId="23178" xr:uid="{00000000-0005-0000-0000-0000E2640000}"/>
    <cellStyle name="Separador de milhares 7 6 2 33 2" xfId="23179" xr:uid="{00000000-0005-0000-0000-0000E3640000}"/>
    <cellStyle name="Separador de milhares 7 6 2 33 2 2" xfId="32006" xr:uid="{E50D0044-3556-43CD-9C6F-F27411D71A85}"/>
    <cellStyle name="Separador de milhares 7 6 2 33 3" xfId="32005" xr:uid="{3CA2596D-0638-4505-A2AF-C42060EBDD78}"/>
    <cellStyle name="Separador de milhares 7 6 2 34" xfId="23180" xr:uid="{00000000-0005-0000-0000-0000E4640000}"/>
    <cellStyle name="Separador de milhares 7 6 2 34 2" xfId="23181" xr:uid="{00000000-0005-0000-0000-0000E5640000}"/>
    <cellStyle name="Separador de milhares 7 6 2 34 2 2" xfId="32008" xr:uid="{0DFEB97A-AEF7-4196-A522-EF579B60EA58}"/>
    <cellStyle name="Separador de milhares 7 6 2 34 3" xfId="32007" xr:uid="{FFFA5AAA-C4E1-497E-9C4D-CE701CE5B4FB}"/>
    <cellStyle name="Separador de milhares 7 6 2 35" xfId="23182" xr:uid="{00000000-0005-0000-0000-0000E6640000}"/>
    <cellStyle name="Separador de milhares 7 6 2 35 2" xfId="32009" xr:uid="{8DED5FEC-CD9F-4261-87B9-1C1D001783B5}"/>
    <cellStyle name="Separador de milhares 7 6 2 36" xfId="31954" xr:uid="{249CCE62-D2FC-41A0-8DD1-9FF4B28DD115}"/>
    <cellStyle name="Separador de milhares 7 6 2 4" xfId="23183" xr:uid="{00000000-0005-0000-0000-0000E7640000}"/>
    <cellStyle name="Separador de milhares 7 6 2 4 2" xfId="23184" xr:uid="{00000000-0005-0000-0000-0000E8640000}"/>
    <cellStyle name="Separador de milhares 7 6 2 4 2 2" xfId="32011" xr:uid="{F1B22FA5-70FA-4EBD-8F86-538AFFD2345E}"/>
    <cellStyle name="Separador de milhares 7 6 2 4 3" xfId="32010" xr:uid="{D0B98386-AB62-4CF5-A66F-5A96DCEE4308}"/>
    <cellStyle name="Separador de milhares 7 6 2 5" xfId="23185" xr:uid="{00000000-0005-0000-0000-0000E9640000}"/>
    <cellStyle name="Separador de milhares 7 6 2 5 2" xfId="23186" xr:uid="{00000000-0005-0000-0000-0000EA640000}"/>
    <cellStyle name="Separador de milhares 7 6 2 5 2 2" xfId="32013" xr:uid="{268152AC-8896-47D6-8398-79C7FB46655E}"/>
    <cellStyle name="Separador de milhares 7 6 2 5 3" xfId="32012" xr:uid="{B3797C8F-3F3E-4F0F-BA88-61471A233069}"/>
    <cellStyle name="Separador de milhares 7 6 2 6" xfId="23187" xr:uid="{00000000-0005-0000-0000-0000EB640000}"/>
    <cellStyle name="Separador de milhares 7 6 2 6 2" xfId="23188" xr:uid="{00000000-0005-0000-0000-0000EC640000}"/>
    <cellStyle name="Separador de milhares 7 6 2 6 2 2" xfId="32015" xr:uid="{FAF281DC-6FE8-4CBE-984B-C2B4E5B558F0}"/>
    <cellStyle name="Separador de milhares 7 6 2 6 3" xfId="32014" xr:uid="{CD5C36B9-80E5-4736-A5DF-D86BE6D641AE}"/>
    <cellStyle name="Separador de milhares 7 6 2 7" xfId="23189" xr:uid="{00000000-0005-0000-0000-0000ED640000}"/>
    <cellStyle name="Separador de milhares 7 6 2 7 2" xfId="23190" xr:uid="{00000000-0005-0000-0000-0000EE640000}"/>
    <cellStyle name="Separador de milhares 7 6 2 7 2 2" xfId="32017" xr:uid="{F99F7C88-691D-48B5-9D06-9DA1E9A6C027}"/>
    <cellStyle name="Separador de milhares 7 6 2 7 3" xfId="32016" xr:uid="{F1BC0822-EF35-4FFD-9786-247BE0E93AA5}"/>
    <cellStyle name="Separador de milhares 7 6 2 8" xfId="23191" xr:uid="{00000000-0005-0000-0000-0000EF640000}"/>
    <cellStyle name="Separador de milhares 7 6 2 8 2" xfId="23192" xr:uid="{00000000-0005-0000-0000-0000F0640000}"/>
    <cellStyle name="Separador de milhares 7 6 2 8 2 2" xfId="32019" xr:uid="{B65FDB02-E3CC-40D1-A9DB-D6539F534C31}"/>
    <cellStyle name="Separador de milhares 7 6 2 8 3" xfId="32018" xr:uid="{2EEFEA57-6247-4B96-9692-1EC000885D52}"/>
    <cellStyle name="Separador de milhares 7 6 2 9" xfId="23193" xr:uid="{00000000-0005-0000-0000-0000F1640000}"/>
    <cellStyle name="Separador de milhares 7 6 2 9 2" xfId="23194" xr:uid="{00000000-0005-0000-0000-0000F2640000}"/>
    <cellStyle name="Separador de milhares 7 6 2 9 2 2" xfId="32021" xr:uid="{93B0CB5F-EDB8-41BD-BF72-8404743EA5E9}"/>
    <cellStyle name="Separador de milhares 7 6 2 9 3" xfId="32020" xr:uid="{BF7F821B-E962-45FC-91DA-107E5291605A}"/>
    <cellStyle name="Separador de milhares 7 6 20" xfId="23195" xr:uid="{00000000-0005-0000-0000-0000F3640000}"/>
    <cellStyle name="Separador de milhares 7 6 20 2" xfId="23196" xr:uid="{00000000-0005-0000-0000-0000F4640000}"/>
    <cellStyle name="Separador de milhares 7 6 20 2 2" xfId="32023" xr:uid="{F28266CA-DE66-491A-834B-CBEBD46DB4BB}"/>
    <cellStyle name="Separador de milhares 7 6 20 3" xfId="32022" xr:uid="{ABD74FA7-AC1C-4A0A-BEC2-31FA2D85DC81}"/>
    <cellStyle name="Separador de milhares 7 6 21" xfId="23197" xr:uid="{00000000-0005-0000-0000-0000F5640000}"/>
    <cellStyle name="Separador de milhares 7 6 21 2" xfId="23198" xr:uid="{00000000-0005-0000-0000-0000F6640000}"/>
    <cellStyle name="Separador de milhares 7 6 21 2 2" xfId="32025" xr:uid="{DDEC2C21-B0FF-4429-ACAF-51D90C4188BA}"/>
    <cellStyle name="Separador de milhares 7 6 21 3" xfId="32024" xr:uid="{978E161E-DFD3-4863-950F-D44597B5B560}"/>
    <cellStyle name="Separador de milhares 7 6 22" xfId="23199" xr:uid="{00000000-0005-0000-0000-0000F7640000}"/>
    <cellStyle name="Separador de milhares 7 6 22 2" xfId="23200" xr:uid="{00000000-0005-0000-0000-0000F8640000}"/>
    <cellStyle name="Separador de milhares 7 6 22 2 2" xfId="32027" xr:uid="{345C8449-18B1-4008-9066-1379F28E14BD}"/>
    <cellStyle name="Separador de milhares 7 6 22 3" xfId="32026" xr:uid="{20E75566-B1E3-4E12-922C-806059394F53}"/>
    <cellStyle name="Separador de milhares 7 6 23" xfId="23201" xr:uid="{00000000-0005-0000-0000-0000F9640000}"/>
    <cellStyle name="Separador de milhares 7 6 23 2" xfId="23202" xr:uid="{00000000-0005-0000-0000-0000FA640000}"/>
    <cellStyle name="Separador de milhares 7 6 23 2 2" xfId="32029" xr:uid="{009AA74A-9012-4269-A60D-A5538D2A8FB8}"/>
    <cellStyle name="Separador de milhares 7 6 23 3" xfId="32028" xr:uid="{8764B49C-3D9C-4C8E-A3CC-1224D6DC5B31}"/>
    <cellStyle name="Separador de milhares 7 6 24" xfId="23203" xr:uid="{00000000-0005-0000-0000-0000FB640000}"/>
    <cellStyle name="Separador de milhares 7 6 24 2" xfId="23204" xr:uid="{00000000-0005-0000-0000-0000FC640000}"/>
    <cellStyle name="Separador de milhares 7 6 24 2 2" xfId="32031" xr:uid="{A140C999-4265-49F0-A490-67C05D1F93DF}"/>
    <cellStyle name="Separador de milhares 7 6 24 3" xfId="32030" xr:uid="{CE2C5FE9-8F09-47DE-A1AD-5D3E2BB71633}"/>
    <cellStyle name="Separador de milhares 7 6 25" xfId="23205" xr:uid="{00000000-0005-0000-0000-0000FD640000}"/>
    <cellStyle name="Separador de milhares 7 6 25 2" xfId="23206" xr:uid="{00000000-0005-0000-0000-0000FE640000}"/>
    <cellStyle name="Separador de milhares 7 6 25 2 2" xfId="32033" xr:uid="{7BF79113-D828-4377-BFDC-3B5A713FA96E}"/>
    <cellStyle name="Separador de milhares 7 6 25 3" xfId="32032" xr:uid="{4F5366D1-8E28-4A9C-8514-B0683B05C9CE}"/>
    <cellStyle name="Separador de milhares 7 6 26" xfId="23207" xr:uid="{00000000-0005-0000-0000-0000FF640000}"/>
    <cellStyle name="Separador de milhares 7 6 26 2" xfId="23208" xr:uid="{00000000-0005-0000-0000-000000650000}"/>
    <cellStyle name="Separador de milhares 7 6 26 2 2" xfId="32035" xr:uid="{82F800BB-97E0-4DB2-B2CD-ED7211402BF7}"/>
    <cellStyle name="Separador de milhares 7 6 26 3" xfId="32034" xr:uid="{D9CBD0FB-FB9D-4772-AF4E-F8390A7F547D}"/>
    <cellStyle name="Separador de milhares 7 6 27" xfId="23209" xr:uid="{00000000-0005-0000-0000-000001650000}"/>
    <cellStyle name="Separador de milhares 7 6 27 2" xfId="23210" xr:uid="{00000000-0005-0000-0000-000002650000}"/>
    <cellStyle name="Separador de milhares 7 6 27 2 2" xfId="32037" xr:uid="{94A646C0-034A-4993-9329-BB78BD926DD5}"/>
    <cellStyle name="Separador de milhares 7 6 27 3" xfId="32036" xr:uid="{AC7B4D6E-BC55-4CDF-AE51-F76B54CBC44F}"/>
    <cellStyle name="Separador de milhares 7 6 28" xfId="23211" xr:uid="{00000000-0005-0000-0000-000003650000}"/>
    <cellStyle name="Separador de milhares 7 6 28 2" xfId="23212" xr:uid="{00000000-0005-0000-0000-000004650000}"/>
    <cellStyle name="Separador de milhares 7 6 28 2 2" xfId="32039" xr:uid="{E91A8B1E-89D9-4551-A797-A8D6CFA75515}"/>
    <cellStyle name="Separador de milhares 7 6 28 3" xfId="32038" xr:uid="{0BD49AB9-C3C5-4E17-A1E6-21C095BEA2CF}"/>
    <cellStyle name="Separador de milhares 7 6 29" xfId="23213" xr:uid="{00000000-0005-0000-0000-000005650000}"/>
    <cellStyle name="Separador de milhares 7 6 29 2" xfId="23214" xr:uid="{00000000-0005-0000-0000-000006650000}"/>
    <cellStyle name="Separador de milhares 7 6 29 2 2" xfId="32041" xr:uid="{75076BE9-97F8-4A35-9699-C9D717FE9D19}"/>
    <cellStyle name="Separador de milhares 7 6 29 3" xfId="32040" xr:uid="{2F362BEA-B43F-4D63-858C-D4D60FFDB2B3}"/>
    <cellStyle name="Separador de milhares 7 6 3" xfId="23215" xr:uid="{00000000-0005-0000-0000-000007650000}"/>
    <cellStyle name="Separador de milhares 7 6 3 10" xfId="23216" xr:uid="{00000000-0005-0000-0000-000008650000}"/>
    <cellStyle name="Separador de milhares 7 6 3 10 2" xfId="23217" xr:uid="{00000000-0005-0000-0000-000009650000}"/>
    <cellStyle name="Separador de milhares 7 6 3 10 2 2" xfId="32044" xr:uid="{705D1D55-4038-4109-ACA3-4E4B2B6F3EFE}"/>
    <cellStyle name="Separador de milhares 7 6 3 10 3" xfId="32043" xr:uid="{111ACC8E-D428-4043-B7F0-D890E4C1F6A0}"/>
    <cellStyle name="Separador de milhares 7 6 3 11" xfId="23218" xr:uid="{00000000-0005-0000-0000-00000A650000}"/>
    <cellStyle name="Separador de milhares 7 6 3 11 2" xfId="23219" xr:uid="{00000000-0005-0000-0000-00000B650000}"/>
    <cellStyle name="Separador de milhares 7 6 3 11 2 2" xfId="32046" xr:uid="{DE7A10D8-80FC-49B6-B84C-6B12929A2C41}"/>
    <cellStyle name="Separador de milhares 7 6 3 11 3" xfId="32045" xr:uid="{92C25E8A-2F1D-42CF-9021-BD256CFF2F62}"/>
    <cellStyle name="Separador de milhares 7 6 3 12" xfId="23220" xr:uid="{00000000-0005-0000-0000-00000C650000}"/>
    <cellStyle name="Separador de milhares 7 6 3 12 2" xfId="23221" xr:uid="{00000000-0005-0000-0000-00000D650000}"/>
    <cellStyle name="Separador de milhares 7 6 3 12 2 2" xfId="32048" xr:uid="{5FD77F53-03B6-4C52-9C4F-A7E3C7A13F7B}"/>
    <cellStyle name="Separador de milhares 7 6 3 12 3" xfId="32047" xr:uid="{42A8B1D7-D2BB-4598-94B1-92CB98958D99}"/>
    <cellStyle name="Separador de milhares 7 6 3 13" xfId="23222" xr:uid="{00000000-0005-0000-0000-00000E650000}"/>
    <cellStyle name="Separador de milhares 7 6 3 13 2" xfId="23223" xr:uid="{00000000-0005-0000-0000-00000F650000}"/>
    <cellStyle name="Separador de milhares 7 6 3 13 2 2" xfId="32050" xr:uid="{6B1BA5AF-F33B-4BAA-98B4-7D8927788CE5}"/>
    <cellStyle name="Separador de milhares 7 6 3 13 3" xfId="32049" xr:uid="{2844FFA6-82B9-4D08-8F44-3C312F292EF1}"/>
    <cellStyle name="Separador de milhares 7 6 3 14" xfId="23224" xr:uid="{00000000-0005-0000-0000-000010650000}"/>
    <cellStyle name="Separador de milhares 7 6 3 14 2" xfId="23225" xr:uid="{00000000-0005-0000-0000-000011650000}"/>
    <cellStyle name="Separador de milhares 7 6 3 14 2 2" xfId="32052" xr:uid="{6FEAEC5B-3DF6-48BC-8286-629654A58300}"/>
    <cellStyle name="Separador de milhares 7 6 3 14 3" xfId="32051" xr:uid="{B01BD651-37C1-421E-9565-9A6CADC3E725}"/>
    <cellStyle name="Separador de milhares 7 6 3 15" xfId="23226" xr:uid="{00000000-0005-0000-0000-000012650000}"/>
    <cellStyle name="Separador de milhares 7 6 3 15 2" xfId="23227" xr:uid="{00000000-0005-0000-0000-000013650000}"/>
    <cellStyle name="Separador de milhares 7 6 3 15 2 2" xfId="32054" xr:uid="{1313ABB7-35CC-4E88-B18B-D3D5E52D239E}"/>
    <cellStyle name="Separador de milhares 7 6 3 15 3" xfId="32053" xr:uid="{8914FCF4-2ED3-491B-9E1D-D6E222C00589}"/>
    <cellStyle name="Separador de milhares 7 6 3 16" xfId="23228" xr:uid="{00000000-0005-0000-0000-000014650000}"/>
    <cellStyle name="Separador de milhares 7 6 3 16 2" xfId="23229" xr:uid="{00000000-0005-0000-0000-000015650000}"/>
    <cellStyle name="Separador de milhares 7 6 3 16 2 2" xfId="32056" xr:uid="{F13EBD27-250D-47AE-8ED7-A33814A0A2A4}"/>
    <cellStyle name="Separador de milhares 7 6 3 16 3" xfId="32055" xr:uid="{099C808A-4619-409A-94DF-AABDC94D6E60}"/>
    <cellStyle name="Separador de milhares 7 6 3 17" xfId="23230" xr:uid="{00000000-0005-0000-0000-000016650000}"/>
    <cellStyle name="Separador de milhares 7 6 3 17 2" xfId="23231" xr:uid="{00000000-0005-0000-0000-000017650000}"/>
    <cellStyle name="Separador de milhares 7 6 3 17 2 2" xfId="32058" xr:uid="{B226CF53-C7BA-4872-9E63-04E38227B819}"/>
    <cellStyle name="Separador de milhares 7 6 3 17 3" xfId="32057" xr:uid="{0B045E50-53A6-42A2-9F39-D9F10CDA0FE9}"/>
    <cellStyle name="Separador de milhares 7 6 3 18" xfId="23232" xr:uid="{00000000-0005-0000-0000-000018650000}"/>
    <cellStyle name="Separador de milhares 7 6 3 18 2" xfId="23233" xr:uid="{00000000-0005-0000-0000-000019650000}"/>
    <cellStyle name="Separador de milhares 7 6 3 18 2 2" xfId="32060" xr:uid="{A96AF87A-E21C-4A15-B9E0-AA1AF7DACCA7}"/>
    <cellStyle name="Separador de milhares 7 6 3 18 3" xfId="32059" xr:uid="{808F4E07-F05F-471F-9577-E9DAC8835A02}"/>
    <cellStyle name="Separador de milhares 7 6 3 19" xfId="23234" xr:uid="{00000000-0005-0000-0000-00001A650000}"/>
    <cellStyle name="Separador de milhares 7 6 3 19 2" xfId="23235" xr:uid="{00000000-0005-0000-0000-00001B650000}"/>
    <cellStyle name="Separador de milhares 7 6 3 19 2 2" xfId="32062" xr:uid="{B5392C8E-8821-4D28-92FE-D3F9BD872CD7}"/>
    <cellStyle name="Separador de milhares 7 6 3 19 3" xfId="32061" xr:uid="{A48D38EB-5BCD-4970-8961-10B0B3C293C3}"/>
    <cellStyle name="Separador de milhares 7 6 3 2" xfId="23236" xr:uid="{00000000-0005-0000-0000-00001C650000}"/>
    <cellStyle name="Separador de milhares 7 6 3 2 2" xfId="23237" xr:uid="{00000000-0005-0000-0000-00001D650000}"/>
    <cellStyle name="Separador de milhares 7 6 3 2 2 2" xfId="32064" xr:uid="{89C90F6F-C3CF-4E61-AD0E-7D8F45529046}"/>
    <cellStyle name="Separador de milhares 7 6 3 2 3" xfId="32063" xr:uid="{EB5CF2A5-2396-4C1E-AAF7-A594E577AE52}"/>
    <cellStyle name="Separador de milhares 7 6 3 20" xfId="23238" xr:uid="{00000000-0005-0000-0000-00001E650000}"/>
    <cellStyle name="Separador de milhares 7 6 3 20 2" xfId="23239" xr:uid="{00000000-0005-0000-0000-00001F650000}"/>
    <cellStyle name="Separador de milhares 7 6 3 20 2 2" xfId="32066" xr:uid="{8C16CA4A-982A-411E-A4F0-565FD368EB5D}"/>
    <cellStyle name="Separador de milhares 7 6 3 20 3" xfId="32065" xr:uid="{FE316F63-8055-4E0F-870E-DD0FBE0B26DF}"/>
    <cellStyle name="Separador de milhares 7 6 3 21" xfId="23240" xr:uid="{00000000-0005-0000-0000-000020650000}"/>
    <cellStyle name="Separador de milhares 7 6 3 21 2" xfId="23241" xr:uid="{00000000-0005-0000-0000-000021650000}"/>
    <cellStyle name="Separador de milhares 7 6 3 21 2 2" xfId="32068" xr:uid="{90705686-6840-4749-BD5D-33F09D6E309F}"/>
    <cellStyle name="Separador de milhares 7 6 3 21 3" xfId="32067" xr:uid="{BBE17070-F34C-45AB-A42B-303F3996196A}"/>
    <cellStyle name="Separador de milhares 7 6 3 22" xfId="23242" xr:uid="{00000000-0005-0000-0000-000022650000}"/>
    <cellStyle name="Separador de milhares 7 6 3 22 2" xfId="23243" xr:uid="{00000000-0005-0000-0000-000023650000}"/>
    <cellStyle name="Separador de milhares 7 6 3 22 2 2" xfId="32070" xr:uid="{A418C736-4E9E-4C13-BF0E-6FB3EB22C8C8}"/>
    <cellStyle name="Separador de milhares 7 6 3 22 3" xfId="32069" xr:uid="{76C07C81-3A04-4DC4-B77B-9BA5C4FF47B4}"/>
    <cellStyle name="Separador de milhares 7 6 3 23" xfId="23244" xr:uid="{00000000-0005-0000-0000-000024650000}"/>
    <cellStyle name="Separador de milhares 7 6 3 23 2" xfId="23245" xr:uid="{00000000-0005-0000-0000-000025650000}"/>
    <cellStyle name="Separador de milhares 7 6 3 23 2 2" xfId="32072" xr:uid="{AF31FFDF-8912-47B0-B00D-D14FCE9FB475}"/>
    <cellStyle name="Separador de milhares 7 6 3 23 3" xfId="32071" xr:uid="{37AC97E4-90E1-4D03-B074-EE343A903A5C}"/>
    <cellStyle name="Separador de milhares 7 6 3 24" xfId="23246" xr:uid="{00000000-0005-0000-0000-000026650000}"/>
    <cellStyle name="Separador de milhares 7 6 3 24 2" xfId="23247" xr:uid="{00000000-0005-0000-0000-000027650000}"/>
    <cellStyle name="Separador de milhares 7 6 3 24 2 2" xfId="32074" xr:uid="{84CE12DC-2BA7-46D2-9B4B-3ACC383987AB}"/>
    <cellStyle name="Separador de milhares 7 6 3 24 3" xfId="32073" xr:uid="{ABC7E1F4-4851-4BE6-87AF-EF27943B2EC3}"/>
    <cellStyle name="Separador de milhares 7 6 3 25" xfId="23248" xr:uid="{00000000-0005-0000-0000-000028650000}"/>
    <cellStyle name="Separador de milhares 7 6 3 25 2" xfId="23249" xr:uid="{00000000-0005-0000-0000-000029650000}"/>
    <cellStyle name="Separador de milhares 7 6 3 25 2 2" xfId="32076" xr:uid="{41CBCA2B-FB47-4EB0-8921-6B1AEDFFFEAD}"/>
    <cellStyle name="Separador de milhares 7 6 3 25 3" xfId="32075" xr:uid="{E67D904A-0231-4C21-909E-CF00F91A6047}"/>
    <cellStyle name="Separador de milhares 7 6 3 26" xfId="23250" xr:uid="{00000000-0005-0000-0000-00002A650000}"/>
    <cellStyle name="Separador de milhares 7 6 3 26 2" xfId="23251" xr:uid="{00000000-0005-0000-0000-00002B650000}"/>
    <cellStyle name="Separador de milhares 7 6 3 26 2 2" xfId="32078" xr:uid="{4740AFC5-E1B2-424A-B8CA-3E4987645D1C}"/>
    <cellStyle name="Separador de milhares 7 6 3 26 3" xfId="32077" xr:uid="{03889509-DB96-4371-9C0A-E1CC453C6477}"/>
    <cellStyle name="Separador de milhares 7 6 3 27" xfId="23252" xr:uid="{00000000-0005-0000-0000-00002C650000}"/>
    <cellStyle name="Separador de milhares 7 6 3 27 2" xfId="23253" xr:uid="{00000000-0005-0000-0000-00002D650000}"/>
    <cellStyle name="Separador de milhares 7 6 3 27 2 2" xfId="32080" xr:uid="{1576C71C-4C0A-4782-8DC5-ECE516C328B6}"/>
    <cellStyle name="Separador de milhares 7 6 3 27 3" xfId="32079" xr:uid="{7D2EEA24-77AC-48E6-8492-DAC6D9813F04}"/>
    <cellStyle name="Separador de milhares 7 6 3 28" xfId="23254" xr:uid="{00000000-0005-0000-0000-00002E650000}"/>
    <cellStyle name="Separador de milhares 7 6 3 28 2" xfId="23255" xr:uid="{00000000-0005-0000-0000-00002F650000}"/>
    <cellStyle name="Separador de milhares 7 6 3 28 2 2" xfId="32082" xr:uid="{98E661FD-D947-4293-B4C9-C8816359C931}"/>
    <cellStyle name="Separador de milhares 7 6 3 28 3" xfId="32081" xr:uid="{041FE4CF-261C-47E9-8BD5-3A046091637F}"/>
    <cellStyle name="Separador de milhares 7 6 3 29" xfId="23256" xr:uid="{00000000-0005-0000-0000-000030650000}"/>
    <cellStyle name="Separador de milhares 7 6 3 29 2" xfId="23257" xr:uid="{00000000-0005-0000-0000-000031650000}"/>
    <cellStyle name="Separador de milhares 7 6 3 29 2 2" xfId="32084" xr:uid="{1FADC232-A1C7-47AC-A475-304A912DB2EA}"/>
    <cellStyle name="Separador de milhares 7 6 3 29 3" xfId="32083" xr:uid="{A91D7F07-5B99-4343-8E7E-EAA933B659F0}"/>
    <cellStyle name="Separador de milhares 7 6 3 3" xfId="23258" xr:uid="{00000000-0005-0000-0000-000032650000}"/>
    <cellStyle name="Separador de milhares 7 6 3 3 2" xfId="23259" xr:uid="{00000000-0005-0000-0000-000033650000}"/>
    <cellStyle name="Separador de milhares 7 6 3 3 2 2" xfId="32086" xr:uid="{F2579089-C2A0-4E69-9A00-8E4A1C0D4CF3}"/>
    <cellStyle name="Separador de milhares 7 6 3 3 3" xfId="32085" xr:uid="{1E533154-D6A8-4D36-97E8-A74884408D0B}"/>
    <cellStyle name="Separador de milhares 7 6 3 30" xfId="23260" xr:uid="{00000000-0005-0000-0000-000034650000}"/>
    <cellStyle name="Separador de milhares 7 6 3 30 2" xfId="23261" xr:uid="{00000000-0005-0000-0000-000035650000}"/>
    <cellStyle name="Separador de milhares 7 6 3 30 2 2" xfId="32088" xr:uid="{7C5EB5C4-2D53-4B59-A0EF-3A7CA3020BD2}"/>
    <cellStyle name="Separador de milhares 7 6 3 30 3" xfId="32087" xr:uid="{4D065698-6F95-4335-8FEA-F8BC4AA9BC51}"/>
    <cellStyle name="Separador de milhares 7 6 3 31" xfId="23262" xr:uid="{00000000-0005-0000-0000-000036650000}"/>
    <cellStyle name="Separador de milhares 7 6 3 31 2" xfId="23263" xr:uid="{00000000-0005-0000-0000-000037650000}"/>
    <cellStyle name="Separador de milhares 7 6 3 31 2 2" xfId="32090" xr:uid="{3F1BF67B-81DC-49FC-BD9F-75FBF4112788}"/>
    <cellStyle name="Separador de milhares 7 6 3 31 3" xfId="32089" xr:uid="{77BBF2CA-8A97-4EC4-80D1-6399776CF654}"/>
    <cellStyle name="Separador de milhares 7 6 3 32" xfId="23264" xr:uid="{00000000-0005-0000-0000-000038650000}"/>
    <cellStyle name="Separador de milhares 7 6 3 32 2" xfId="23265" xr:uid="{00000000-0005-0000-0000-000039650000}"/>
    <cellStyle name="Separador de milhares 7 6 3 32 2 2" xfId="32092" xr:uid="{7FF375A3-0A85-42DA-B55E-7DFB024960D0}"/>
    <cellStyle name="Separador de milhares 7 6 3 32 3" xfId="32091" xr:uid="{1F4A362F-3605-4571-9FC0-F4A8D881FEDD}"/>
    <cellStyle name="Separador de milhares 7 6 3 33" xfId="23266" xr:uid="{00000000-0005-0000-0000-00003A650000}"/>
    <cellStyle name="Separador de milhares 7 6 3 33 2" xfId="23267" xr:uid="{00000000-0005-0000-0000-00003B650000}"/>
    <cellStyle name="Separador de milhares 7 6 3 33 2 2" xfId="32094" xr:uid="{C93ADB4F-EF13-49EF-928B-CED1F6B28321}"/>
    <cellStyle name="Separador de milhares 7 6 3 33 3" xfId="32093" xr:uid="{19925FDA-233C-4A93-B1BB-C50FEDD5B2B8}"/>
    <cellStyle name="Separador de milhares 7 6 3 34" xfId="23268" xr:uid="{00000000-0005-0000-0000-00003C650000}"/>
    <cellStyle name="Separador de milhares 7 6 3 34 2" xfId="23269" xr:uid="{00000000-0005-0000-0000-00003D650000}"/>
    <cellStyle name="Separador de milhares 7 6 3 34 2 2" xfId="32096" xr:uid="{5C84C201-4234-4F07-88B9-4B9FA3F04911}"/>
    <cellStyle name="Separador de milhares 7 6 3 34 3" xfId="32095" xr:uid="{F84D2444-08AB-447B-9D4B-CA8F825D32DB}"/>
    <cellStyle name="Separador de milhares 7 6 3 35" xfId="23270" xr:uid="{00000000-0005-0000-0000-00003E650000}"/>
    <cellStyle name="Separador de milhares 7 6 3 35 2" xfId="32097" xr:uid="{9A738D42-F27B-4753-88B0-0E77E2CABBFE}"/>
    <cellStyle name="Separador de milhares 7 6 3 36" xfId="32042" xr:uid="{CC215435-A618-49BB-B5D4-D6DCC66B6635}"/>
    <cellStyle name="Separador de milhares 7 6 3 4" xfId="23271" xr:uid="{00000000-0005-0000-0000-00003F650000}"/>
    <cellStyle name="Separador de milhares 7 6 3 4 2" xfId="23272" xr:uid="{00000000-0005-0000-0000-000040650000}"/>
    <cellStyle name="Separador de milhares 7 6 3 4 2 2" xfId="32099" xr:uid="{07F2A2E3-234D-4ABE-8AE9-093B4717A28F}"/>
    <cellStyle name="Separador de milhares 7 6 3 4 3" xfId="32098" xr:uid="{055276D7-4236-4D20-8255-A7C8656A8DBA}"/>
    <cellStyle name="Separador de milhares 7 6 3 5" xfId="23273" xr:uid="{00000000-0005-0000-0000-000041650000}"/>
    <cellStyle name="Separador de milhares 7 6 3 5 2" xfId="23274" xr:uid="{00000000-0005-0000-0000-000042650000}"/>
    <cellStyle name="Separador de milhares 7 6 3 5 2 2" xfId="32101" xr:uid="{AF4A3A68-3460-4093-A344-CCC285B1B1CD}"/>
    <cellStyle name="Separador de milhares 7 6 3 5 3" xfId="32100" xr:uid="{78813ADE-F0D1-4925-B75B-20932FDC0B6A}"/>
    <cellStyle name="Separador de milhares 7 6 3 6" xfId="23275" xr:uid="{00000000-0005-0000-0000-000043650000}"/>
    <cellStyle name="Separador de milhares 7 6 3 6 2" xfId="23276" xr:uid="{00000000-0005-0000-0000-000044650000}"/>
    <cellStyle name="Separador de milhares 7 6 3 6 2 2" xfId="32103" xr:uid="{3A392BE1-ACAA-4EFB-9DC2-C655EF173563}"/>
    <cellStyle name="Separador de milhares 7 6 3 6 3" xfId="32102" xr:uid="{4F18A1D6-79B4-4D47-B1B1-E066C9BFF224}"/>
    <cellStyle name="Separador de milhares 7 6 3 7" xfId="23277" xr:uid="{00000000-0005-0000-0000-000045650000}"/>
    <cellStyle name="Separador de milhares 7 6 3 7 2" xfId="23278" xr:uid="{00000000-0005-0000-0000-000046650000}"/>
    <cellStyle name="Separador de milhares 7 6 3 7 2 2" xfId="32105" xr:uid="{15D6FCE6-75FA-47A4-9280-16A0F8512251}"/>
    <cellStyle name="Separador de milhares 7 6 3 7 3" xfId="32104" xr:uid="{AD14B8FF-0744-4736-9D84-056628C41946}"/>
    <cellStyle name="Separador de milhares 7 6 3 8" xfId="23279" xr:uid="{00000000-0005-0000-0000-000047650000}"/>
    <cellStyle name="Separador de milhares 7 6 3 8 2" xfId="23280" xr:uid="{00000000-0005-0000-0000-000048650000}"/>
    <cellStyle name="Separador de milhares 7 6 3 8 2 2" xfId="32107" xr:uid="{1E2054A8-2D1E-4FA1-963A-B7ECC996BCFB}"/>
    <cellStyle name="Separador de milhares 7 6 3 8 3" xfId="32106" xr:uid="{10643FD7-CE05-426E-B9C3-717A966B89BF}"/>
    <cellStyle name="Separador de milhares 7 6 3 9" xfId="23281" xr:uid="{00000000-0005-0000-0000-000049650000}"/>
    <cellStyle name="Separador de milhares 7 6 3 9 2" xfId="23282" xr:uid="{00000000-0005-0000-0000-00004A650000}"/>
    <cellStyle name="Separador de milhares 7 6 3 9 2 2" xfId="32109" xr:uid="{59B04AD3-7928-4B27-A99D-E010611B92E4}"/>
    <cellStyle name="Separador de milhares 7 6 3 9 3" xfId="32108" xr:uid="{9EE02D83-27DA-4963-807B-868F31F9E4DD}"/>
    <cellStyle name="Separador de milhares 7 6 30" xfId="23283" xr:uid="{00000000-0005-0000-0000-00004B650000}"/>
    <cellStyle name="Separador de milhares 7 6 30 2" xfId="23284" xr:uid="{00000000-0005-0000-0000-00004C650000}"/>
    <cellStyle name="Separador de milhares 7 6 30 2 2" xfId="32111" xr:uid="{D04D554F-45CD-4725-B030-1D129D0089C5}"/>
    <cellStyle name="Separador de milhares 7 6 30 3" xfId="32110" xr:uid="{776A01FF-EA20-44B3-9EE3-06BE40A23D31}"/>
    <cellStyle name="Separador de milhares 7 6 31" xfId="23285" xr:uid="{00000000-0005-0000-0000-00004D650000}"/>
    <cellStyle name="Separador de milhares 7 6 31 2" xfId="23286" xr:uid="{00000000-0005-0000-0000-00004E650000}"/>
    <cellStyle name="Separador de milhares 7 6 31 2 2" xfId="32113" xr:uid="{2A9D0B0F-8EBA-4C1A-B245-3B0B717A698D}"/>
    <cellStyle name="Separador de milhares 7 6 31 3" xfId="32112" xr:uid="{7E4AA84B-48C1-4859-820C-E4ACD1306C08}"/>
    <cellStyle name="Separador de milhares 7 6 32" xfId="23287" xr:uid="{00000000-0005-0000-0000-00004F650000}"/>
    <cellStyle name="Separador de milhares 7 6 32 2" xfId="23288" xr:uid="{00000000-0005-0000-0000-000050650000}"/>
    <cellStyle name="Separador de milhares 7 6 32 2 2" xfId="32115" xr:uid="{28F77896-38BC-4A4E-BF74-D429BDE5397D}"/>
    <cellStyle name="Separador de milhares 7 6 32 3" xfId="32114" xr:uid="{E5554D58-8223-4DA3-9BBF-8D2BADEF1A25}"/>
    <cellStyle name="Separador de milhares 7 6 33" xfId="23289" xr:uid="{00000000-0005-0000-0000-000051650000}"/>
    <cellStyle name="Separador de milhares 7 6 33 2" xfId="23290" xr:uid="{00000000-0005-0000-0000-000052650000}"/>
    <cellStyle name="Separador de milhares 7 6 33 2 2" xfId="32117" xr:uid="{8933129F-E104-4934-8810-52BB67768995}"/>
    <cellStyle name="Separador de milhares 7 6 33 3" xfId="32116" xr:uid="{07A1E29B-9364-4809-97F3-648CE0CB5B3E}"/>
    <cellStyle name="Separador de milhares 7 6 34" xfId="23291" xr:uid="{00000000-0005-0000-0000-000053650000}"/>
    <cellStyle name="Separador de milhares 7 6 34 2" xfId="23292" xr:uid="{00000000-0005-0000-0000-000054650000}"/>
    <cellStyle name="Separador de milhares 7 6 34 2 2" xfId="32119" xr:uid="{CC553074-B327-4DFC-A8B0-41CB4689445C}"/>
    <cellStyle name="Separador de milhares 7 6 34 3" xfId="32118" xr:uid="{8F31F328-9DFF-4557-96AF-F73BE05DBCA8}"/>
    <cellStyle name="Separador de milhares 7 6 35" xfId="23293" xr:uid="{00000000-0005-0000-0000-000055650000}"/>
    <cellStyle name="Separador de milhares 7 6 35 2" xfId="23294" xr:uid="{00000000-0005-0000-0000-000056650000}"/>
    <cellStyle name="Separador de milhares 7 6 35 2 2" xfId="32121" xr:uid="{B88F8FF5-BB7A-4D79-BD95-A28DF0DE30E5}"/>
    <cellStyle name="Separador de milhares 7 6 35 3" xfId="32120" xr:uid="{DD665B9E-2655-429F-8B28-40E50AF6CDA3}"/>
    <cellStyle name="Separador de milhares 7 6 36" xfId="23295" xr:uid="{00000000-0005-0000-0000-000057650000}"/>
    <cellStyle name="Separador de milhares 7 6 36 2" xfId="23296" xr:uid="{00000000-0005-0000-0000-000058650000}"/>
    <cellStyle name="Separador de milhares 7 6 36 2 2" xfId="32123" xr:uid="{4574ED1F-1525-4698-B381-F1E7F7FFB345}"/>
    <cellStyle name="Separador de milhares 7 6 36 3" xfId="32122" xr:uid="{99BC1BAD-51BA-4D96-9AA6-48BC02159BA4}"/>
    <cellStyle name="Separador de milhares 7 6 37" xfId="23297" xr:uid="{00000000-0005-0000-0000-000059650000}"/>
    <cellStyle name="Separador de milhares 7 6 37 2" xfId="23298" xr:uid="{00000000-0005-0000-0000-00005A650000}"/>
    <cellStyle name="Separador de milhares 7 6 37 2 2" xfId="32125" xr:uid="{ED6730E7-8B61-4B94-9D54-7641AA83603C}"/>
    <cellStyle name="Separador de milhares 7 6 37 3" xfId="32124" xr:uid="{95FF1DA1-07CB-47F3-93F6-0853EBF6C7F2}"/>
    <cellStyle name="Separador de milhares 7 6 38" xfId="23299" xr:uid="{00000000-0005-0000-0000-00005B650000}"/>
    <cellStyle name="Separador de milhares 7 6 38 2" xfId="23300" xr:uid="{00000000-0005-0000-0000-00005C650000}"/>
    <cellStyle name="Separador de milhares 7 6 38 2 2" xfId="32127" xr:uid="{CD98E8FA-4012-49C5-B56C-1467A089E8F1}"/>
    <cellStyle name="Separador de milhares 7 6 38 3" xfId="32126" xr:uid="{5F201E71-97AF-4F81-983D-D52394867348}"/>
    <cellStyle name="Separador de milhares 7 6 39" xfId="23301" xr:uid="{00000000-0005-0000-0000-00005D650000}"/>
    <cellStyle name="Separador de milhares 7 6 39 2" xfId="23302" xr:uid="{00000000-0005-0000-0000-00005E650000}"/>
    <cellStyle name="Separador de milhares 7 6 39 2 2" xfId="32129" xr:uid="{ACE58706-55BB-457F-9330-22E776A624D1}"/>
    <cellStyle name="Separador de milhares 7 6 39 3" xfId="32128" xr:uid="{7A23009B-D662-4887-8B9F-2D3BAEF9389E}"/>
    <cellStyle name="Separador de milhares 7 6 4" xfId="23303" xr:uid="{00000000-0005-0000-0000-00005F650000}"/>
    <cellStyle name="Separador de milhares 7 6 4 2" xfId="23304" xr:uid="{00000000-0005-0000-0000-000060650000}"/>
    <cellStyle name="Separador de milhares 7 6 4 2 2" xfId="23305" xr:uid="{00000000-0005-0000-0000-000061650000}"/>
    <cellStyle name="Separador de milhares 7 6 4 2 2 2" xfId="32132" xr:uid="{09984B8F-5733-4D96-922E-1BD0E380DD5A}"/>
    <cellStyle name="Separador de milhares 7 6 4 2 3" xfId="32131" xr:uid="{D8C50509-CC87-4288-B49A-248D8E0CEA4A}"/>
    <cellStyle name="Separador de milhares 7 6 4 3" xfId="23306" xr:uid="{00000000-0005-0000-0000-000062650000}"/>
    <cellStyle name="Separador de milhares 7 6 4 3 2" xfId="23307" xr:uid="{00000000-0005-0000-0000-000063650000}"/>
    <cellStyle name="Separador de milhares 7 6 4 3 2 2" xfId="32134" xr:uid="{0EA54C76-DB68-48A1-8188-21EE58469AE2}"/>
    <cellStyle name="Separador de milhares 7 6 4 3 3" xfId="32133" xr:uid="{0A9596DE-8FB1-4001-9517-29E67F58BF90}"/>
    <cellStyle name="Separador de milhares 7 6 4 4" xfId="23308" xr:uid="{00000000-0005-0000-0000-000064650000}"/>
    <cellStyle name="Separador de milhares 7 6 4 4 2" xfId="23309" xr:uid="{00000000-0005-0000-0000-000065650000}"/>
    <cellStyle name="Separador de milhares 7 6 4 4 2 2" xfId="32136" xr:uid="{1886AE73-5AD7-4CA5-9156-F2D428D9A116}"/>
    <cellStyle name="Separador de milhares 7 6 4 4 3" xfId="32135" xr:uid="{2A8612AE-D794-4268-9ECB-159F06298897}"/>
    <cellStyle name="Separador de milhares 7 6 4 5" xfId="23310" xr:uid="{00000000-0005-0000-0000-000066650000}"/>
    <cellStyle name="Separador de milhares 7 6 4 5 2" xfId="23311" xr:uid="{00000000-0005-0000-0000-000067650000}"/>
    <cellStyle name="Separador de milhares 7 6 4 5 2 2" xfId="32138" xr:uid="{60CA0991-FD39-45AF-B6F6-54B6D9C9B074}"/>
    <cellStyle name="Separador de milhares 7 6 4 5 3" xfId="32137" xr:uid="{2C2931CD-A649-4930-BC3F-02D0C4F3A992}"/>
    <cellStyle name="Separador de milhares 7 6 4 6" xfId="23312" xr:uid="{00000000-0005-0000-0000-000068650000}"/>
    <cellStyle name="Separador de milhares 7 6 4 6 2" xfId="32139" xr:uid="{B0E25D88-9A05-420C-BEAC-35B570B8E0A7}"/>
    <cellStyle name="Separador de milhares 7 6 4 7" xfId="32130" xr:uid="{4C572327-9BD5-48CA-BF26-A14F3AD71C4B}"/>
    <cellStyle name="Separador de milhares 7 6 40" xfId="23313" xr:uid="{00000000-0005-0000-0000-000069650000}"/>
    <cellStyle name="Separador de milhares 7 6 40 2" xfId="23314" xr:uid="{00000000-0005-0000-0000-00006A650000}"/>
    <cellStyle name="Separador de milhares 7 6 40 2 2" xfId="32141" xr:uid="{5C90FA4C-00A3-4720-B817-24A341B9A9CE}"/>
    <cellStyle name="Separador de milhares 7 6 40 3" xfId="32140" xr:uid="{57AC60CF-ACE3-43B1-978E-007BA11AFB88}"/>
    <cellStyle name="Separador de milhares 7 6 41" xfId="23315" xr:uid="{00000000-0005-0000-0000-00006B650000}"/>
    <cellStyle name="Separador de milhares 7 6 41 2" xfId="23316" xr:uid="{00000000-0005-0000-0000-00006C650000}"/>
    <cellStyle name="Separador de milhares 7 6 41 2 2" xfId="32143" xr:uid="{05DEC723-8983-4ED4-9F7F-6CAF2864CF6B}"/>
    <cellStyle name="Separador de milhares 7 6 41 3" xfId="32142" xr:uid="{49205989-A0DD-4C1E-89D8-516061EC277D}"/>
    <cellStyle name="Separador de milhares 7 6 42" xfId="23317" xr:uid="{00000000-0005-0000-0000-00006D650000}"/>
    <cellStyle name="Separador de milhares 7 6 42 2" xfId="23318" xr:uid="{00000000-0005-0000-0000-00006E650000}"/>
    <cellStyle name="Separador de milhares 7 6 42 2 2" xfId="32145" xr:uid="{F7DF30A6-E897-467A-B72F-94442A4B73C8}"/>
    <cellStyle name="Separador de milhares 7 6 42 3" xfId="32144" xr:uid="{A0A5B303-F73D-48C6-A38C-78B188073792}"/>
    <cellStyle name="Separador de milhares 7 6 43" xfId="23319" xr:uid="{00000000-0005-0000-0000-00006F650000}"/>
    <cellStyle name="Separador de milhares 7 6 43 2" xfId="23320" xr:uid="{00000000-0005-0000-0000-000070650000}"/>
    <cellStyle name="Separador de milhares 7 6 43 2 2" xfId="32147" xr:uid="{675030CC-F97B-4AC9-B74B-8FAA35B2AA58}"/>
    <cellStyle name="Separador de milhares 7 6 43 3" xfId="32146" xr:uid="{0E2D28ED-2558-4297-9B9F-81B35E25F6DB}"/>
    <cellStyle name="Separador de milhares 7 6 44" xfId="23321" xr:uid="{00000000-0005-0000-0000-000071650000}"/>
    <cellStyle name="Separador de milhares 7 6 44 2" xfId="23322" xr:uid="{00000000-0005-0000-0000-000072650000}"/>
    <cellStyle name="Separador de milhares 7 6 44 2 2" xfId="32149" xr:uid="{19CF4AAF-3DF3-4F3E-A9F9-6D90AF6D4A16}"/>
    <cellStyle name="Separador de milhares 7 6 44 3" xfId="32148" xr:uid="{7548DC86-9B8A-4DE7-B8C7-A09B692DF0D2}"/>
    <cellStyle name="Separador de milhares 7 6 45" xfId="23323" xr:uid="{00000000-0005-0000-0000-000073650000}"/>
    <cellStyle name="Separador de milhares 7 6 45 2" xfId="23324" xr:uid="{00000000-0005-0000-0000-000074650000}"/>
    <cellStyle name="Separador de milhares 7 6 45 2 2" xfId="32151" xr:uid="{2CAA2F89-2D8B-4737-AF42-85315E87ACB9}"/>
    <cellStyle name="Separador de milhares 7 6 45 3" xfId="32150" xr:uid="{BCCABB22-4F2E-40DB-90E1-AB5907048DC6}"/>
    <cellStyle name="Separador de milhares 7 6 46" xfId="23325" xr:uid="{00000000-0005-0000-0000-000075650000}"/>
    <cellStyle name="Separador de milhares 7 6 46 2" xfId="23326" xr:uid="{00000000-0005-0000-0000-000076650000}"/>
    <cellStyle name="Separador de milhares 7 6 46 2 2" xfId="32153" xr:uid="{0E4012BC-AE3C-4638-889B-B8AF4BC348CC}"/>
    <cellStyle name="Separador de milhares 7 6 46 3" xfId="32152" xr:uid="{BFE47B18-9B5C-4445-A56E-7579C0C3F813}"/>
    <cellStyle name="Separador de milhares 7 6 47" xfId="23327" xr:uid="{00000000-0005-0000-0000-000077650000}"/>
    <cellStyle name="Separador de milhares 7 6 47 2" xfId="32154" xr:uid="{07160FA0-6E0F-470E-8F0A-3C952437A141}"/>
    <cellStyle name="Separador de milhares 7 6 48" xfId="23106" xr:uid="{00000000-0005-0000-0000-000078650000}"/>
    <cellStyle name="Separador de milhares 7 6 49" xfId="28087" xr:uid="{07211303-4702-4D2B-BE4B-17ECEA87B1C8}"/>
    <cellStyle name="Separador de milhares 7 6 5" xfId="23328" xr:uid="{00000000-0005-0000-0000-000079650000}"/>
    <cellStyle name="Separador de milhares 7 6 5 2" xfId="23329" xr:uid="{00000000-0005-0000-0000-00007A650000}"/>
    <cellStyle name="Separador de milhares 7 6 5 2 2" xfId="32156" xr:uid="{61D1B2BA-FEE7-4E3B-B829-A8C62DF1E3E4}"/>
    <cellStyle name="Separador de milhares 7 6 5 3" xfId="32155" xr:uid="{8E5D2E7F-FC49-431E-98C8-4EDE3B664BE2}"/>
    <cellStyle name="Separador de milhares 7 6 6" xfId="23330" xr:uid="{00000000-0005-0000-0000-00007B650000}"/>
    <cellStyle name="Separador de milhares 7 6 6 2" xfId="23331" xr:uid="{00000000-0005-0000-0000-00007C650000}"/>
    <cellStyle name="Separador de milhares 7 6 6 2 2" xfId="32158" xr:uid="{D884F11D-3AEE-4FF6-9AF2-D6316CD351CA}"/>
    <cellStyle name="Separador de milhares 7 6 6 3" xfId="32157" xr:uid="{05740866-4A3F-407B-AD4D-B31749EF7E33}"/>
    <cellStyle name="Separador de milhares 7 6 7" xfId="23332" xr:uid="{00000000-0005-0000-0000-00007D650000}"/>
    <cellStyle name="Separador de milhares 7 6 7 2" xfId="23333" xr:uid="{00000000-0005-0000-0000-00007E650000}"/>
    <cellStyle name="Separador de milhares 7 6 7 2 2" xfId="32160" xr:uid="{26F78F49-E9DA-41D0-AEFD-D4E8D430EFD4}"/>
    <cellStyle name="Separador de milhares 7 6 7 3" xfId="32159" xr:uid="{8DFC02BB-FD31-4217-B88F-7D4307C4A52B}"/>
    <cellStyle name="Separador de milhares 7 6 8" xfId="23334" xr:uid="{00000000-0005-0000-0000-00007F650000}"/>
    <cellStyle name="Separador de milhares 7 6 8 2" xfId="23335" xr:uid="{00000000-0005-0000-0000-000080650000}"/>
    <cellStyle name="Separador de milhares 7 6 8 2 2" xfId="32162" xr:uid="{730DF2F0-FD40-49DD-8EBB-E0113572852E}"/>
    <cellStyle name="Separador de milhares 7 6 8 3" xfId="32161" xr:uid="{08168D81-56FD-4933-83B2-26B1AEA994E6}"/>
    <cellStyle name="Separador de milhares 7 6 9" xfId="23336" xr:uid="{00000000-0005-0000-0000-000081650000}"/>
    <cellStyle name="Separador de milhares 7 6 9 2" xfId="23337" xr:uid="{00000000-0005-0000-0000-000082650000}"/>
    <cellStyle name="Separador de milhares 7 6 9 2 2" xfId="32164" xr:uid="{CBB25376-1BBC-4036-BFB4-5123D96907E3}"/>
    <cellStyle name="Separador de milhares 7 6 9 3" xfId="32163" xr:uid="{28AA0E8D-6546-4F41-8E65-B47C0EAF39C8}"/>
    <cellStyle name="Separador de milhares 7 7" xfId="856" xr:uid="{00000000-0005-0000-0000-000083650000}"/>
    <cellStyle name="Separador de milhares 7 7 10" xfId="23339" xr:uid="{00000000-0005-0000-0000-000084650000}"/>
    <cellStyle name="Separador de milhares 7 7 10 2" xfId="23340" xr:uid="{00000000-0005-0000-0000-000085650000}"/>
    <cellStyle name="Separador de milhares 7 7 10 2 2" xfId="32166" xr:uid="{4BFE9AEF-0BC4-4D1E-B150-39C7693F8765}"/>
    <cellStyle name="Separador de milhares 7 7 10 3" xfId="32165" xr:uid="{7A0922B4-3913-43BA-A486-73CBB1468274}"/>
    <cellStyle name="Separador de milhares 7 7 11" xfId="23341" xr:uid="{00000000-0005-0000-0000-000086650000}"/>
    <cellStyle name="Separador de milhares 7 7 11 2" xfId="23342" xr:uid="{00000000-0005-0000-0000-000087650000}"/>
    <cellStyle name="Separador de milhares 7 7 11 2 2" xfId="32168" xr:uid="{318FB751-E32B-4A7A-8B7E-9B56F9546246}"/>
    <cellStyle name="Separador de milhares 7 7 11 3" xfId="32167" xr:uid="{4319CB31-C96D-433C-ADFB-4A97643240BE}"/>
    <cellStyle name="Separador de milhares 7 7 12" xfId="23343" xr:uid="{00000000-0005-0000-0000-000088650000}"/>
    <cellStyle name="Separador de milhares 7 7 12 2" xfId="23344" xr:uid="{00000000-0005-0000-0000-000089650000}"/>
    <cellStyle name="Separador de milhares 7 7 12 2 2" xfId="32170" xr:uid="{4CFC6598-C1FF-43A5-ACC6-1C502ECB58C1}"/>
    <cellStyle name="Separador de milhares 7 7 12 3" xfId="32169" xr:uid="{91CB2ADF-76FE-412C-8777-E0383775F5C8}"/>
    <cellStyle name="Separador de milhares 7 7 13" xfId="23345" xr:uid="{00000000-0005-0000-0000-00008A650000}"/>
    <cellStyle name="Separador de milhares 7 7 13 2" xfId="23346" xr:uid="{00000000-0005-0000-0000-00008B650000}"/>
    <cellStyle name="Separador de milhares 7 7 13 2 2" xfId="32172" xr:uid="{B949BA67-261F-4B90-AFB1-5AA82D338326}"/>
    <cellStyle name="Separador de milhares 7 7 13 3" xfId="32171" xr:uid="{1A1F3321-23F9-433E-A589-756E9D63D244}"/>
    <cellStyle name="Separador de milhares 7 7 14" xfId="23347" xr:uid="{00000000-0005-0000-0000-00008C650000}"/>
    <cellStyle name="Separador de milhares 7 7 14 2" xfId="23348" xr:uid="{00000000-0005-0000-0000-00008D650000}"/>
    <cellStyle name="Separador de milhares 7 7 14 2 2" xfId="32174" xr:uid="{50DC5D32-3EE8-46F1-9DB9-D4D240C55F43}"/>
    <cellStyle name="Separador de milhares 7 7 14 3" xfId="32173" xr:uid="{1D3234B0-BA5F-4262-8EA1-548610CA3BE9}"/>
    <cellStyle name="Separador de milhares 7 7 15" xfId="23349" xr:uid="{00000000-0005-0000-0000-00008E650000}"/>
    <cellStyle name="Separador de milhares 7 7 15 2" xfId="23350" xr:uid="{00000000-0005-0000-0000-00008F650000}"/>
    <cellStyle name="Separador de milhares 7 7 15 2 2" xfId="32176" xr:uid="{B1866F8E-FB50-40DC-8240-6437F5E52801}"/>
    <cellStyle name="Separador de milhares 7 7 15 3" xfId="32175" xr:uid="{4ED57E2E-1443-481F-B13D-1605781988AB}"/>
    <cellStyle name="Separador de milhares 7 7 16" xfId="23351" xr:uid="{00000000-0005-0000-0000-000090650000}"/>
    <cellStyle name="Separador de milhares 7 7 16 2" xfId="23352" xr:uid="{00000000-0005-0000-0000-000091650000}"/>
    <cellStyle name="Separador de milhares 7 7 16 2 2" xfId="32178" xr:uid="{1C4CE5EA-4BCB-4376-AA0A-FDAA68816018}"/>
    <cellStyle name="Separador de milhares 7 7 16 3" xfId="32177" xr:uid="{34959DC7-9AED-4BBE-80D0-5ABBBBC73C4A}"/>
    <cellStyle name="Separador de milhares 7 7 17" xfId="23353" xr:uid="{00000000-0005-0000-0000-000092650000}"/>
    <cellStyle name="Separador de milhares 7 7 17 2" xfId="23354" xr:uid="{00000000-0005-0000-0000-000093650000}"/>
    <cellStyle name="Separador de milhares 7 7 17 2 2" xfId="32180" xr:uid="{F8FC7727-99FA-4F6D-8EE9-32FC93B0431C}"/>
    <cellStyle name="Separador de milhares 7 7 17 3" xfId="32179" xr:uid="{71799626-77A9-4F5C-A4E1-E81671D6DA5F}"/>
    <cellStyle name="Separador de milhares 7 7 18" xfId="23355" xr:uid="{00000000-0005-0000-0000-000094650000}"/>
    <cellStyle name="Separador de milhares 7 7 18 2" xfId="23356" xr:uid="{00000000-0005-0000-0000-000095650000}"/>
    <cellStyle name="Separador de milhares 7 7 18 2 2" xfId="32182" xr:uid="{6500BF18-5525-4619-AAC7-C928B05B7760}"/>
    <cellStyle name="Separador de milhares 7 7 18 3" xfId="32181" xr:uid="{F94F242B-B150-42AA-B9B8-CEB942EFB35B}"/>
    <cellStyle name="Separador de milhares 7 7 19" xfId="23357" xr:uid="{00000000-0005-0000-0000-000096650000}"/>
    <cellStyle name="Separador de milhares 7 7 19 2" xfId="23358" xr:uid="{00000000-0005-0000-0000-000097650000}"/>
    <cellStyle name="Separador de milhares 7 7 19 2 2" xfId="32184" xr:uid="{EBD66730-64EB-4197-97B2-2A3D61D6CF5E}"/>
    <cellStyle name="Separador de milhares 7 7 19 3" xfId="32183" xr:uid="{7F5508EA-CFD9-4442-9F93-6F288377CDD8}"/>
    <cellStyle name="Separador de milhares 7 7 2" xfId="23359" xr:uid="{00000000-0005-0000-0000-000098650000}"/>
    <cellStyle name="Separador de milhares 7 7 2 2" xfId="23360" xr:uid="{00000000-0005-0000-0000-000099650000}"/>
    <cellStyle name="Separador de milhares 7 7 2 2 2" xfId="23361" xr:uid="{00000000-0005-0000-0000-00009A650000}"/>
    <cellStyle name="Separador de milhares 7 7 2 2 2 2" xfId="32187" xr:uid="{92063D79-9558-4427-99FD-73417374E38C}"/>
    <cellStyle name="Separador de milhares 7 7 2 2 3" xfId="32186" xr:uid="{14F73428-60DB-4667-80D3-C60B3F76C698}"/>
    <cellStyle name="Separador de milhares 7 7 2 3" xfId="23362" xr:uid="{00000000-0005-0000-0000-00009B650000}"/>
    <cellStyle name="Separador de milhares 7 7 2 3 2" xfId="23363" xr:uid="{00000000-0005-0000-0000-00009C650000}"/>
    <cellStyle name="Separador de milhares 7 7 2 3 2 2" xfId="32189" xr:uid="{E79C2B45-4184-4131-99F0-45A9734595AB}"/>
    <cellStyle name="Separador de milhares 7 7 2 3 3" xfId="32188" xr:uid="{CF37BEBE-586B-4FCE-B4E6-492742D18F3D}"/>
    <cellStyle name="Separador de milhares 7 7 2 4" xfId="23364" xr:uid="{00000000-0005-0000-0000-00009D650000}"/>
    <cellStyle name="Separador de milhares 7 7 2 4 2" xfId="23365" xr:uid="{00000000-0005-0000-0000-00009E650000}"/>
    <cellStyle name="Separador de milhares 7 7 2 4 2 2" xfId="32191" xr:uid="{5E70A408-9D4C-49B4-AB6F-073B49E665FA}"/>
    <cellStyle name="Separador de milhares 7 7 2 4 3" xfId="32190" xr:uid="{B14344F8-6321-4F2B-A990-3929F432955D}"/>
    <cellStyle name="Separador de milhares 7 7 2 5" xfId="23366" xr:uid="{00000000-0005-0000-0000-00009F650000}"/>
    <cellStyle name="Separador de milhares 7 7 2 5 2" xfId="23367" xr:uid="{00000000-0005-0000-0000-0000A0650000}"/>
    <cellStyle name="Separador de milhares 7 7 2 5 2 2" xfId="32193" xr:uid="{1801CE76-B6DC-4155-B1FF-F92B13AE3F0E}"/>
    <cellStyle name="Separador de milhares 7 7 2 5 3" xfId="32192" xr:uid="{5CA6FC08-0051-487F-9775-198A14466EF2}"/>
    <cellStyle name="Separador de milhares 7 7 2 6" xfId="23368" xr:uid="{00000000-0005-0000-0000-0000A1650000}"/>
    <cellStyle name="Separador de milhares 7 7 2 6 2" xfId="32194" xr:uid="{4790061C-A885-4E1D-B194-7F13802D1A86}"/>
    <cellStyle name="Separador de milhares 7 7 2 7" xfId="32185" xr:uid="{C9756204-1FAA-457B-9412-D66AD374A941}"/>
    <cellStyle name="Separador de milhares 7 7 20" xfId="23369" xr:uid="{00000000-0005-0000-0000-0000A2650000}"/>
    <cellStyle name="Separador de milhares 7 7 20 2" xfId="23370" xr:uid="{00000000-0005-0000-0000-0000A3650000}"/>
    <cellStyle name="Separador de milhares 7 7 20 2 2" xfId="32196" xr:uid="{D3FAE98B-9878-4BB8-B6B4-8EE0522B16F3}"/>
    <cellStyle name="Separador de milhares 7 7 20 3" xfId="32195" xr:uid="{400F4044-E986-410B-83CD-0173B9AD3F81}"/>
    <cellStyle name="Separador de milhares 7 7 21" xfId="23371" xr:uid="{00000000-0005-0000-0000-0000A4650000}"/>
    <cellStyle name="Separador de milhares 7 7 21 2" xfId="23372" xr:uid="{00000000-0005-0000-0000-0000A5650000}"/>
    <cellStyle name="Separador de milhares 7 7 21 2 2" xfId="32198" xr:uid="{15A7E2FC-3005-43F7-8152-8889E670B23C}"/>
    <cellStyle name="Separador de milhares 7 7 21 3" xfId="32197" xr:uid="{937EF656-2EAF-4284-8D03-197A927329EE}"/>
    <cellStyle name="Separador de milhares 7 7 22" xfId="23373" xr:uid="{00000000-0005-0000-0000-0000A6650000}"/>
    <cellStyle name="Separador de milhares 7 7 22 2" xfId="23374" xr:uid="{00000000-0005-0000-0000-0000A7650000}"/>
    <cellStyle name="Separador de milhares 7 7 22 2 2" xfId="32200" xr:uid="{0754397F-47F4-4C68-903D-23035AF2B04B}"/>
    <cellStyle name="Separador de milhares 7 7 22 3" xfId="32199" xr:uid="{21F66199-3D6C-4817-AC6C-400FA915FE92}"/>
    <cellStyle name="Separador de milhares 7 7 23" xfId="23375" xr:uid="{00000000-0005-0000-0000-0000A8650000}"/>
    <cellStyle name="Separador de milhares 7 7 23 2" xfId="23376" xr:uid="{00000000-0005-0000-0000-0000A9650000}"/>
    <cellStyle name="Separador de milhares 7 7 23 2 2" xfId="32202" xr:uid="{BC30C394-33FC-4BE4-B261-1FD66605448D}"/>
    <cellStyle name="Separador de milhares 7 7 23 3" xfId="32201" xr:uid="{FA4E3786-B6A3-4D61-A4B3-500B78B73D01}"/>
    <cellStyle name="Separador de milhares 7 7 24" xfId="23377" xr:uid="{00000000-0005-0000-0000-0000AA650000}"/>
    <cellStyle name="Separador de milhares 7 7 24 2" xfId="23378" xr:uid="{00000000-0005-0000-0000-0000AB650000}"/>
    <cellStyle name="Separador de milhares 7 7 24 2 2" xfId="32204" xr:uid="{BDD3885F-C6A8-45BD-852D-8044E4726037}"/>
    <cellStyle name="Separador de milhares 7 7 24 3" xfId="32203" xr:uid="{1AE85D41-41E5-44F8-8494-5F2C025CC309}"/>
    <cellStyle name="Separador de milhares 7 7 25" xfId="23379" xr:uid="{00000000-0005-0000-0000-0000AC650000}"/>
    <cellStyle name="Separador de milhares 7 7 25 2" xfId="23380" xr:uid="{00000000-0005-0000-0000-0000AD650000}"/>
    <cellStyle name="Separador de milhares 7 7 25 2 2" xfId="32206" xr:uid="{C36BCC0C-7B02-414B-A191-2C68C073AF8C}"/>
    <cellStyle name="Separador de milhares 7 7 25 3" xfId="32205" xr:uid="{BD5BA7F5-FA69-4E10-828A-0F02F91ABE6F}"/>
    <cellStyle name="Separador de milhares 7 7 26" xfId="23381" xr:uid="{00000000-0005-0000-0000-0000AE650000}"/>
    <cellStyle name="Separador de milhares 7 7 26 2" xfId="23382" xr:uid="{00000000-0005-0000-0000-0000AF650000}"/>
    <cellStyle name="Separador de milhares 7 7 26 2 2" xfId="32208" xr:uid="{CC0C8F87-5DB9-4E0A-A90B-B40FD368FA80}"/>
    <cellStyle name="Separador de milhares 7 7 26 3" xfId="32207" xr:uid="{16118FB1-0DFF-4F56-91E1-AC707648B462}"/>
    <cellStyle name="Separador de milhares 7 7 27" xfId="23383" xr:uid="{00000000-0005-0000-0000-0000B0650000}"/>
    <cellStyle name="Separador de milhares 7 7 27 2" xfId="23384" xr:uid="{00000000-0005-0000-0000-0000B1650000}"/>
    <cellStyle name="Separador de milhares 7 7 27 2 2" xfId="32210" xr:uid="{BEC2D117-5BB9-4535-B2EC-0A1FEFE5AEA1}"/>
    <cellStyle name="Separador de milhares 7 7 27 3" xfId="32209" xr:uid="{2E9077AD-B0E8-496D-BBE5-57723DE3C137}"/>
    <cellStyle name="Separador de milhares 7 7 28" xfId="23385" xr:uid="{00000000-0005-0000-0000-0000B2650000}"/>
    <cellStyle name="Separador de milhares 7 7 28 2" xfId="23386" xr:uid="{00000000-0005-0000-0000-0000B3650000}"/>
    <cellStyle name="Separador de milhares 7 7 28 2 2" xfId="32212" xr:uid="{2D9B7CF7-100F-4065-B01E-EDE4294F545B}"/>
    <cellStyle name="Separador de milhares 7 7 28 3" xfId="32211" xr:uid="{DCF8693F-4F1F-439E-9938-ADCC95BA12D6}"/>
    <cellStyle name="Separador de milhares 7 7 29" xfId="23387" xr:uid="{00000000-0005-0000-0000-0000B4650000}"/>
    <cellStyle name="Separador de milhares 7 7 29 2" xfId="23388" xr:uid="{00000000-0005-0000-0000-0000B5650000}"/>
    <cellStyle name="Separador de milhares 7 7 29 2 2" xfId="32214" xr:uid="{9D86A09A-121F-4853-A8A1-11EF2BE6A00D}"/>
    <cellStyle name="Separador de milhares 7 7 29 3" xfId="32213" xr:uid="{7F084922-1248-4A48-8CC4-C0720BF1C4ED}"/>
    <cellStyle name="Separador de milhares 7 7 3" xfId="23389" xr:uid="{00000000-0005-0000-0000-0000B6650000}"/>
    <cellStyle name="Separador de milhares 7 7 3 2" xfId="23390" xr:uid="{00000000-0005-0000-0000-0000B7650000}"/>
    <cellStyle name="Separador de milhares 7 7 3 2 2" xfId="23391" xr:uid="{00000000-0005-0000-0000-0000B8650000}"/>
    <cellStyle name="Separador de milhares 7 7 3 2 2 2" xfId="32217" xr:uid="{0971E574-72B2-4C03-9A31-463D13441E9F}"/>
    <cellStyle name="Separador de milhares 7 7 3 2 3" xfId="32216" xr:uid="{2CD48614-58CD-4FFD-AD02-751ED08BEA31}"/>
    <cellStyle name="Separador de milhares 7 7 3 3" xfId="23392" xr:uid="{00000000-0005-0000-0000-0000B9650000}"/>
    <cellStyle name="Separador de milhares 7 7 3 3 2" xfId="23393" xr:uid="{00000000-0005-0000-0000-0000BA650000}"/>
    <cellStyle name="Separador de milhares 7 7 3 3 2 2" xfId="32219" xr:uid="{3865AC7C-AE89-4FC5-ABDD-1783A60F4E96}"/>
    <cellStyle name="Separador de milhares 7 7 3 3 3" xfId="32218" xr:uid="{876BEC98-DE0D-4324-89EF-60587A22FD7B}"/>
    <cellStyle name="Separador de milhares 7 7 3 4" xfId="23394" xr:uid="{00000000-0005-0000-0000-0000BB650000}"/>
    <cellStyle name="Separador de milhares 7 7 3 4 2" xfId="23395" xr:uid="{00000000-0005-0000-0000-0000BC650000}"/>
    <cellStyle name="Separador de milhares 7 7 3 4 2 2" xfId="32221" xr:uid="{11CC3A63-164B-4A98-8444-491DB963C2E2}"/>
    <cellStyle name="Separador de milhares 7 7 3 4 3" xfId="32220" xr:uid="{D6F1D29A-8341-48ED-A16B-44247338D3A4}"/>
    <cellStyle name="Separador de milhares 7 7 3 5" xfId="23396" xr:uid="{00000000-0005-0000-0000-0000BD650000}"/>
    <cellStyle name="Separador de milhares 7 7 3 5 2" xfId="23397" xr:uid="{00000000-0005-0000-0000-0000BE650000}"/>
    <cellStyle name="Separador de milhares 7 7 3 5 2 2" xfId="32223" xr:uid="{45232532-7325-456C-93D6-9C5FE7346BA6}"/>
    <cellStyle name="Separador de milhares 7 7 3 5 3" xfId="32222" xr:uid="{E162F0F3-CEA4-478E-AED6-923DDAF6CE01}"/>
    <cellStyle name="Separador de milhares 7 7 3 6" xfId="23398" xr:uid="{00000000-0005-0000-0000-0000BF650000}"/>
    <cellStyle name="Separador de milhares 7 7 3 6 2" xfId="32224" xr:uid="{BA5FC5ED-DF1D-4E86-9171-1502DD6988C8}"/>
    <cellStyle name="Separador de milhares 7 7 3 7" xfId="32215" xr:uid="{6C22F3B3-2167-4587-A30A-4B04885203D2}"/>
    <cellStyle name="Separador de milhares 7 7 30" xfId="23399" xr:uid="{00000000-0005-0000-0000-0000C0650000}"/>
    <cellStyle name="Separador de milhares 7 7 30 2" xfId="23400" xr:uid="{00000000-0005-0000-0000-0000C1650000}"/>
    <cellStyle name="Separador de milhares 7 7 30 2 2" xfId="32226" xr:uid="{917E515E-0494-43EB-A6D3-083222C7FE57}"/>
    <cellStyle name="Separador de milhares 7 7 30 3" xfId="32225" xr:uid="{F8446C8D-F3E3-4039-9B45-9ECE6702F04E}"/>
    <cellStyle name="Separador de milhares 7 7 31" xfId="23401" xr:uid="{00000000-0005-0000-0000-0000C2650000}"/>
    <cellStyle name="Separador de milhares 7 7 31 2" xfId="23402" xr:uid="{00000000-0005-0000-0000-0000C3650000}"/>
    <cellStyle name="Separador de milhares 7 7 31 2 2" xfId="32228" xr:uid="{DFF07A25-A8E5-4967-A48B-32878BD3BCA3}"/>
    <cellStyle name="Separador de milhares 7 7 31 3" xfId="32227" xr:uid="{44AAA1BF-5AD6-4A88-96D8-1AB4FE087CF9}"/>
    <cellStyle name="Separador de milhares 7 7 32" xfId="23403" xr:uid="{00000000-0005-0000-0000-0000C4650000}"/>
    <cellStyle name="Separador de milhares 7 7 32 2" xfId="23404" xr:uid="{00000000-0005-0000-0000-0000C5650000}"/>
    <cellStyle name="Separador de milhares 7 7 32 2 2" xfId="32230" xr:uid="{09FC953A-DB66-472B-8DBB-4CEA249624D8}"/>
    <cellStyle name="Separador de milhares 7 7 32 3" xfId="32229" xr:uid="{BC6A9328-000A-48F5-B2F6-107ACD43F24D}"/>
    <cellStyle name="Separador de milhares 7 7 33" xfId="23405" xr:uid="{00000000-0005-0000-0000-0000C6650000}"/>
    <cellStyle name="Separador de milhares 7 7 33 2" xfId="23406" xr:uid="{00000000-0005-0000-0000-0000C7650000}"/>
    <cellStyle name="Separador de milhares 7 7 33 2 2" xfId="32232" xr:uid="{76ECEB26-529E-46DB-BD5D-962F8A8CC305}"/>
    <cellStyle name="Separador de milhares 7 7 33 3" xfId="32231" xr:uid="{0E03CE7F-AAB8-4676-9194-44A738A773AF}"/>
    <cellStyle name="Separador de milhares 7 7 34" xfId="23407" xr:uid="{00000000-0005-0000-0000-0000C8650000}"/>
    <cellStyle name="Separador de milhares 7 7 34 2" xfId="23408" xr:uid="{00000000-0005-0000-0000-0000C9650000}"/>
    <cellStyle name="Separador de milhares 7 7 34 2 2" xfId="32234" xr:uid="{C66F5863-5DAA-4387-B34D-9929E18DC3EA}"/>
    <cellStyle name="Separador de milhares 7 7 34 3" xfId="32233" xr:uid="{D10D6534-E034-40ED-84D7-68D666761917}"/>
    <cellStyle name="Separador de milhares 7 7 35" xfId="23409" xr:uid="{00000000-0005-0000-0000-0000CA650000}"/>
    <cellStyle name="Separador de milhares 7 7 35 2" xfId="23410" xr:uid="{00000000-0005-0000-0000-0000CB650000}"/>
    <cellStyle name="Separador de milhares 7 7 35 2 2" xfId="32236" xr:uid="{9EAC15E1-F43C-41F1-82C9-8D80CF359666}"/>
    <cellStyle name="Separador de milhares 7 7 35 3" xfId="32235" xr:uid="{8352527A-C113-49AD-B9A6-53713D2B10E2}"/>
    <cellStyle name="Separador de milhares 7 7 36" xfId="23411" xr:uid="{00000000-0005-0000-0000-0000CC650000}"/>
    <cellStyle name="Separador de milhares 7 7 36 2" xfId="23412" xr:uid="{00000000-0005-0000-0000-0000CD650000}"/>
    <cellStyle name="Separador de milhares 7 7 36 2 2" xfId="32238" xr:uid="{1B6A0ED8-FD96-4BC2-99D1-511027FCDB21}"/>
    <cellStyle name="Separador de milhares 7 7 36 3" xfId="32237" xr:uid="{2219AC16-998F-4D98-93FD-5B7553068BC4}"/>
    <cellStyle name="Separador de milhares 7 7 37" xfId="23413" xr:uid="{00000000-0005-0000-0000-0000CE650000}"/>
    <cellStyle name="Separador de milhares 7 7 37 2" xfId="23414" xr:uid="{00000000-0005-0000-0000-0000CF650000}"/>
    <cellStyle name="Separador de milhares 7 7 37 2 2" xfId="32240" xr:uid="{7E82B1E7-389A-4288-8B58-9E82B1CF617A}"/>
    <cellStyle name="Separador de milhares 7 7 37 3" xfId="32239" xr:uid="{AADD27BE-F0A0-47BD-BA12-03036455B3C8}"/>
    <cellStyle name="Separador de milhares 7 7 38" xfId="23415" xr:uid="{00000000-0005-0000-0000-0000D0650000}"/>
    <cellStyle name="Separador de milhares 7 7 38 2" xfId="23416" xr:uid="{00000000-0005-0000-0000-0000D1650000}"/>
    <cellStyle name="Separador de milhares 7 7 38 2 2" xfId="32242" xr:uid="{4FD5342A-856A-4D38-B52F-4C2210AA1966}"/>
    <cellStyle name="Separador de milhares 7 7 38 3" xfId="32241" xr:uid="{A490174A-3DE7-4638-A131-456412271A09}"/>
    <cellStyle name="Separador de milhares 7 7 39" xfId="23417" xr:uid="{00000000-0005-0000-0000-0000D2650000}"/>
    <cellStyle name="Separador de milhares 7 7 39 2" xfId="23418" xr:uid="{00000000-0005-0000-0000-0000D3650000}"/>
    <cellStyle name="Separador de milhares 7 7 39 2 2" xfId="32244" xr:uid="{29D30131-99F5-486E-8558-F5A0A0600603}"/>
    <cellStyle name="Separador de milhares 7 7 39 3" xfId="32243" xr:uid="{DE1A65EA-53D6-42A5-9812-2B5F0B46049D}"/>
    <cellStyle name="Separador de milhares 7 7 4" xfId="23419" xr:uid="{00000000-0005-0000-0000-0000D4650000}"/>
    <cellStyle name="Separador de milhares 7 7 4 2" xfId="23420" xr:uid="{00000000-0005-0000-0000-0000D5650000}"/>
    <cellStyle name="Separador de milhares 7 7 4 2 2" xfId="23421" xr:uid="{00000000-0005-0000-0000-0000D6650000}"/>
    <cellStyle name="Separador de milhares 7 7 4 2 2 2" xfId="32247" xr:uid="{DE77E099-B6CA-43B0-B534-683EC8A7152C}"/>
    <cellStyle name="Separador de milhares 7 7 4 2 3" xfId="32246" xr:uid="{AEBFCBD7-F843-4C58-854F-77CF527ACEC7}"/>
    <cellStyle name="Separador de milhares 7 7 4 3" xfId="23422" xr:uid="{00000000-0005-0000-0000-0000D7650000}"/>
    <cellStyle name="Separador de milhares 7 7 4 3 2" xfId="23423" xr:uid="{00000000-0005-0000-0000-0000D8650000}"/>
    <cellStyle name="Separador de milhares 7 7 4 3 2 2" xfId="32249" xr:uid="{A7C65A6F-87A4-4DBE-A3AE-714A9432A195}"/>
    <cellStyle name="Separador de milhares 7 7 4 3 3" xfId="32248" xr:uid="{4D94170F-9826-42E1-9551-474BA223FE89}"/>
    <cellStyle name="Separador de milhares 7 7 4 4" xfId="23424" xr:uid="{00000000-0005-0000-0000-0000D9650000}"/>
    <cellStyle name="Separador de milhares 7 7 4 4 2" xfId="23425" xr:uid="{00000000-0005-0000-0000-0000DA650000}"/>
    <cellStyle name="Separador de milhares 7 7 4 4 2 2" xfId="32251" xr:uid="{80295BA9-B9A3-41A7-85A8-0DE8261C9B46}"/>
    <cellStyle name="Separador de milhares 7 7 4 4 3" xfId="32250" xr:uid="{BAC15747-B7A2-4B17-B7B6-B44A91A9C780}"/>
    <cellStyle name="Separador de milhares 7 7 4 5" xfId="23426" xr:uid="{00000000-0005-0000-0000-0000DB650000}"/>
    <cellStyle name="Separador de milhares 7 7 4 5 2" xfId="23427" xr:uid="{00000000-0005-0000-0000-0000DC650000}"/>
    <cellStyle name="Separador de milhares 7 7 4 5 2 2" xfId="32253" xr:uid="{2224E916-A589-4CA5-A94F-CBBA93EFABF4}"/>
    <cellStyle name="Separador de milhares 7 7 4 5 3" xfId="32252" xr:uid="{0AE9ACAC-CFDC-4575-8A89-CBDF5F7FE164}"/>
    <cellStyle name="Separador de milhares 7 7 4 6" xfId="23428" xr:uid="{00000000-0005-0000-0000-0000DD650000}"/>
    <cellStyle name="Separador de milhares 7 7 4 6 2" xfId="32254" xr:uid="{8461D371-6BBA-402F-B433-9DC686B05EB4}"/>
    <cellStyle name="Separador de milhares 7 7 4 7" xfId="32245" xr:uid="{F6DDFFCD-3371-4D90-8153-09D61C8A177E}"/>
    <cellStyle name="Separador de milhares 7 7 40" xfId="23429" xr:uid="{00000000-0005-0000-0000-0000DE650000}"/>
    <cellStyle name="Separador de milhares 7 7 40 2" xfId="23430" xr:uid="{00000000-0005-0000-0000-0000DF650000}"/>
    <cellStyle name="Separador de milhares 7 7 40 2 2" xfId="32256" xr:uid="{BB319024-CBF7-4D40-B0D3-79D027977268}"/>
    <cellStyle name="Separador de milhares 7 7 40 3" xfId="32255" xr:uid="{A4F0EEC3-EA9C-449C-B8DD-BD453B748CFA}"/>
    <cellStyle name="Separador de milhares 7 7 41" xfId="23431" xr:uid="{00000000-0005-0000-0000-0000E0650000}"/>
    <cellStyle name="Separador de milhares 7 7 41 2" xfId="23432" xr:uid="{00000000-0005-0000-0000-0000E1650000}"/>
    <cellStyle name="Separador de milhares 7 7 41 2 2" xfId="32258" xr:uid="{742B1423-2234-4A2F-B358-5CC615101599}"/>
    <cellStyle name="Separador de milhares 7 7 41 3" xfId="32257" xr:uid="{24396439-5A48-44EB-AF8F-34A1556E637A}"/>
    <cellStyle name="Separador de milhares 7 7 42" xfId="23433" xr:uid="{00000000-0005-0000-0000-0000E2650000}"/>
    <cellStyle name="Separador de milhares 7 7 42 2" xfId="23434" xr:uid="{00000000-0005-0000-0000-0000E3650000}"/>
    <cellStyle name="Separador de milhares 7 7 42 2 2" xfId="32260" xr:uid="{C519D9B3-9DFE-44CB-8E19-360003C96C9C}"/>
    <cellStyle name="Separador de milhares 7 7 42 3" xfId="32259" xr:uid="{D49E6655-C600-4070-961D-CAF7B98E835B}"/>
    <cellStyle name="Separador de milhares 7 7 43" xfId="23435" xr:uid="{00000000-0005-0000-0000-0000E4650000}"/>
    <cellStyle name="Separador de milhares 7 7 43 2" xfId="23436" xr:uid="{00000000-0005-0000-0000-0000E5650000}"/>
    <cellStyle name="Separador de milhares 7 7 43 2 2" xfId="32262" xr:uid="{DC1BFE2E-EAD7-42BB-B2FA-12FAA4BD7CFA}"/>
    <cellStyle name="Separador de milhares 7 7 43 3" xfId="32261" xr:uid="{0EC34CAB-2735-4782-9BC8-4A7F3BD3D304}"/>
    <cellStyle name="Separador de milhares 7 7 44" xfId="23437" xr:uid="{00000000-0005-0000-0000-0000E6650000}"/>
    <cellStyle name="Separador de milhares 7 7 44 2" xfId="23438" xr:uid="{00000000-0005-0000-0000-0000E7650000}"/>
    <cellStyle name="Separador de milhares 7 7 44 2 2" xfId="32264" xr:uid="{AF6C9BA6-EAED-4616-92AA-476BDAF680C6}"/>
    <cellStyle name="Separador de milhares 7 7 44 3" xfId="32263" xr:uid="{8889704F-33E7-4DB7-8004-719766FBA296}"/>
    <cellStyle name="Separador de milhares 7 7 45" xfId="23439" xr:uid="{00000000-0005-0000-0000-0000E8650000}"/>
    <cellStyle name="Separador de milhares 7 7 45 2" xfId="23440" xr:uid="{00000000-0005-0000-0000-0000E9650000}"/>
    <cellStyle name="Separador de milhares 7 7 45 2 2" xfId="32266" xr:uid="{CF057447-F7D8-4CCA-945A-4819EEC3D0D8}"/>
    <cellStyle name="Separador de milhares 7 7 45 3" xfId="32265" xr:uid="{1F7ECEBA-6BD0-4453-B33B-879AD1D9118C}"/>
    <cellStyle name="Separador de milhares 7 7 46" xfId="23441" xr:uid="{00000000-0005-0000-0000-0000EA650000}"/>
    <cellStyle name="Separador de milhares 7 7 46 2" xfId="32267" xr:uid="{3D583226-892E-45D4-9256-11714EACF113}"/>
    <cellStyle name="Separador de milhares 7 7 47" xfId="23338" xr:uid="{00000000-0005-0000-0000-0000EB650000}"/>
    <cellStyle name="Separador de milhares 7 7 48" xfId="28088" xr:uid="{E88582E6-5C2A-4938-838D-C727E8023E55}"/>
    <cellStyle name="Separador de milhares 7 7 5" xfId="23442" xr:uid="{00000000-0005-0000-0000-0000EC650000}"/>
    <cellStyle name="Separador de milhares 7 7 5 2" xfId="23443" xr:uid="{00000000-0005-0000-0000-0000ED650000}"/>
    <cellStyle name="Separador de milhares 7 7 5 2 2" xfId="32269" xr:uid="{CB0E52E1-3CC9-4743-BC1C-FA5E3DED2105}"/>
    <cellStyle name="Separador de milhares 7 7 5 3" xfId="32268" xr:uid="{2F27AF5E-9AA1-4D7B-9B69-834F1BCC92D6}"/>
    <cellStyle name="Separador de milhares 7 7 6" xfId="23444" xr:uid="{00000000-0005-0000-0000-0000EE650000}"/>
    <cellStyle name="Separador de milhares 7 7 6 2" xfId="23445" xr:uid="{00000000-0005-0000-0000-0000EF650000}"/>
    <cellStyle name="Separador de milhares 7 7 6 2 2" xfId="32271" xr:uid="{D755D563-D334-4606-AB3F-9FF7174C4E4E}"/>
    <cellStyle name="Separador de milhares 7 7 6 3" xfId="32270" xr:uid="{E93E112F-223E-4E5F-8227-5EB2AEFA0DD6}"/>
    <cellStyle name="Separador de milhares 7 7 7" xfId="23446" xr:uid="{00000000-0005-0000-0000-0000F0650000}"/>
    <cellStyle name="Separador de milhares 7 7 7 2" xfId="23447" xr:uid="{00000000-0005-0000-0000-0000F1650000}"/>
    <cellStyle name="Separador de milhares 7 7 7 2 2" xfId="32273" xr:uid="{B747FFCF-9CF1-4E13-81BD-CB9CEA8CEB1A}"/>
    <cellStyle name="Separador de milhares 7 7 7 3" xfId="32272" xr:uid="{726C4446-1604-414B-9661-75BAAD009BC4}"/>
    <cellStyle name="Separador de milhares 7 7 8" xfId="23448" xr:uid="{00000000-0005-0000-0000-0000F2650000}"/>
    <cellStyle name="Separador de milhares 7 7 8 2" xfId="23449" xr:uid="{00000000-0005-0000-0000-0000F3650000}"/>
    <cellStyle name="Separador de milhares 7 7 8 2 2" xfId="32275" xr:uid="{CEE92088-A9ED-4153-A110-ABD280148CAF}"/>
    <cellStyle name="Separador de milhares 7 7 8 3" xfId="32274" xr:uid="{35CA4E99-A275-4D5D-B313-49EBE6DC9CD5}"/>
    <cellStyle name="Separador de milhares 7 7 9" xfId="23450" xr:uid="{00000000-0005-0000-0000-0000F4650000}"/>
    <cellStyle name="Separador de milhares 7 7 9 2" xfId="23451" xr:uid="{00000000-0005-0000-0000-0000F5650000}"/>
    <cellStyle name="Separador de milhares 7 7 9 2 2" xfId="32277" xr:uid="{38977EFE-BCB4-44AE-A318-1732CB92AE6F}"/>
    <cellStyle name="Separador de milhares 7 7 9 3" xfId="32276" xr:uid="{01450EAA-25CD-4C24-AE1F-1A1D6540E06D}"/>
    <cellStyle name="Separador de milhares 7 8" xfId="857" xr:uid="{00000000-0005-0000-0000-0000F6650000}"/>
    <cellStyle name="Separador de milhares 7 8 10" xfId="23453" xr:uid="{00000000-0005-0000-0000-0000F7650000}"/>
    <cellStyle name="Separador de milhares 7 8 10 2" xfId="23454" xr:uid="{00000000-0005-0000-0000-0000F8650000}"/>
    <cellStyle name="Separador de milhares 7 8 10 2 2" xfId="32279" xr:uid="{18C1A3B7-A58B-4F13-A0E8-1973B6604EF1}"/>
    <cellStyle name="Separador de milhares 7 8 10 3" xfId="32278" xr:uid="{3A3C5CDD-02DD-486D-968B-D0C00C93F22A}"/>
    <cellStyle name="Separador de milhares 7 8 11" xfId="23455" xr:uid="{00000000-0005-0000-0000-0000F9650000}"/>
    <cellStyle name="Separador de milhares 7 8 11 2" xfId="23456" xr:uid="{00000000-0005-0000-0000-0000FA650000}"/>
    <cellStyle name="Separador de milhares 7 8 11 2 2" xfId="32281" xr:uid="{F80E6F33-3522-4B51-9CA2-C079981D9A51}"/>
    <cellStyle name="Separador de milhares 7 8 11 3" xfId="32280" xr:uid="{79E808EE-1D8F-411F-A32E-B6FEF7A39FCE}"/>
    <cellStyle name="Separador de milhares 7 8 12" xfId="23457" xr:uid="{00000000-0005-0000-0000-0000FB650000}"/>
    <cellStyle name="Separador de milhares 7 8 12 2" xfId="23458" xr:uid="{00000000-0005-0000-0000-0000FC650000}"/>
    <cellStyle name="Separador de milhares 7 8 12 2 2" xfId="32283" xr:uid="{BDE8E564-5A00-4B91-91FC-385209A66ADC}"/>
    <cellStyle name="Separador de milhares 7 8 12 3" xfId="32282" xr:uid="{9B5A72D2-A636-4C28-971C-134CC4A56DEC}"/>
    <cellStyle name="Separador de milhares 7 8 13" xfId="23459" xr:uid="{00000000-0005-0000-0000-0000FD650000}"/>
    <cellStyle name="Separador de milhares 7 8 13 2" xfId="23460" xr:uid="{00000000-0005-0000-0000-0000FE650000}"/>
    <cellStyle name="Separador de milhares 7 8 13 2 2" xfId="32285" xr:uid="{67FB2439-C04D-451C-9934-A597AAFED884}"/>
    <cellStyle name="Separador de milhares 7 8 13 3" xfId="32284" xr:uid="{86B85D62-A4F5-4802-B69F-61E40948BE08}"/>
    <cellStyle name="Separador de milhares 7 8 14" xfId="23461" xr:uid="{00000000-0005-0000-0000-0000FF650000}"/>
    <cellStyle name="Separador de milhares 7 8 14 2" xfId="23462" xr:uid="{00000000-0005-0000-0000-000000660000}"/>
    <cellStyle name="Separador de milhares 7 8 14 2 2" xfId="32287" xr:uid="{E2EDB02B-C33C-4C41-BD9B-6DB1607733AC}"/>
    <cellStyle name="Separador de milhares 7 8 14 3" xfId="32286" xr:uid="{1BD3BE85-9E25-4D81-904A-7033EE7F2D33}"/>
    <cellStyle name="Separador de milhares 7 8 15" xfId="23463" xr:uid="{00000000-0005-0000-0000-000001660000}"/>
    <cellStyle name="Separador de milhares 7 8 15 2" xfId="23464" xr:uid="{00000000-0005-0000-0000-000002660000}"/>
    <cellStyle name="Separador de milhares 7 8 15 2 2" xfId="32289" xr:uid="{715B8D59-B915-4DCD-B77B-378CC737E187}"/>
    <cellStyle name="Separador de milhares 7 8 15 3" xfId="32288" xr:uid="{5F3A3065-DFD0-407A-AE9E-18232A247495}"/>
    <cellStyle name="Separador de milhares 7 8 16" xfId="23465" xr:uid="{00000000-0005-0000-0000-000003660000}"/>
    <cellStyle name="Separador de milhares 7 8 16 2" xfId="23466" xr:uid="{00000000-0005-0000-0000-000004660000}"/>
    <cellStyle name="Separador de milhares 7 8 16 2 2" xfId="32291" xr:uid="{8E7C1F3F-C882-4839-B1A4-5B19AC00FE1E}"/>
    <cellStyle name="Separador de milhares 7 8 16 3" xfId="32290" xr:uid="{30070E59-C31E-4C90-AF9C-396E5543A2A6}"/>
    <cellStyle name="Separador de milhares 7 8 17" xfId="23467" xr:uid="{00000000-0005-0000-0000-000005660000}"/>
    <cellStyle name="Separador de milhares 7 8 17 2" xfId="23468" xr:uid="{00000000-0005-0000-0000-000006660000}"/>
    <cellStyle name="Separador de milhares 7 8 17 2 2" xfId="32293" xr:uid="{15910999-DD98-4646-B425-D091D14CD8CB}"/>
    <cellStyle name="Separador de milhares 7 8 17 3" xfId="32292" xr:uid="{4A67E525-9A2D-41B8-9052-B401B65A6747}"/>
    <cellStyle name="Separador de milhares 7 8 18" xfId="23469" xr:uid="{00000000-0005-0000-0000-000007660000}"/>
    <cellStyle name="Separador de milhares 7 8 18 2" xfId="23470" xr:uid="{00000000-0005-0000-0000-000008660000}"/>
    <cellStyle name="Separador de milhares 7 8 18 2 2" xfId="32295" xr:uid="{7B83BC83-2EE7-4EF1-803E-F711DE0AF1C2}"/>
    <cellStyle name="Separador de milhares 7 8 18 3" xfId="32294" xr:uid="{1857F8E7-A4DC-409D-AC4E-13FC831BE775}"/>
    <cellStyle name="Separador de milhares 7 8 19" xfId="23471" xr:uid="{00000000-0005-0000-0000-000009660000}"/>
    <cellStyle name="Separador de milhares 7 8 19 2" xfId="23472" xr:uid="{00000000-0005-0000-0000-00000A660000}"/>
    <cellStyle name="Separador de milhares 7 8 19 2 2" xfId="32297" xr:uid="{4F06E45A-D976-43FF-88A7-A91D05F3B5EA}"/>
    <cellStyle name="Separador de milhares 7 8 19 3" xfId="32296" xr:uid="{EE465A69-1281-473A-8651-F2CB00E4ED7C}"/>
    <cellStyle name="Separador de milhares 7 8 2" xfId="23473" xr:uid="{00000000-0005-0000-0000-00000B660000}"/>
    <cellStyle name="Separador de milhares 7 8 2 2" xfId="23474" xr:uid="{00000000-0005-0000-0000-00000C660000}"/>
    <cellStyle name="Separador de milhares 7 8 2 2 2" xfId="32299" xr:uid="{6C8DC08A-C411-4C5E-9607-4C22749C75C4}"/>
    <cellStyle name="Separador de milhares 7 8 2 3" xfId="32298" xr:uid="{6E062B85-8603-4A62-9443-0D4CBA27CEE9}"/>
    <cellStyle name="Separador de milhares 7 8 20" xfId="23475" xr:uid="{00000000-0005-0000-0000-00000D660000}"/>
    <cellStyle name="Separador de milhares 7 8 20 2" xfId="23476" xr:uid="{00000000-0005-0000-0000-00000E660000}"/>
    <cellStyle name="Separador de milhares 7 8 20 2 2" xfId="32301" xr:uid="{665D0394-A2A6-457A-8FFB-AC2A21BC6519}"/>
    <cellStyle name="Separador de milhares 7 8 20 3" xfId="32300" xr:uid="{E459523D-E35B-4353-BA5F-016F73A2E617}"/>
    <cellStyle name="Separador de milhares 7 8 21" xfId="23477" xr:uid="{00000000-0005-0000-0000-00000F660000}"/>
    <cellStyle name="Separador de milhares 7 8 21 2" xfId="23478" xr:uid="{00000000-0005-0000-0000-000010660000}"/>
    <cellStyle name="Separador de milhares 7 8 21 2 2" xfId="32303" xr:uid="{68B35A61-390A-46B0-839A-2CB5F739AAE1}"/>
    <cellStyle name="Separador de milhares 7 8 21 3" xfId="32302" xr:uid="{4EF79B99-1907-43C6-BEB0-3C4679F514EA}"/>
    <cellStyle name="Separador de milhares 7 8 22" xfId="23479" xr:uid="{00000000-0005-0000-0000-000011660000}"/>
    <cellStyle name="Separador de milhares 7 8 22 2" xfId="23480" xr:uid="{00000000-0005-0000-0000-000012660000}"/>
    <cellStyle name="Separador de milhares 7 8 22 2 2" xfId="32305" xr:uid="{C9C23743-C483-4372-8E36-FAAE0469FA7B}"/>
    <cellStyle name="Separador de milhares 7 8 22 3" xfId="32304" xr:uid="{33A97D24-B3DF-4E93-B9EB-4E8D81F077E7}"/>
    <cellStyle name="Separador de milhares 7 8 23" xfId="23481" xr:uid="{00000000-0005-0000-0000-000013660000}"/>
    <cellStyle name="Separador de milhares 7 8 23 2" xfId="23482" xr:uid="{00000000-0005-0000-0000-000014660000}"/>
    <cellStyle name="Separador de milhares 7 8 23 2 2" xfId="32307" xr:uid="{F7489A8B-067A-4228-A5F1-E3AC9598F859}"/>
    <cellStyle name="Separador de milhares 7 8 23 3" xfId="32306" xr:uid="{3E7EF659-E0D7-4499-A275-6D3312D1A694}"/>
    <cellStyle name="Separador de milhares 7 8 24" xfId="23483" xr:uid="{00000000-0005-0000-0000-000015660000}"/>
    <cellStyle name="Separador de milhares 7 8 24 2" xfId="23484" xr:uid="{00000000-0005-0000-0000-000016660000}"/>
    <cellStyle name="Separador de milhares 7 8 24 2 2" xfId="32309" xr:uid="{88F5162E-AA48-4014-8E51-D5F2E127F2DC}"/>
    <cellStyle name="Separador de milhares 7 8 24 3" xfId="32308" xr:uid="{3D9EFB06-FF87-4DF9-9C13-D1C1CD27FAEE}"/>
    <cellStyle name="Separador de milhares 7 8 25" xfId="23485" xr:uid="{00000000-0005-0000-0000-000017660000}"/>
    <cellStyle name="Separador de milhares 7 8 25 2" xfId="23486" xr:uid="{00000000-0005-0000-0000-000018660000}"/>
    <cellStyle name="Separador de milhares 7 8 25 2 2" xfId="32311" xr:uid="{F68E0968-73C1-4A36-8578-5DCD1CFE3D9F}"/>
    <cellStyle name="Separador de milhares 7 8 25 3" xfId="32310" xr:uid="{B2048BD8-BE9C-4872-A3AF-F0D8C07FA449}"/>
    <cellStyle name="Separador de milhares 7 8 26" xfId="23487" xr:uid="{00000000-0005-0000-0000-000019660000}"/>
    <cellStyle name="Separador de milhares 7 8 26 2" xfId="23488" xr:uid="{00000000-0005-0000-0000-00001A660000}"/>
    <cellStyle name="Separador de milhares 7 8 26 2 2" xfId="32313" xr:uid="{EF1F191C-5C70-47D2-8C07-938405B0D478}"/>
    <cellStyle name="Separador de milhares 7 8 26 3" xfId="32312" xr:uid="{5DB9446A-70DC-4DC2-B47E-C55FE8B4380C}"/>
    <cellStyle name="Separador de milhares 7 8 27" xfId="23489" xr:uid="{00000000-0005-0000-0000-00001B660000}"/>
    <cellStyle name="Separador de milhares 7 8 27 2" xfId="23490" xr:uid="{00000000-0005-0000-0000-00001C660000}"/>
    <cellStyle name="Separador de milhares 7 8 27 2 2" xfId="32315" xr:uid="{314635E9-8304-4D00-B03A-4BD66EF61332}"/>
    <cellStyle name="Separador de milhares 7 8 27 3" xfId="32314" xr:uid="{C70E0D41-8620-46BA-9046-150ABBC97212}"/>
    <cellStyle name="Separador de milhares 7 8 28" xfId="23491" xr:uid="{00000000-0005-0000-0000-00001D660000}"/>
    <cellStyle name="Separador de milhares 7 8 28 2" xfId="23492" xr:uid="{00000000-0005-0000-0000-00001E660000}"/>
    <cellStyle name="Separador de milhares 7 8 28 2 2" xfId="32317" xr:uid="{45BED52A-9E14-4AF8-BA7E-7BC06749FB02}"/>
    <cellStyle name="Separador de milhares 7 8 28 3" xfId="32316" xr:uid="{EEFB012A-9D61-4535-A4A3-DD561A6376CF}"/>
    <cellStyle name="Separador de milhares 7 8 29" xfId="23493" xr:uid="{00000000-0005-0000-0000-00001F660000}"/>
    <cellStyle name="Separador de milhares 7 8 29 2" xfId="23494" xr:uid="{00000000-0005-0000-0000-000020660000}"/>
    <cellStyle name="Separador de milhares 7 8 29 2 2" xfId="32319" xr:uid="{4591A744-4744-4A3F-B241-80E80448784A}"/>
    <cellStyle name="Separador de milhares 7 8 29 3" xfId="32318" xr:uid="{9B601C94-39AC-4573-8121-B07B3B096DB3}"/>
    <cellStyle name="Separador de milhares 7 8 3" xfId="23495" xr:uid="{00000000-0005-0000-0000-000021660000}"/>
    <cellStyle name="Separador de milhares 7 8 3 2" xfId="23496" xr:uid="{00000000-0005-0000-0000-000022660000}"/>
    <cellStyle name="Separador de milhares 7 8 3 2 2" xfId="32321" xr:uid="{1A60D9DF-EC7A-4F57-AE18-77622BA6DA86}"/>
    <cellStyle name="Separador de milhares 7 8 3 3" xfId="32320" xr:uid="{26686087-6567-4960-AE92-681A063ED8DF}"/>
    <cellStyle name="Separador de milhares 7 8 30" xfId="23497" xr:uid="{00000000-0005-0000-0000-000023660000}"/>
    <cellStyle name="Separador de milhares 7 8 30 2" xfId="23498" xr:uid="{00000000-0005-0000-0000-000024660000}"/>
    <cellStyle name="Separador de milhares 7 8 30 2 2" xfId="32323" xr:uid="{50B30018-A6FE-4C8A-90D9-C381269ABB14}"/>
    <cellStyle name="Separador de milhares 7 8 30 3" xfId="32322" xr:uid="{170FE4DB-D17D-409C-BDCC-8F0F7141092D}"/>
    <cellStyle name="Separador de milhares 7 8 31" xfId="23499" xr:uid="{00000000-0005-0000-0000-000025660000}"/>
    <cellStyle name="Separador de milhares 7 8 31 2" xfId="23500" xr:uid="{00000000-0005-0000-0000-000026660000}"/>
    <cellStyle name="Separador de milhares 7 8 31 2 2" xfId="32325" xr:uid="{7EAEA256-79A2-43E5-921A-AEEAB2F95D5F}"/>
    <cellStyle name="Separador de milhares 7 8 31 3" xfId="32324" xr:uid="{1040DFEA-9B09-4C46-BA38-B97AF8F82684}"/>
    <cellStyle name="Separador de milhares 7 8 32" xfId="23501" xr:uid="{00000000-0005-0000-0000-000027660000}"/>
    <cellStyle name="Separador de milhares 7 8 32 2" xfId="23502" xr:uid="{00000000-0005-0000-0000-000028660000}"/>
    <cellStyle name="Separador de milhares 7 8 32 2 2" xfId="32327" xr:uid="{DA788966-39FD-43A3-A27F-60B60BECAD0A}"/>
    <cellStyle name="Separador de milhares 7 8 32 3" xfId="32326" xr:uid="{E8A4FE58-4737-4B85-9C8A-939BEBFB027F}"/>
    <cellStyle name="Separador de milhares 7 8 33" xfId="23503" xr:uid="{00000000-0005-0000-0000-000029660000}"/>
    <cellStyle name="Separador de milhares 7 8 33 2" xfId="23504" xr:uid="{00000000-0005-0000-0000-00002A660000}"/>
    <cellStyle name="Separador de milhares 7 8 33 2 2" xfId="32329" xr:uid="{0B0741D9-C45E-4F6E-B337-822AC418FDD0}"/>
    <cellStyle name="Separador de milhares 7 8 33 3" xfId="32328" xr:uid="{D74A8A74-B9D2-4F3E-815C-D6FF112D605A}"/>
    <cellStyle name="Separador de milhares 7 8 34" xfId="23505" xr:uid="{00000000-0005-0000-0000-00002B660000}"/>
    <cellStyle name="Separador de milhares 7 8 34 2" xfId="23506" xr:uid="{00000000-0005-0000-0000-00002C660000}"/>
    <cellStyle name="Separador de milhares 7 8 34 2 2" xfId="32331" xr:uid="{01CDF4BB-D0AA-4961-81E9-B0E506F174A3}"/>
    <cellStyle name="Separador de milhares 7 8 34 3" xfId="32330" xr:uid="{B52F97E4-689E-45EC-8DA2-457148C5D6D4}"/>
    <cellStyle name="Separador de milhares 7 8 35" xfId="23507" xr:uid="{00000000-0005-0000-0000-00002D660000}"/>
    <cellStyle name="Separador de milhares 7 8 35 2" xfId="32332" xr:uid="{77D8FE8F-1E7D-4768-AD1E-92A4D5BF1700}"/>
    <cellStyle name="Separador de milhares 7 8 36" xfId="23452" xr:uid="{00000000-0005-0000-0000-00002E660000}"/>
    <cellStyle name="Separador de milhares 7 8 37" xfId="28089" xr:uid="{A2D88BDC-7F95-46E6-92D5-F174DDC1AD33}"/>
    <cellStyle name="Separador de milhares 7 8 4" xfId="23508" xr:uid="{00000000-0005-0000-0000-00002F660000}"/>
    <cellStyle name="Separador de milhares 7 8 4 2" xfId="23509" xr:uid="{00000000-0005-0000-0000-000030660000}"/>
    <cellStyle name="Separador de milhares 7 8 4 2 2" xfId="32334" xr:uid="{380A6E0D-80EF-488F-BED5-D063D9EE57A3}"/>
    <cellStyle name="Separador de milhares 7 8 4 3" xfId="32333" xr:uid="{4D36DF11-0E7D-4C9D-9971-2AA64419A98C}"/>
    <cellStyle name="Separador de milhares 7 8 5" xfId="23510" xr:uid="{00000000-0005-0000-0000-000031660000}"/>
    <cellStyle name="Separador de milhares 7 8 5 2" xfId="23511" xr:uid="{00000000-0005-0000-0000-000032660000}"/>
    <cellStyle name="Separador de milhares 7 8 5 2 2" xfId="32336" xr:uid="{7ADC8913-0B1A-432F-BA06-2F40B8AB9393}"/>
    <cellStyle name="Separador de milhares 7 8 5 3" xfId="32335" xr:uid="{9DCC278A-C082-449C-B435-588FD81A772C}"/>
    <cellStyle name="Separador de milhares 7 8 6" xfId="23512" xr:uid="{00000000-0005-0000-0000-000033660000}"/>
    <cellStyle name="Separador de milhares 7 8 6 2" xfId="23513" xr:uid="{00000000-0005-0000-0000-000034660000}"/>
    <cellStyle name="Separador de milhares 7 8 6 2 2" xfId="32338" xr:uid="{9929BA96-4C64-4A64-810E-F3CF14CE8E4F}"/>
    <cellStyle name="Separador de milhares 7 8 6 3" xfId="32337" xr:uid="{1FE727FE-AC78-42E3-A400-F267FF79670A}"/>
    <cellStyle name="Separador de milhares 7 8 7" xfId="23514" xr:uid="{00000000-0005-0000-0000-000035660000}"/>
    <cellStyle name="Separador de milhares 7 8 7 2" xfId="23515" xr:uid="{00000000-0005-0000-0000-000036660000}"/>
    <cellStyle name="Separador de milhares 7 8 7 2 2" xfId="32340" xr:uid="{716C5310-1A0B-42A8-90C8-FD592E270873}"/>
    <cellStyle name="Separador de milhares 7 8 7 3" xfId="32339" xr:uid="{8345AB22-C12D-4ACA-87FE-67F605F7AC03}"/>
    <cellStyle name="Separador de milhares 7 8 8" xfId="23516" xr:uid="{00000000-0005-0000-0000-000037660000}"/>
    <cellStyle name="Separador de milhares 7 8 8 2" xfId="23517" xr:uid="{00000000-0005-0000-0000-000038660000}"/>
    <cellStyle name="Separador de milhares 7 8 8 2 2" xfId="32342" xr:uid="{46C7B42E-7775-4CEA-BC73-0C14F6918CCD}"/>
    <cellStyle name="Separador de milhares 7 8 8 3" xfId="32341" xr:uid="{CCCDF35B-0DC7-4F66-A7E1-F0D169DDC1C0}"/>
    <cellStyle name="Separador de milhares 7 8 9" xfId="23518" xr:uid="{00000000-0005-0000-0000-000039660000}"/>
    <cellStyle name="Separador de milhares 7 8 9 2" xfId="23519" xr:uid="{00000000-0005-0000-0000-00003A660000}"/>
    <cellStyle name="Separador de milhares 7 8 9 2 2" xfId="32344" xr:uid="{AA222AAC-D8EC-4910-BFAF-4ACA342FB1AD}"/>
    <cellStyle name="Separador de milhares 7 8 9 3" xfId="32343" xr:uid="{2D32228C-4BC7-4ECF-BB22-B87BE545546A}"/>
    <cellStyle name="Separador de milhares 7 9" xfId="23520" xr:uid="{00000000-0005-0000-0000-00003B660000}"/>
    <cellStyle name="Separador de milhares 7 9 2" xfId="23521" xr:uid="{00000000-0005-0000-0000-00003C660000}"/>
    <cellStyle name="Separador de milhares 7 9 2 2" xfId="23522" xr:uid="{00000000-0005-0000-0000-00003D660000}"/>
    <cellStyle name="Separador de milhares 7 9 2 2 2" xfId="32345" xr:uid="{23F6179D-6212-4852-B4BF-6B3EEDD28C4D}"/>
    <cellStyle name="Separador de milhares 7 9 3" xfId="23523" xr:uid="{00000000-0005-0000-0000-00003E660000}"/>
    <cellStyle name="Separador de milhares 7 9 3 2" xfId="23524" xr:uid="{00000000-0005-0000-0000-00003F660000}"/>
    <cellStyle name="Separador de milhares 7 9 3 2 2" xfId="32346" xr:uid="{BB6A6A75-4E3A-4AE8-8BEF-03D506EF43A7}"/>
    <cellStyle name="Separador de milhares 7 9 4" xfId="23525" xr:uid="{00000000-0005-0000-0000-000040660000}"/>
    <cellStyle name="Separador de milhares 7 9 4 2" xfId="23526" xr:uid="{00000000-0005-0000-0000-000041660000}"/>
    <cellStyle name="Separador de milhares 7 9 4 2 2" xfId="32347" xr:uid="{3273B8CD-F46E-414C-819E-FE317069B06A}"/>
    <cellStyle name="Separador de milhares 7 9 5" xfId="23527" xr:uid="{00000000-0005-0000-0000-000042660000}"/>
    <cellStyle name="Separador de milhares 7 9 5 2" xfId="23528" xr:uid="{00000000-0005-0000-0000-000043660000}"/>
    <cellStyle name="Separador de milhares 7 9 5 2 2" xfId="32349" xr:uid="{D58A2DEA-D859-4EFD-82C5-738FA468E5E2}"/>
    <cellStyle name="Separador de milhares 7 9 5 3" xfId="32348" xr:uid="{7EBFCA80-72DC-4991-9A17-4E7763F91DEE}"/>
    <cellStyle name="Separador de milhares 7 9 6" xfId="23529" xr:uid="{00000000-0005-0000-0000-000044660000}"/>
    <cellStyle name="Separador de milhares 7 9 6 2" xfId="32350" xr:uid="{D69E51CE-96BD-48D2-A814-01117297DD2A}"/>
    <cellStyle name="Separador de milhares 70" xfId="23530" xr:uid="{00000000-0005-0000-0000-000045660000}"/>
    <cellStyle name="Separador de milhares 70 2" xfId="32351" xr:uid="{984BCE28-7693-49A4-B563-0F8D1BB81B4D}"/>
    <cellStyle name="Separador de milhares 71" xfId="23531" xr:uid="{00000000-0005-0000-0000-000046660000}"/>
    <cellStyle name="Separador de milhares 71 2" xfId="32352" xr:uid="{57366CC4-2E70-432C-A47B-271F2FA5196F}"/>
    <cellStyle name="Separador de milhares 8" xfId="858" xr:uid="{00000000-0005-0000-0000-000047660000}"/>
    <cellStyle name="Separador de milhares 8 10" xfId="23532" xr:uid="{00000000-0005-0000-0000-000048660000}"/>
    <cellStyle name="Separador de milhares 8 10 10" xfId="23533" xr:uid="{00000000-0005-0000-0000-000049660000}"/>
    <cellStyle name="Separador de milhares 8 10 11" xfId="23534" xr:uid="{00000000-0005-0000-0000-00004A660000}"/>
    <cellStyle name="Separador de milhares 8 10 12" xfId="23535" xr:uid="{00000000-0005-0000-0000-00004B660000}"/>
    <cellStyle name="Separador de milhares 8 10 13" xfId="23536" xr:uid="{00000000-0005-0000-0000-00004C660000}"/>
    <cellStyle name="Separador de milhares 8 10 14" xfId="23537" xr:uid="{00000000-0005-0000-0000-00004D660000}"/>
    <cellStyle name="Separador de milhares 8 10 15" xfId="23538" xr:uid="{00000000-0005-0000-0000-00004E660000}"/>
    <cellStyle name="Separador de milhares 8 10 16" xfId="23539" xr:uid="{00000000-0005-0000-0000-00004F660000}"/>
    <cellStyle name="Separador de milhares 8 10 17" xfId="23540" xr:uid="{00000000-0005-0000-0000-000050660000}"/>
    <cellStyle name="Separador de milhares 8 10 18" xfId="23541" xr:uid="{00000000-0005-0000-0000-000051660000}"/>
    <cellStyle name="Separador de milhares 8 10 19" xfId="23542" xr:uid="{00000000-0005-0000-0000-000052660000}"/>
    <cellStyle name="Separador de milhares 8 10 2" xfId="23543" xr:uid="{00000000-0005-0000-0000-000053660000}"/>
    <cellStyle name="Separador de milhares 8 10 2 10" xfId="23544" xr:uid="{00000000-0005-0000-0000-000054660000}"/>
    <cellStyle name="Separador de milhares 8 10 2 10 2" xfId="23545" xr:uid="{00000000-0005-0000-0000-000055660000}"/>
    <cellStyle name="Separador de milhares 8 10 2 10 3" xfId="23546" xr:uid="{00000000-0005-0000-0000-000056660000}"/>
    <cellStyle name="Separador de milhares 8 10 2 10 4" xfId="23547" xr:uid="{00000000-0005-0000-0000-000057660000}"/>
    <cellStyle name="Separador de milhares 8 10 2 11" xfId="23548" xr:uid="{00000000-0005-0000-0000-000058660000}"/>
    <cellStyle name="Separador de milhares 8 10 2 11 2" xfId="23549" xr:uid="{00000000-0005-0000-0000-000059660000}"/>
    <cellStyle name="Separador de milhares 8 10 2 11 3" xfId="23550" xr:uid="{00000000-0005-0000-0000-00005A660000}"/>
    <cellStyle name="Separador de milhares 8 10 2 11 4" xfId="23551" xr:uid="{00000000-0005-0000-0000-00005B660000}"/>
    <cellStyle name="Separador de milhares 8 10 2 12" xfId="23552" xr:uid="{00000000-0005-0000-0000-00005C660000}"/>
    <cellStyle name="Separador de milhares 8 10 2 12 2" xfId="23553" xr:uid="{00000000-0005-0000-0000-00005D660000}"/>
    <cellStyle name="Separador de milhares 8 10 2 12 3" xfId="23554" xr:uid="{00000000-0005-0000-0000-00005E660000}"/>
    <cellStyle name="Separador de milhares 8 10 2 12 4" xfId="23555" xr:uid="{00000000-0005-0000-0000-00005F660000}"/>
    <cellStyle name="Separador de milhares 8 10 2 13" xfId="23556" xr:uid="{00000000-0005-0000-0000-000060660000}"/>
    <cellStyle name="Separador de milhares 8 10 2 13 2" xfId="23557" xr:uid="{00000000-0005-0000-0000-000061660000}"/>
    <cellStyle name="Separador de milhares 8 10 2 13 3" xfId="23558" xr:uid="{00000000-0005-0000-0000-000062660000}"/>
    <cellStyle name="Separador de milhares 8 10 2 13 4" xfId="23559" xr:uid="{00000000-0005-0000-0000-000063660000}"/>
    <cellStyle name="Separador de milhares 8 10 2 14" xfId="23560" xr:uid="{00000000-0005-0000-0000-000064660000}"/>
    <cellStyle name="Separador de milhares 8 10 2 14 2" xfId="23561" xr:uid="{00000000-0005-0000-0000-000065660000}"/>
    <cellStyle name="Separador de milhares 8 10 2 14 3" xfId="23562" xr:uid="{00000000-0005-0000-0000-000066660000}"/>
    <cellStyle name="Separador de milhares 8 10 2 14 4" xfId="23563" xr:uid="{00000000-0005-0000-0000-000067660000}"/>
    <cellStyle name="Separador de milhares 8 10 2 15" xfId="23564" xr:uid="{00000000-0005-0000-0000-000068660000}"/>
    <cellStyle name="Separador de milhares 8 10 2 15 2" xfId="23565" xr:uid="{00000000-0005-0000-0000-000069660000}"/>
    <cellStyle name="Separador de milhares 8 10 2 15 3" xfId="23566" xr:uid="{00000000-0005-0000-0000-00006A660000}"/>
    <cellStyle name="Separador de milhares 8 10 2 15 4" xfId="23567" xr:uid="{00000000-0005-0000-0000-00006B660000}"/>
    <cellStyle name="Separador de milhares 8 10 2 16" xfId="23568" xr:uid="{00000000-0005-0000-0000-00006C660000}"/>
    <cellStyle name="Separador de milhares 8 10 2 17" xfId="23569" xr:uid="{00000000-0005-0000-0000-00006D660000}"/>
    <cellStyle name="Separador de milhares 8 10 2 18" xfId="23570" xr:uid="{00000000-0005-0000-0000-00006E660000}"/>
    <cellStyle name="Separador de milhares 8 10 2 19" xfId="23571" xr:uid="{00000000-0005-0000-0000-00006F660000}"/>
    <cellStyle name="Separador de milhares 8 10 2 2" xfId="23572" xr:uid="{00000000-0005-0000-0000-000070660000}"/>
    <cellStyle name="Separador de milhares 8 10 2 2 2" xfId="23573" xr:uid="{00000000-0005-0000-0000-000071660000}"/>
    <cellStyle name="Separador de milhares 8 10 2 2 3" xfId="23574" xr:uid="{00000000-0005-0000-0000-000072660000}"/>
    <cellStyle name="Separador de milhares 8 10 2 2 4" xfId="23575" xr:uid="{00000000-0005-0000-0000-000073660000}"/>
    <cellStyle name="Separador de milhares 8 10 2 20" xfId="23576" xr:uid="{00000000-0005-0000-0000-000074660000}"/>
    <cellStyle name="Separador de milhares 8 10 2 21" xfId="23577" xr:uid="{00000000-0005-0000-0000-000075660000}"/>
    <cellStyle name="Separador de milhares 8 10 2 3" xfId="23578" xr:uid="{00000000-0005-0000-0000-000076660000}"/>
    <cellStyle name="Separador de milhares 8 10 2 3 2" xfId="23579" xr:uid="{00000000-0005-0000-0000-000077660000}"/>
    <cellStyle name="Separador de milhares 8 10 2 3 3" xfId="23580" xr:uid="{00000000-0005-0000-0000-000078660000}"/>
    <cellStyle name="Separador de milhares 8 10 2 3 4" xfId="23581" xr:uid="{00000000-0005-0000-0000-000079660000}"/>
    <cellStyle name="Separador de milhares 8 10 2 4" xfId="23582" xr:uid="{00000000-0005-0000-0000-00007A660000}"/>
    <cellStyle name="Separador de milhares 8 10 2 4 2" xfId="23583" xr:uid="{00000000-0005-0000-0000-00007B660000}"/>
    <cellStyle name="Separador de milhares 8 10 2 4 3" xfId="23584" xr:uid="{00000000-0005-0000-0000-00007C660000}"/>
    <cellStyle name="Separador de milhares 8 10 2 4 4" xfId="23585" xr:uid="{00000000-0005-0000-0000-00007D660000}"/>
    <cellStyle name="Separador de milhares 8 10 2 5" xfId="23586" xr:uid="{00000000-0005-0000-0000-00007E660000}"/>
    <cellStyle name="Separador de milhares 8 10 2 5 2" xfId="23587" xr:uid="{00000000-0005-0000-0000-00007F660000}"/>
    <cellStyle name="Separador de milhares 8 10 2 5 3" xfId="23588" xr:uid="{00000000-0005-0000-0000-000080660000}"/>
    <cellStyle name="Separador de milhares 8 10 2 5 4" xfId="23589" xr:uid="{00000000-0005-0000-0000-000081660000}"/>
    <cellStyle name="Separador de milhares 8 10 2 6" xfId="23590" xr:uid="{00000000-0005-0000-0000-000082660000}"/>
    <cellStyle name="Separador de milhares 8 10 2 6 2" xfId="23591" xr:uid="{00000000-0005-0000-0000-000083660000}"/>
    <cellStyle name="Separador de milhares 8 10 2 6 3" xfId="23592" xr:uid="{00000000-0005-0000-0000-000084660000}"/>
    <cellStyle name="Separador de milhares 8 10 2 6 4" xfId="23593" xr:uid="{00000000-0005-0000-0000-000085660000}"/>
    <cellStyle name="Separador de milhares 8 10 2 7" xfId="23594" xr:uid="{00000000-0005-0000-0000-000086660000}"/>
    <cellStyle name="Separador de milhares 8 10 2 7 2" xfId="23595" xr:uid="{00000000-0005-0000-0000-000087660000}"/>
    <cellStyle name="Separador de milhares 8 10 2 7 3" xfId="23596" xr:uid="{00000000-0005-0000-0000-000088660000}"/>
    <cellStyle name="Separador de milhares 8 10 2 7 4" xfId="23597" xr:uid="{00000000-0005-0000-0000-000089660000}"/>
    <cellStyle name="Separador de milhares 8 10 2 8" xfId="23598" xr:uid="{00000000-0005-0000-0000-00008A660000}"/>
    <cellStyle name="Separador de milhares 8 10 2 8 2" xfId="23599" xr:uid="{00000000-0005-0000-0000-00008B660000}"/>
    <cellStyle name="Separador de milhares 8 10 2 8 3" xfId="23600" xr:uid="{00000000-0005-0000-0000-00008C660000}"/>
    <cellStyle name="Separador de milhares 8 10 2 8 4" xfId="23601" xr:uid="{00000000-0005-0000-0000-00008D660000}"/>
    <cellStyle name="Separador de milhares 8 10 2 9" xfId="23602" xr:uid="{00000000-0005-0000-0000-00008E660000}"/>
    <cellStyle name="Separador de milhares 8 10 2 9 2" xfId="23603" xr:uid="{00000000-0005-0000-0000-00008F660000}"/>
    <cellStyle name="Separador de milhares 8 10 2 9 3" xfId="23604" xr:uid="{00000000-0005-0000-0000-000090660000}"/>
    <cellStyle name="Separador de milhares 8 10 2 9 4" xfId="23605" xr:uid="{00000000-0005-0000-0000-000091660000}"/>
    <cellStyle name="Separador de milhares 8 10 20" xfId="23606" xr:uid="{00000000-0005-0000-0000-000092660000}"/>
    <cellStyle name="Separador de milhares 8 10 21" xfId="23607" xr:uid="{00000000-0005-0000-0000-000093660000}"/>
    <cellStyle name="Separador de milhares 8 10 22" xfId="23608" xr:uid="{00000000-0005-0000-0000-000094660000}"/>
    <cellStyle name="Separador de milhares 8 10 23" xfId="23609" xr:uid="{00000000-0005-0000-0000-000095660000}"/>
    <cellStyle name="Separador de milhares 8 10 24" xfId="23610" xr:uid="{00000000-0005-0000-0000-000096660000}"/>
    <cellStyle name="Separador de milhares 8 10 25" xfId="23611" xr:uid="{00000000-0005-0000-0000-000097660000}"/>
    <cellStyle name="Separador de milhares 8 10 26" xfId="23612" xr:uid="{00000000-0005-0000-0000-000098660000}"/>
    <cellStyle name="Separador de milhares 8 10 26 2" xfId="23613" xr:uid="{00000000-0005-0000-0000-000099660000}"/>
    <cellStyle name="Separador de milhares 8 10 26 3" xfId="23614" xr:uid="{00000000-0005-0000-0000-00009A660000}"/>
    <cellStyle name="Separador de milhares 8 10 26 4" xfId="23615" xr:uid="{00000000-0005-0000-0000-00009B660000}"/>
    <cellStyle name="Separador de milhares 8 10 27" xfId="23616" xr:uid="{00000000-0005-0000-0000-00009C660000}"/>
    <cellStyle name="Separador de milhares 8 10 28" xfId="23617" xr:uid="{00000000-0005-0000-0000-00009D660000}"/>
    <cellStyle name="Separador de milhares 8 10 29" xfId="23618" xr:uid="{00000000-0005-0000-0000-00009E660000}"/>
    <cellStyle name="Separador de milhares 8 10 3" xfId="23619" xr:uid="{00000000-0005-0000-0000-00009F660000}"/>
    <cellStyle name="Separador de milhares 8 10 3 2" xfId="23620" xr:uid="{00000000-0005-0000-0000-0000A0660000}"/>
    <cellStyle name="Separador de milhares 8 10 3 3" xfId="23621" xr:uid="{00000000-0005-0000-0000-0000A1660000}"/>
    <cellStyle name="Separador de milhares 8 10 3 4" xfId="23622" xr:uid="{00000000-0005-0000-0000-0000A2660000}"/>
    <cellStyle name="Separador de milhares 8 10 30" xfId="23623" xr:uid="{00000000-0005-0000-0000-0000A3660000}"/>
    <cellStyle name="Separador de milhares 8 10 31" xfId="23624" xr:uid="{00000000-0005-0000-0000-0000A4660000}"/>
    <cellStyle name="Separador de milhares 8 10 32" xfId="23625" xr:uid="{00000000-0005-0000-0000-0000A5660000}"/>
    <cellStyle name="Separador de milhares 8 10 33" xfId="23626" xr:uid="{00000000-0005-0000-0000-0000A6660000}"/>
    <cellStyle name="Separador de milhares 8 10 34" xfId="23627" xr:uid="{00000000-0005-0000-0000-0000A7660000}"/>
    <cellStyle name="Separador de milhares 8 10 35" xfId="23628" xr:uid="{00000000-0005-0000-0000-0000A8660000}"/>
    <cellStyle name="Separador de milhares 8 10 36" xfId="23629" xr:uid="{00000000-0005-0000-0000-0000A9660000}"/>
    <cellStyle name="Separador de milhares 8 10 4" xfId="23630" xr:uid="{00000000-0005-0000-0000-0000AA660000}"/>
    <cellStyle name="Separador de milhares 8 10 4 2" xfId="23631" xr:uid="{00000000-0005-0000-0000-0000AB660000}"/>
    <cellStyle name="Separador de milhares 8 10 4 3" xfId="23632" xr:uid="{00000000-0005-0000-0000-0000AC660000}"/>
    <cellStyle name="Separador de milhares 8 10 4 4" xfId="23633" xr:uid="{00000000-0005-0000-0000-0000AD660000}"/>
    <cellStyle name="Separador de milhares 8 10 5" xfId="23634" xr:uid="{00000000-0005-0000-0000-0000AE660000}"/>
    <cellStyle name="Separador de milhares 8 10 6" xfId="23635" xr:uid="{00000000-0005-0000-0000-0000AF660000}"/>
    <cellStyle name="Separador de milhares 8 10 7" xfId="23636" xr:uid="{00000000-0005-0000-0000-0000B0660000}"/>
    <cellStyle name="Separador de milhares 8 10 8" xfId="23637" xr:uid="{00000000-0005-0000-0000-0000B1660000}"/>
    <cellStyle name="Separador de milhares 8 10 9" xfId="23638" xr:uid="{00000000-0005-0000-0000-0000B2660000}"/>
    <cellStyle name="Separador de milhares 8 11" xfId="23639" xr:uid="{00000000-0005-0000-0000-0000B3660000}"/>
    <cellStyle name="Separador de milhares 8 12" xfId="23640" xr:uid="{00000000-0005-0000-0000-0000B4660000}"/>
    <cellStyle name="Separador de milhares 8 13" xfId="23641" xr:uid="{00000000-0005-0000-0000-0000B5660000}"/>
    <cellStyle name="Separador de milhares 8 14" xfId="23642" xr:uid="{00000000-0005-0000-0000-0000B6660000}"/>
    <cellStyle name="Separador de milhares 8 15" xfId="23643" xr:uid="{00000000-0005-0000-0000-0000B7660000}"/>
    <cellStyle name="Separador de milhares 8 16" xfId="23644" xr:uid="{00000000-0005-0000-0000-0000B8660000}"/>
    <cellStyle name="Separador de milhares 8 17" xfId="23645" xr:uid="{00000000-0005-0000-0000-0000B9660000}"/>
    <cellStyle name="Separador de milhares 8 18" xfId="23646" xr:uid="{00000000-0005-0000-0000-0000BA660000}"/>
    <cellStyle name="Separador de milhares 8 19" xfId="23647" xr:uid="{00000000-0005-0000-0000-0000BB660000}"/>
    <cellStyle name="Separador de milhares 8 2" xfId="859" xr:uid="{00000000-0005-0000-0000-0000BC660000}"/>
    <cellStyle name="Separador de milhares 8 2 10" xfId="23649" xr:uid="{00000000-0005-0000-0000-0000BD660000}"/>
    <cellStyle name="Separador de milhares 8 2 11" xfId="23650" xr:uid="{00000000-0005-0000-0000-0000BE660000}"/>
    <cellStyle name="Separador de milhares 8 2 12" xfId="23651" xr:uid="{00000000-0005-0000-0000-0000BF660000}"/>
    <cellStyle name="Separador de milhares 8 2 13" xfId="23652" xr:uid="{00000000-0005-0000-0000-0000C0660000}"/>
    <cellStyle name="Separador de milhares 8 2 14" xfId="23653" xr:uid="{00000000-0005-0000-0000-0000C1660000}"/>
    <cellStyle name="Separador de milhares 8 2 15" xfId="23648" xr:uid="{00000000-0005-0000-0000-0000C2660000}"/>
    <cellStyle name="Separador de milhares 8 2 15 2" xfId="32353" xr:uid="{E5A2C736-B47B-4FB8-ABA3-2C76497B774C}"/>
    <cellStyle name="Separador de milhares 8 2 16" xfId="27321" xr:uid="{00000000-0005-0000-0000-0000C3660000}"/>
    <cellStyle name="Separador de milhares 8 2 16 2" xfId="33158" xr:uid="{F02F8B29-F97B-443F-B57F-D7AA0AFC2AB8}"/>
    <cellStyle name="Separador de milhares 8 2 17" xfId="27492" xr:uid="{00000000-0005-0000-0000-0000C4660000}"/>
    <cellStyle name="Separador de milhares 8 2 17 2" xfId="33329" xr:uid="{51CBC889-B2F5-4938-9004-49630B6B1C43}"/>
    <cellStyle name="Separador de milhares 8 2 18" xfId="27661" xr:uid="{00000000-0005-0000-0000-0000C5660000}"/>
    <cellStyle name="Separador de milhares 8 2 18 2" xfId="33472" xr:uid="{F08832D3-DC01-4723-8CF6-E93D3A907E7B}"/>
    <cellStyle name="Separador de milhares 8 2 19" xfId="27818" xr:uid="{00000000-0005-0000-0000-0000C6660000}"/>
    <cellStyle name="Separador de milhares 8 2 19 2" xfId="33629" xr:uid="{2AFA21BE-1C6C-4D6A-B5C1-5F117DDEAE1F}"/>
    <cellStyle name="Separador de milhares 8 2 2" xfId="23654" xr:uid="{00000000-0005-0000-0000-0000C7660000}"/>
    <cellStyle name="Separador de milhares 8 2 2 10" xfId="23655" xr:uid="{00000000-0005-0000-0000-0000C8660000}"/>
    <cellStyle name="Separador de milhares 8 2 2 11" xfId="32354" xr:uid="{6B8855C7-113A-4DC2-952F-D5C9C79F80F7}"/>
    <cellStyle name="Separador de milhares 8 2 2 2" xfId="23656" xr:uid="{00000000-0005-0000-0000-0000C9660000}"/>
    <cellStyle name="Separador de milhares 8 2 2 2 2" xfId="32355" xr:uid="{32EDBE0C-D1C7-43C4-82E5-20FB6C25B28A}"/>
    <cellStyle name="Separador de milhares 8 2 2 3" xfId="23657" xr:uid="{00000000-0005-0000-0000-0000CA660000}"/>
    <cellStyle name="Separador de milhares 8 2 2 4" xfId="23658" xr:uid="{00000000-0005-0000-0000-0000CB660000}"/>
    <cellStyle name="Separador de milhares 8 2 2 5" xfId="23659" xr:uid="{00000000-0005-0000-0000-0000CC660000}"/>
    <cellStyle name="Separador de milhares 8 2 2 6" xfId="23660" xr:uid="{00000000-0005-0000-0000-0000CD660000}"/>
    <cellStyle name="Separador de milhares 8 2 2 7" xfId="23661" xr:uid="{00000000-0005-0000-0000-0000CE660000}"/>
    <cellStyle name="Separador de milhares 8 2 2 8" xfId="23662" xr:uid="{00000000-0005-0000-0000-0000CF660000}"/>
    <cellStyle name="Separador de milhares 8 2 2 9" xfId="23663" xr:uid="{00000000-0005-0000-0000-0000D0660000}"/>
    <cellStyle name="Separador de milhares 8 2 20" xfId="28091" xr:uid="{219BA85D-0113-4299-BD76-23A52D4B6F82}"/>
    <cellStyle name="Separador de milhares 8 2 3" xfId="23664" xr:uid="{00000000-0005-0000-0000-0000D1660000}"/>
    <cellStyle name="Separador de milhares 8 2 3 10" xfId="23665" xr:uid="{00000000-0005-0000-0000-0000D2660000}"/>
    <cellStyle name="Separador de milhares 8 2 3 2" xfId="23666" xr:uid="{00000000-0005-0000-0000-0000D3660000}"/>
    <cellStyle name="Separador de milhares 8 2 3 3" xfId="23667" xr:uid="{00000000-0005-0000-0000-0000D4660000}"/>
    <cellStyle name="Separador de milhares 8 2 3 4" xfId="23668" xr:uid="{00000000-0005-0000-0000-0000D5660000}"/>
    <cellStyle name="Separador de milhares 8 2 3 5" xfId="23669" xr:uid="{00000000-0005-0000-0000-0000D6660000}"/>
    <cellStyle name="Separador de milhares 8 2 3 6" xfId="23670" xr:uid="{00000000-0005-0000-0000-0000D7660000}"/>
    <cellStyle name="Separador de milhares 8 2 3 7" xfId="23671" xr:uid="{00000000-0005-0000-0000-0000D8660000}"/>
    <cellStyle name="Separador de milhares 8 2 3 8" xfId="23672" xr:uid="{00000000-0005-0000-0000-0000D9660000}"/>
    <cellStyle name="Separador de milhares 8 2 3 9" xfId="23673" xr:uid="{00000000-0005-0000-0000-0000DA660000}"/>
    <cellStyle name="Separador de milhares 8 2 4" xfId="23674" xr:uid="{00000000-0005-0000-0000-0000DB660000}"/>
    <cellStyle name="Separador de milhares 8 2 5" xfId="23675" xr:uid="{00000000-0005-0000-0000-0000DC660000}"/>
    <cellStyle name="Separador de milhares 8 2 6" xfId="23676" xr:uid="{00000000-0005-0000-0000-0000DD660000}"/>
    <cellStyle name="Separador de milhares 8 2 7" xfId="23677" xr:uid="{00000000-0005-0000-0000-0000DE660000}"/>
    <cellStyle name="Separador de milhares 8 2 8" xfId="23678" xr:uid="{00000000-0005-0000-0000-0000DF660000}"/>
    <cellStyle name="Separador de milhares 8 2 9" xfId="23679" xr:uid="{00000000-0005-0000-0000-0000E0660000}"/>
    <cellStyle name="Separador de milhares 8 20" xfId="23680" xr:uid="{00000000-0005-0000-0000-0000E1660000}"/>
    <cellStyle name="Separador de milhares 8 21" xfId="23681" xr:uid="{00000000-0005-0000-0000-0000E2660000}"/>
    <cellStyle name="Separador de milhares 8 22" xfId="23682" xr:uid="{00000000-0005-0000-0000-0000E3660000}"/>
    <cellStyle name="Separador de milhares 8 23" xfId="23683" xr:uid="{00000000-0005-0000-0000-0000E4660000}"/>
    <cellStyle name="Separador de milhares 8 24" xfId="23684" xr:uid="{00000000-0005-0000-0000-0000E5660000}"/>
    <cellStyle name="Separador de milhares 8 25" xfId="23685" xr:uid="{00000000-0005-0000-0000-0000E6660000}"/>
    <cellStyle name="Separador de milhares 8 26" xfId="27216" xr:uid="{00000000-0005-0000-0000-0000E7660000}"/>
    <cellStyle name="Separador de milhares 8 26 2" xfId="33058" xr:uid="{A86122C0-9F1A-4768-9515-C8F98778229A}"/>
    <cellStyle name="Separador de milhares 8 27" xfId="27396" xr:uid="{00000000-0005-0000-0000-0000E8660000}"/>
    <cellStyle name="Separador de milhares 8 27 2" xfId="33233" xr:uid="{980473EE-B0F5-40C9-BD5E-505345E5A5A7}"/>
    <cellStyle name="Separador de milhares 8 28" xfId="27574" xr:uid="{00000000-0005-0000-0000-0000E9660000}"/>
    <cellStyle name="Separador de milhares 8 28 2" xfId="33386" xr:uid="{45C35F0D-ADD7-454B-BEBC-1BCE1F23E9FA}"/>
    <cellStyle name="Separador de milhares 8 29" xfId="27725" xr:uid="{00000000-0005-0000-0000-0000EA660000}"/>
    <cellStyle name="Separador de milhares 8 29 2" xfId="33536" xr:uid="{D1C026B2-4AC6-4CD4-9A4B-F3B34B226744}"/>
    <cellStyle name="Separador de milhares 8 3" xfId="860" xr:uid="{00000000-0005-0000-0000-0000EB660000}"/>
    <cellStyle name="Separador de milhares 8 3 10" xfId="23686" xr:uid="{00000000-0005-0000-0000-0000EC660000}"/>
    <cellStyle name="Separador de milhares 8 3 11" xfId="28092" xr:uid="{20D31800-1983-48CE-9A39-CE7E82416D35}"/>
    <cellStyle name="Separador de milhares 8 3 2" xfId="23687" xr:uid="{00000000-0005-0000-0000-0000ED660000}"/>
    <cellStyle name="Separador de milhares 8 3 2 2" xfId="32356" xr:uid="{75D8ADBA-0516-42BF-B102-D56FC5682D63}"/>
    <cellStyle name="Separador de milhares 8 3 3" xfId="23688" xr:uid="{00000000-0005-0000-0000-0000EE660000}"/>
    <cellStyle name="Separador de milhares 8 3 4" xfId="23689" xr:uid="{00000000-0005-0000-0000-0000EF660000}"/>
    <cellStyle name="Separador de milhares 8 3 5" xfId="23690" xr:uid="{00000000-0005-0000-0000-0000F0660000}"/>
    <cellStyle name="Separador de milhares 8 3 6" xfId="23691" xr:uid="{00000000-0005-0000-0000-0000F1660000}"/>
    <cellStyle name="Separador de milhares 8 3 7" xfId="23692" xr:uid="{00000000-0005-0000-0000-0000F2660000}"/>
    <cellStyle name="Separador de milhares 8 3 8" xfId="23693" xr:uid="{00000000-0005-0000-0000-0000F3660000}"/>
    <cellStyle name="Separador de milhares 8 3 9" xfId="23694" xr:uid="{00000000-0005-0000-0000-0000F4660000}"/>
    <cellStyle name="Separador de milhares 8 30" xfId="28090" xr:uid="{2140F389-7A23-4FE8-A2ED-0B344FAABF64}"/>
    <cellStyle name="Separador de milhares 8 4" xfId="23695" xr:uid="{00000000-0005-0000-0000-0000F5660000}"/>
    <cellStyle name="Separador de milhares 8 4 10" xfId="23696" xr:uid="{00000000-0005-0000-0000-0000F6660000}"/>
    <cellStyle name="Separador de milhares 8 4 11" xfId="32357" xr:uid="{5C938F3C-A46F-43B1-A6D8-054B23B73642}"/>
    <cellStyle name="Separador de milhares 8 4 2" xfId="23697" xr:uid="{00000000-0005-0000-0000-0000F7660000}"/>
    <cellStyle name="Separador de milhares 8 4 2 2" xfId="32358" xr:uid="{CB0D9407-6D2F-4433-A87B-AA5FBF3C75E0}"/>
    <cellStyle name="Separador de milhares 8 4 3" xfId="23698" xr:uid="{00000000-0005-0000-0000-0000F8660000}"/>
    <cellStyle name="Separador de milhares 8 4 4" xfId="23699" xr:uid="{00000000-0005-0000-0000-0000F9660000}"/>
    <cellStyle name="Separador de milhares 8 4 5" xfId="23700" xr:uid="{00000000-0005-0000-0000-0000FA660000}"/>
    <cellStyle name="Separador de milhares 8 4 6" xfId="23701" xr:uid="{00000000-0005-0000-0000-0000FB660000}"/>
    <cellStyle name="Separador de milhares 8 4 7" xfId="23702" xr:uid="{00000000-0005-0000-0000-0000FC660000}"/>
    <cellStyle name="Separador de milhares 8 4 8" xfId="23703" xr:uid="{00000000-0005-0000-0000-0000FD660000}"/>
    <cellStyle name="Separador de milhares 8 4 9" xfId="23704" xr:uid="{00000000-0005-0000-0000-0000FE660000}"/>
    <cellStyle name="Separador de milhares 8 5" xfId="23705" xr:uid="{00000000-0005-0000-0000-0000FF660000}"/>
    <cellStyle name="Separador de milhares 8 5 2" xfId="23706" xr:uid="{00000000-0005-0000-0000-000000670000}"/>
    <cellStyle name="Separador de milhares 8 5 3" xfId="23707" xr:uid="{00000000-0005-0000-0000-000001670000}"/>
    <cellStyle name="Separador de milhares 8 5 4" xfId="23708" xr:uid="{00000000-0005-0000-0000-000002670000}"/>
    <cellStyle name="Separador de milhares 8 6" xfId="23709" xr:uid="{00000000-0005-0000-0000-000003670000}"/>
    <cellStyle name="Separador de milhares 8 6 2" xfId="23710" xr:uid="{00000000-0005-0000-0000-000004670000}"/>
    <cellStyle name="Separador de milhares 8 6 3" xfId="23711" xr:uid="{00000000-0005-0000-0000-000005670000}"/>
    <cellStyle name="Separador de milhares 8 6 4" xfId="23712" xr:uid="{00000000-0005-0000-0000-000006670000}"/>
    <cellStyle name="Separador de milhares 8 7" xfId="23713" xr:uid="{00000000-0005-0000-0000-000007670000}"/>
    <cellStyle name="Separador de milhares 8 7 2" xfId="23714" xr:uid="{00000000-0005-0000-0000-000008670000}"/>
    <cellStyle name="Separador de milhares 8 7 3" xfId="23715" xr:uid="{00000000-0005-0000-0000-000009670000}"/>
    <cellStyle name="Separador de milhares 8 7 4" xfId="23716" xr:uid="{00000000-0005-0000-0000-00000A670000}"/>
    <cellStyle name="Separador de milhares 8 8" xfId="23717" xr:uid="{00000000-0005-0000-0000-00000B670000}"/>
    <cellStyle name="Separador de milhares 8 8 2" xfId="23718" xr:uid="{00000000-0005-0000-0000-00000C670000}"/>
    <cellStyle name="Separador de milhares 8 8 3" xfId="23719" xr:uid="{00000000-0005-0000-0000-00000D670000}"/>
    <cellStyle name="Separador de milhares 8 8 4" xfId="23720" xr:uid="{00000000-0005-0000-0000-00000E670000}"/>
    <cellStyle name="Separador de milhares 8 9" xfId="23721" xr:uid="{00000000-0005-0000-0000-00000F670000}"/>
    <cellStyle name="Separador de milhares 8 9 2" xfId="23722" xr:uid="{00000000-0005-0000-0000-000010670000}"/>
    <cellStyle name="Separador de milhares 8 9 2 2" xfId="23723" xr:uid="{00000000-0005-0000-0000-000011670000}"/>
    <cellStyle name="Separador de milhares 8 9 2 3" xfId="23724" xr:uid="{00000000-0005-0000-0000-000012670000}"/>
    <cellStyle name="Separador de milhares 8 9 2 4" xfId="23725" xr:uid="{00000000-0005-0000-0000-000013670000}"/>
    <cellStyle name="Separador de milhares 8 9 3" xfId="23726" xr:uid="{00000000-0005-0000-0000-000014670000}"/>
    <cellStyle name="Separador de milhares 8 9 3 2" xfId="23727" xr:uid="{00000000-0005-0000-0000-000015670000}"/>
    <cellStyle name="Separador de milhares 8 9 3 3" xfId="23728" xr:uid="{00000000-0005-0000-0000-000016670000}"/>
    <cellStyle name="Separador de milhares 8 9 3 4" xfId="23729" xr:uid="{00000000-0005-0000-0000-000017670000}"/>
    <cellStyle name="Separador de milhares 8 9 4" xfId="23730" xr:uid="{00000000-0005-0000-0000-000018670000}"/>
    <cellStyle name="Separador de milhares 9" xfId="861" xr:uid="{00000000-0005-0000-0000-000019670000}"/>
    <cellStyle name="Separador de milhares 9 10" xfId="23732" xr:uid="{00000000-0005-0000-0000-00001A670000}"/>
    <cellStyle name="Separador de milhares 9 10 10" xfId="23733" xr:uid="{00000000-0005-0000-0000-00001B670000}"/>
    <cellStyle name="Separador de milhares 9 10 11" xfId="23734" xr:uid="{00000000-0005-0000-0000-00001C670000}"/>
    <cellStyle name="Separador de milhares 9 10 12" xfId="23735" xr:uid="{00000000-0005-0000-0000-00001D670000}"/>
    <cellStyle name="Separador de milhares 9 10 13" xfId="23736" xr:uid="{00000000-0005-0000-0000-00001E670000}"/>
    <cellStyle name="Separador de milhares 9 10 14" xfId="23737" xr:uid="{00000000-0005-0000-0000-00001F670000}"/>
    <cellStyle name="Separador de milhares 9 10 15" xfId="23738" xr:uid="{00000000-0005-0000-0000-000020670000}"/>
    <cellStyle name="Separador de milhares 9 10 16" xfId="23739" xr:uid="{00000000-0005-0000-0000-000021670000}"/>
    <cellStyle name="Separador de milhares 9 10 17" xfId="23740" xr:uid="{00000000-0005-0000-0000-000022670000}"/>
    <cellStyle name="Separador de milhares 9 10 18" xfId="23741" xr:uid="{00000000-0005-0000-0000-000023670000}"/>
    <cellStyle name="Separador de milhares 9 10 19" xfId="23742" xr:uid="{00000000-0005-0000-0000-000024670000}"/>
    <cellStyle name="Separador de milhares 9 10 2" xfId="23743" xr:uid="{00000000-0005-0000-0000-000025670000}"/>
    <cellStyle name="Separador de milhares 9 10 2 10" xfId="23744" xr:uid="{00000000-0005-0000-0000-000026670000}"/>
    <cellStyle name="Separador de milhares 9 10 2 10 2" xfId="23745" xr:uid="{00000000-0005-0000-0000-000027670000}"/>
    <cellStyle name="Separador de milhares 9 10 2 10 3" xfId="23746" xr:uid="{00000000-0005-0000-0000-000028670000}"/>
    <cellStyle name="Separador de milhares 9 10 2 10 4" xfId="23747" xr:uid="{00000000-0005-0000-0000-000029670000}"/>
    <cellStyle name="Separador de milhares 9 10 2 11" xfId="23748" xr:uid="{00000000-0005-0000-0000-00002A670000}"/>
    <cellStyle name="Separador de milhares 9 10 2 11 2" xfId="23749" xr:uid="{00000000-0005-0000-0000-00002B670000}"/>
    <cellStyle name="Separador de milhares 9 10 2 11 3" xfId="23750" xr:uid="{00000000-0005-0000-0000-00002C670000}"/>
    <cellStyle name="Separador de milhares 9 10 2 11 4" xfId="23751" xr:uid="{00000000-0005-0000-0000-00002D670000}"/>
    <cellStyle name="Separador de milhares 9 10 2 12" xfId="23752" xr:uid="{00000000-0005-0000-0000-00002E670000}"/>
    <cellStyle name="Separador de milhares 9 10 2 12 2" xfId="23753" xr:uid="{00000000-0005-0000-0000-00002F670000}"/>
    <cellStyle name="Separador de milhares 9 10 2 12 3" xfId="23754" xr:uid="{00000000-0005-0000-0000-000030670000}"/>
    <cellStyle name="Separador de milhares 9 10 2 12 4" xfId="23755" xr:uid="{00000000-0005-0000-0000-000031670000}"/>
    <cellStyle name="Separador de milhares 9 10 2 13" xfId="23756" xr:uid="{00000000-0005-0000-0000-000032670000}"/>
    <cellStyle name="Separador de milhares 9 10 2 13 2" xfId="23757" xr:uid="{00000000-0005-0000-0000-000033670000}"/>
    <cellStyle name="Separador de milhares 9 10 2 13 3" xfId="23758" xr:uid="{00000000-0005-0000-0000-000034670000}"/>
    <cellStyle name="Separador de milhares 9 10 2 13 4" xfId="23759" xr:uid="{00000000-0005-0000-0000-000035670000}"/>
    <cellStyle name="Separador de milhares 9 10 2 14" xfId="23760" xr:uid="{00000000-0005-0000-0000-000036670000}"/>
    <cellStyle name="Separador de milhares 9 10 2 14 2" xfId="23761" xr:uid="{00000000-0005-0000-0000-000037670000}"/>
    <cellStyle name="Separador de milhares 9 10 2 14 3" xfId="23762" xr:uid="{00000000-0005-0000-0000-000038670000}"/>
    <cellStyle name="Separador de milhares 9 10 2 14 4" xfId="23763" xr:uid="{00000000-0005-0000-0000-000039670000}"/>
    <cellStyle name="Separador de milhares 9 10 2 15" xfId="23764" xr:uid="{00000000-0005-0000-0000-00003A670000}"/>
    <cellStyle name="Separador de milhares 9 10 2 15 2" xfId="23765" xr:uid="{00000000-0005-0000-0000-00003B670000}"/>
    <cellStyle name="Separador de milhares 9 10 2 15 3" xfId="23766" xr:uid="{00000000-0005-0000-0000-00003C670000}"/>
    <cellStyle name="Separador de milhares 9 10 2 15 4" xfId="23767" xr:uid="{00000000-0005-0000-0000-00003D670000}"/>
    <cellStyle name="Separador de milhares 9 10 2 16" xfId="23768" xr:uid="{00000000-0005-0000-0000-00003E670000}"/>
    <cellStyle name="Separador de milhares 9 10 2 17" xfId="23769" xr:uid="{00000000-0005-0000-0000-00003F670000}"/>
    <cellStyle name="Separador de milhares 9 10 2 18" xfId="23770" xr:uid="{00000000-0005-0000-0000-000040670000}"/>
    <cellStyle name="Separador de milhares 9 10 2 19" xfId="23771" xr:uid="{00000000-0005-0000-0000-000041670000}"/>
    <cellStyle name="Separador de milhares 9 10 2 2" xfId="23772" xr:uid="{00000000-0005-0000-0000-000042670000}"/>
    <cellStyle name="Separador de milhares 9 10 2 2 2" xfId="23773" xr:uid="{00000000-0005-0000-0000-000043670000}"/>
    <cellStyle name="Separador de milhares 9 10 2 2 3" xfId="23774" xr:uid="{00000000-0005-0000-0000-000044670000}"/>
    <cellStyle name="Separador de milhares 9 10 2 2 4" xfId="23775" xr:uid="{00000000-0005-0000-0000-000045670000}"/>
    <cellStyle name="Separador de milhares 9 10 2 20" xfId="23776" xr:uid="{00000000-0005-0000-0000-000046670000}"/>
    <cellStyle name="Separador de milhares 9 10 2 21" xfId="23777" xr:uid="{00000000-0005-0000-0000-000047670000}"/>
    <cellStyle name="Separador de milhares 9 10 2 3" xfId="23778" xr:uid="{00000000-0005-0000-0000-000048670000}"/>
    <cellStyle name="Separador de milhares 9 10 2 3 2" xfId="23779" xr:uid="{00000000-0005-0000-0000-000049670000}"/>
    <cellStyle name="Separador de milhares 9 10 2 3 3" xfId="23780" xr:uid="{00000000-0005-0000-0000-00004A670000}"/>
    <cellStyle name="Separador de milhares 9 10 2 3 4" xfId="23781" xr:uid="{00000000-0005-0000-0000-00004B670000}"/>
    <cellStyle name="Separador de milhares 9 10 2 4" xfId="23782" xr:uid="{00000000-0005-0000-0000-00004C670000}"/>
    <cellStyle name="Separador de milhares 9 10 2 4 2" xfId="23783" xr:uid="{00000000-0005-0000-0000-00004D670000}"/>
    <cellStyle name="Separador de milhares 9 10 2 4 3" xfId="23784" xr:uid="{00000000-0005-0000-0000-00004E670000}"/>
    <cellStyle name="Separador de milhares 9 10 2 4 4" xfId="23785" xr:uid="{00000000-0005-0000-0000-00004F670000}"/>
    <cellStyle name="Separador de milhares 9 10 2 5" xfId="23786" xr:uid="{00000000-0005-0000-0000-000050670000}"/>
    <cellStyle name="Separador de milhares 9 10 2 5 2" xfId="23787" xr:uid="{00000000-0005-0000-0000-000051670000}"/>
    <cellStyle name="Separador de milhares 9 10 2 5 3" xfId="23788" xr:uid="{00000000-0005-0000-0000-000052670000}"/>
    <cellStyle name="Separador de milhares 9 10 2 5 4" xfId="23789" xr:uid="{00000000-0005-0000-0000-000053670000}"/>
    <cellStyle name="Separador de milhares 9 10 2 6" xfId="23790" xr:uid="{00000000-0005-0000-0000-000054670000}"/>
    <cellStyle name="Separador de milhares 9 10 2 6 2" xfId="23791" xr:uid="{00000000-0005-0000-0000-000055670000}"/>
    <cellStyle name="Separador de milhares 9 10 2 6 3" xfId="23792" xr:uid="{00000000-0005-0000-0000-000056670000}"/>
    <cellStyle name="Separador de milhares 9 10 2 6 4" xfId="23793" xr:uid="{00000000-0005-0000-0000-000057670000}"/>
    <cellStyle name="Separador de milhares 9 10 2 7" xfId="23794" xr:uid="{00000000-0005-0000-0000-000058670000}"/>
    <cellStyle name="Separador de milhares 9 10 2 7 2" xfId="23795" xr:uid="{00000000-0005-0000-0000-000059670000}"/>
    <cellStyle name="Separador de milhares 9 10 2 7 3" xfId="23796" xr:uid="{00000000-0005-0000-0000-00005A670000}"/>
    <cellStyle name="Separador de milhares 9 10 2 7 4" xfId="23797" xr:uid="{00000000-0005-0000-0000-00005B670000}"/>
    <cellStyle name="Separador de milhares 9 10 2 8" xfId="23798" xr:uid="{00000000-0005-0000-0000-00005C670000}"/>
    <cellStyle name="Separador de milhares 9 10 2 8 2" xfId="23799" xr:uid="{00000000-0005-0000-0000-00005D670000}"/>
    <cellStyle name="Separador de milhares 9 10 2 8 3" xfId="23800" xr:uid="{00000000-0005-0000-0000-00005E670000}"/>
    <cellStyle name="Separador de milhares 9 10 2 8 4" xfId="23801" xr:uid="{00000000-0005-0000-0000-00005F670000}"/>
    <cellStyle name="Separador de milhares 9 10 2 9" xfId="23802" xr:uid="{00000000-0005-0000-0000-000060670000}"/>
    <cellStyle name="Separador de milhares 9 10 2 9 2" xfId="23803" xr:uid="{00000000-0005-0000-0000-000061670000}"/>
    <cellStyle name="Separador de milhares 9 10 2 9 3" xfId="23804" xr:uid="{00000000-0005-0000-0000-000062670000}"/>
    <cellStyle name="Separador de milhares 9 10 2 9 4" xfId="23805" xr:uid="{00000000-0005-0000-0000-000063670000}"/>
    <cellStyle name="Separador de milhares 9 10 20" xfId="23806" xr:uid="{00000000-0005-0000-0000-000064670000}"/>
    <cellStyle name="Separador de milhares 9 10 21" xfId="23807" xr:uid="{00000000-0005-0000-0000-000065670000}"/>
    <cellStyle name="Separador de milhares 9 10 22" xfId="23808" xr:uid="{00000000-0005-0000-0000-000066670000}"/>
    <cellStyle name="Separador de milhares 9 10 23" xfId="23809" xr:uid="{00000000-0005-0000-0000-000067670000}"/>
    <cellStyle name="Separador de milhares 9 10 24" xfId="23810" xr:uid="{00000000-0005-0000-0000-000068670000}"/>
    <cellStyle name="Separador de milhares 9 10 25" xfId="23811" xr:uid="{00000000-0005-0000-0000-000069670000}"/>
    <cellStyle name="Separador de milhares 9 10 26" xfId="23812" xr:uid="{00000000-0005-0000-0000-00006A670000}"/>
    <cellStyle name="Separador de milhares 9 10 26 2" xfId="23813" xr:uid="{00000000-0005-0000-0000-00006B670000}"/>
    <cellStyle name="Separador de milhares 9 10 26 3" xfId="23814" xr:uid="{00000000-0005-0000-0000-00006C670000}"/>
    <cellStyle name="Separador de milhares 9 10 26 4" xfId="23815" xr:uid="{00000000-0005-0000-0000-00006D670000}"/>
    <cellStyle name="Separador de milhares 9 10 27" xfId="23816" xr:uid="{00000000-0005-0000-0000-00006E670000}"/>
    <cellStyle name="Separador de milhares 9 10 28" xfId="23817" xr:uid="{00000000-0005-0000-0000-00006F670000}"/>
    <cellStyle name="Separador de milhares 9 10 29" xfId="23818" xr:uid="{00000000-0005-0000-0000-000070670000}"/>
    <cellStyle name="Separador de milhares 9 10 3" xfId="23819" xr:uid="{00000000-0005-0000-0000-000071670000}"/>
    <cellStyle name="Separador de milhares 9 10 3 2" xfId="23820" xr:uid="{00000000-0005-0000-0000-000072670000}"/>
    <cellStyle name="Separador de milhares 9 10 3 3" xfId="23821" xr:uid="{00000000-0005-0000-0000-000073670000}"/>
    <cellStyle name="Separador de milhares 9 10 3 4" xfId="23822" xr:uid="{00000000-0005-0000-0000-000074670000}"/>
    <cellStyle name="Separador de milhares 9 10 30" xfId="23823" xr:uid="{00000000-0005-0000-0000-000075670000}"/>
    <cellStyle name="Separador de milhares 9 10 31" xfId="23824" xr:uid="{00000000-0005-0000-0000-000076670000}"/>
    <cellStyle name="Separador de milhares 9 10 32" xfId="23825" xr:uid="{00000000-0005-0000-0000-000077670000}"/>
    <cellStyle name="Separador de milhares 9 10 33" xfId="23826" xr:uid="{00000000-0005-0000-0000-000078670000}"/>
    <cellStyle name="Separador de milhares 9 10 34" xfId="23827" xr:uid="{00000000-0005-0000-0000-000079670000}"/>
    <cellStyle name="Separador de milhares 9 10 35" xfId="23828" xr:uid="{00000000-0005-0000-0000-00007A670000}"/>
    <cellStyle name="Separador de milhares 9 10 36" xfId="23829" xr:uid="{00000000-0005-0000-0000-00007B670000}"/>
    <cellStyle name="Separador de milhares 9 10 4" xfId="23830" xr:uid="{00000000-0005-0000-0000-00007C670000}"/>
    <cellStyle name="Separador de milhares 9 10 4 2" xfId="23831" xr:uid="{00000000-0005-0000-0000-00007D670000}"/>
    <cellStyle name="Separador de milhares 9 10 4 3" xfId="23832" xr:uid="{00000000-0005-0000-0000-00007E670000}"/>
    <cellStyle name="Separador de milhares 9 10 4 4" xfId="23833" xr:uid="{00000000-0005-0000-0000-00007F670000}"/>
    <cellStyle name="Separador de milhares 9 10 5" xfId="23834" xr:uid="{00000000-0005-0000-0000-000080670000}"/>
    <cellStyle name="Separador de milhares 9 10 6" xfId="23835" xr:uid="{00000000-0005-0000-0000-000081670000}"/>
    <cellStyle name="Separador de milhares 9 10 7" xfId="23836" xr:uid="{00000000-0005-0000-0000-000082670000}"/>
    <cellStyle name="Separador de milhares 9 10 8" xfId="23837" xr:uid="{00000000-0005-0000-0000-000083670000}"/>
    <cellStyle name="Separador de milhares 9 10 9" xfId="23838" xr:uid="{00000000-0005-0000-0000-000084670000}"/>
    <cellStyle name="Separador de milhares 9 100" xfId="27646" xr:uid="{00000000-0005-0000-0000-000085670000}"/>
    <cellStyle name="Separador de milhares 9 100 2" xfId="33457" xr:uid="{FF22856E-0C36-48A9-ADC0-5772866732E4}"/>
    <cellStyle name="Separador de milhares 9 101" xfId="27726" xr:uid="{00000000-0005-0000-0000-000086670000}"/>
    <cellStyle name="Separador de milhares 9 101 2" xfId="33537" xr:uid="{998EAEFC-01F6-4A40-8E7F-CDB1ADB84C62}"/>
    <cellStyle name="Separador de milhares 9 102" xfId="28093" xr:uid="{142541DF-B562-4241-9E24-AFD4392BD668}"/>
    <cellStyle name="Separador de milhares 9 11" xfId="23839" xr:uid="{00000000-0005-0000-0000-000087670000}"/>
    <cellStyle name="Separador de milhares 9 11 2" xfId="23840" xr:uid="{00000000-0005-0000-0000-000088670000}"/>
    <cellStyle name="Separador de milhares 9 11 2 2" xfId="32360" xr:uid="{D5007A27-476F-43B4-946D-18875F7D0D63}"/>
    <cellStyle name="Separador de milhares 9 12" xfId="23841" xr:uid="{00000000-0005-0000-0000-000089670000}"/>
    <cellStyle name="Separador de milhares 9 12 2" xfId="23842" xr:uid="{00000000-0005-0000-0000-00008A670000}"/>
    <cellStyle name="Separador de milhares 9 12 2 2" xfId="32361" xr:uid="{B566FEF9-4C6F-44AE-8F04-422154A7358B}"/>
    <cellStyle name="Separador de milhares 9 13" xfId="23843" xr:uid="{00000000-0005-0000-0000-00008B670000}"/>
    <cellStyle name="Separador de milhares 9 13 2" xfId="23844" xr:uid="{00000000-0005-0000-0000-00008C670000}"/>
    <cellStyle name="Separador de milhares 9 13 2 2" xfId="32362" xr:uid="{77DDEA16-96CD-4FCE-BB59-05878D750F3E}"/>
    <cellStyle name="Separador de milhares 9 14" xfId="23845" xr:uid="{00000000-0005-0000-0000-00008D670000}"/>
    <cellStyle name="Separador de milhares 9 14 2" xfId="23846" xr:uid="{00000000-0005-0000-0000-00008E670000}"/>
    <cellStyle name="Separador de milhares 9 14 2 2" xfId="32363" xr:uid="{02C21891-D6E5-4F2C-87A1-A37BF4185FDA}"/>
    <cellStyle name="Separador de milhares 9 15" xfId="23847" xr:uid="{00000000-0005-0000-0000-00008F670000}"/>
    <cellStyle name="Separador de milhares 9 15 2" xfId="23848" xr:uid="{00000000-0005-0000-0000-000090670000}"/>
    <cellStyle name="Separador de milhares 9 15 2 2" xfId="32364" xr:uid="{30F5FA8B-BF59-4F5A-B828-DBEA2373EF61}"/>
    <cellStyle name="Separador de milhares 9 16" xfId="23849" xr:uid="{00000000-0005-0000-0000-000091670000}"/>
    <cellStyle name="Separador de milhares 9 16 2" xfId="23850" xr:uid="{00000000-0005-0000-0000-000092670000}"/>
    <cellStyle name="Separador de milhares 9 16 2 2" xfId="32365" xr:uid="{5B02BA09-69BB-4C9A-AA2B-0D401A81A45F}"/>
    <cellStyle name="Separador de milhares 9 17" xfId="23851" xr:uid="{00000000-0005-0000-0000-000093670000}"/>
    <cellStyle name="Separador de milhares 9 17 2" xfId="23852" xr:uid="{00000000-0005-0000-0000-000094670000}"/>
    <cellStyle name="Separador de milhares 9 17 2 2" xfId="32366" xr:uid="{280A310B-C90F-451B-A4EE-BABCED3B41C4}"/>
    <cellStyle name="Separador de milhares 9 18" xfId="23853" xr:uid="{00000000-0005-0000-0000-000095670000}"/>
    <cellStyle name="Separador de milhares 9 18 2" xfId="23854" xr:uid="{00000000-0005-0000-0000-000096670000}"/>
    <cellStyle name="Separador de milhares 9 18 2 2" xfId="32367" xr:uid="{B8C800CF-CC4F-4A21-AF5F-34DEBA417B33}"/>
    <cellStyle name="Separador de milhares 9 19" xfId="23855" xr:uid="{00000000-0005-0000-0000-000097670000}"/>
    <cellStyle name="Separador de milhares 9 19 2" xfId="23856" xr:uid="{00000000-0005-0000-0000-000098670000}"/>
    <cellStyle name="Separador de milhares 9 19 2 2" xfId="32368" xr:uid="{34EA54C7-8DAC-40DE-A5F6-7853F1AFB0F0}"/>
    <cellStyle name="Separador de milhares 9 2" xfId="862" xr:uid="{00000000-0005-0000-0000-000099670000}"/>
    <cellStyle name="Separador de milhares 9 2 10" xfId="23858" xr:uid="{00000000-0005-0000-0000-00009A670000}"/>
    <cellStyle name="Separador de milhares 9 2 10 2" xfId="23859" xr:uid="{00000000-0005-0000-0000-00009B670000}"/>
    <cellStyle name="Separador de milhares 9 2 10 2 2" xfId="32370" xr:uid="{EFBA0CF2-6168-4E78-8735-B71053BFC89D}"/>
    <cellStyle name="Separador de milhares 9 2 11" xfId="23860" xr:uid="{00000000-0005-0000-0000-00009C670000}"/>
    <cellStyle name="Separador de milhares 9 2 11 2" xfId="23861" xr:uid="{00000000-0005-0000-0000-00009D670000}"/>
    <cellStyle name="Separador de milhares 9 2 11 2 2" xfId="32371" xr:uid="{97CAF4E9-6344-4C14-B7B6-9581D8A14608}"/>
    <cellStyle name="Separador de milhares 9 2 12" xfId="23862" xr:uid="{00000000-0005-0000-0000-00009E670000}"/>
    <cellStyle name="Separador de milhares 9 2 12 2" xfId="23863" xr:uid="{00000000-0005-0000-0000-00009F670000}"/>
    <cellStyle name="Separador de milhares 9 2 12 2 2" xfId="32372" xr:uid="{BFA6712F-5F49-4184-BB26-0FF1A5F667DB}"/>
    <cellStyle name="Separador de milhares 9 2 13" xfId="23864" xr:uid="{00000000-0005-0000-0000-0000A0670000}"/>
    <cellStyle name="Separador de milhares 9 2 13 2" xfId="23865" xr:uid="{00000000-0005-0000-0000-0000A1670000}"/>
    <cellStyle name="Separador de milhares 9 2 13 2 2" xfId="32373" xr:uid="{42D7173F-CA3F-43EB-AF1D-CBEC27197BCB}"/>
    <cellStyle name="Separador de milhares 9 2 14" xfId="23866" xr:uid="{00000000-0005-0000-0000-0000A2670000}"/>
    <cellStyle name="Separador de milhares 9 2 14 2" xfId="23867" xr:uid="{00000000-0005-0000-0000-0000A3670000}"/>
    <cellStyle name="Separador de milhares 9 2 14 2 2" xfId="32374" xr:uid="{18130A46-BBE8-4D4A-9359-FC259E04FA91}"/>
    <cellStyle name="Separador de milhares 9 2 15" xfId="23868" xr:uid="{00000000-0005-0000-0000-0000A4670000}"/>
    <cellStyle name="Separador de milhares 9 2 15 2" xfId="23869" xr:uid="{00000000-0005-0000-0000-0000A5670000}"/>
    <cellStyle name="Separador de milhares 9 2 15 2 2" xfId="32375" xr:uid="{AB308928-796C-4BE8-A3D7-41334B5C0601}"/>
    <cellStyle name="Separador de milhares 9 2 16" xfId="23870" xr:uid="{00000000-0005-0000-0000-0000A6670000}"/>
    <cellStyle name="Separador de milhares 9 2 16 2" xfId="23871" xr:uid="{00000000-0005-0000-0000-0000A7670000}"/>
    <cellStyle name="Separador de milhares 9 2 16 2 2" xfId="32376" xr:uid="{874F43DA-8AB9-4F5E-B352-33E680247D78}"/>
    <cellStyle name="Separador de milhares 9 2 17" xfId="23872" xr:uid="{00000000-0005-0000-0000-0000A8670000}"/>
    <cellStyle name="Separador de milhares 9 2 17 2" xfId="23873" xr:uid="{00000000-0005-0000-0000-0000A9670000}"/>
    <cellStyle name="Separador de milhares 9 2 17 2 2" xfId="32378" xr:uid="{9376292B-0F55-4C81-8B18-E7FF74BD9505}"/>
    <cellStyle name="Separador de milhares 9 2 17 3" xfId="32377" xr:uid="{66F1C96E-3AAF-41AB-9263-86E15B828EE8}"/>
    <cellStyle name="Separador de milhares 9 2 18" xfId="23874" xr:uid="{00000000-0005-0000-0000-0000AA670000}"/>
    <cellStyle name="Separador de milhares 9 2 18 2" xfId="23875" xr:uid="{00000000-0005-0000-0000-0000AB670000}"/>
    <cellStyle name="Separador de milhares 9 2 18 2 2" xfId="32380" xr:uid="{B965C214-1513-4DE5-9620-0A252F8E8807}"/>
    <cellStyle name="Separador de milhares 9 2 18 3" xfId="32379" xr:uid="{F50C9057-166E-4BDC-A3B4-6876E6ECDAD3}"/>
    <cellStyle name="Separador de milhares 9 2 19" xfId="23876" xr:uid="{00000000-0005-0000-0000-0000AC670000}"/>
    <cellStyle name="Separador de milhares 9 2 19 2" xfId="23877" xr:uid="{00000000-0005-0000-0000-0000AD670000}"/>
    <cellStyle name="Separador de milhares 9 2 19 2 2" xfId="32382" xr:uid="{CFE41D16-0C87-4970-ADE7-1BB409E68532}"/>
    <cellStyle name="Separador de milhares 9 2 19 3" xfId="32381" xr:uid="{736745A4-417C-4C14-838F-E699CAC50960}"/>
    <cellStyle name="Separador de milhares 9 2 2" xfId="863" xr:uid="{00000000-0005-0000-0000-0000AE670000}"/>
    <cellStyle name="Separador de milhares 9 2 2 10" xfId="23879" xr:uid="{00000000-0005-0000-0000-0000AF670000}"/>
    <cellStyle name="Separador de milhares 9 2 2 11" xfId="23880" xr:uid="{00000000-0005-0000-0000-0000B0670000}"/>
    <cellStyle name="Separador de milhares 9 2 2 12" xfId="23881" xr:uid="{00000000-0005-0000-0000-0000B1670000}"/>
    <cellStyle name="Separador de milhares 9 2 2 13" xfId="23882" xr:uid="{00000000-0005-0000-0000-0000B2670000}"/>
    <cellStyle name="Separador de milhares 9 2 2 14" xfId="23883" xr:uid="{00000000-0005-0000-0000-0000B3670000}"/>
    <cellStyle name="Separador de milhares 9 2 2 15" xfId="23884" xr:uid="{00000000-0005-0000-0000-0000B4670000}"/>
    <cellStyle name="Separador de milhares 9 2 2 16" xfId="23885" xr:uid="{00000000-0005-0000-0000-0000B5670000}"/>
    <cellStyle name="Separador de milhares 9 2 2 17" xfId="23886" xr:uid="{00000000-0005-0000-0000-0000B6670000}"/>
    <cellStyle name="Separador de milhares 9 2 2 18" xfId="23878" xr:uid="{00000000-0005-0000-0000-0000B7670000}"/>
    <cellStyle name="Separador de milhares 9 2 2 18 2" xfId="32383" xr:uid="{B302E4D8-7CCB-4D8A-99BA-41D3F5071133}"/>
    <cellStyle name="Separador de milhares 9 2 2 19" xfId="28095" xr:uid="{0FFA5B54-A705-4797-8594-EF4CA896B3E6}"/>
    <cellStyle name="Separador de milhares 9 2 2 2" xfId="864" xr:uid="{00000000-0005-0000-0000-0000B8670000}"/>
    <cellStyle name="Separador de milhares 9 2 2 2 2" xfId="865" xr:uid="{00000000-0005-0000-0000-0000B9670000}"/>
    <cellStyle name="Separador de milhares 9 2 2 2 2 10" xfId="23889" xr:uid="{00000000-0005-0000-0000-0000BA670000}"/>
    <cellStyle name="Separador de milhares 9 2 2 2 2 11" xfId="23890" xr:uid="{00000000-0005-0000-0000-0000BB670000}"/>
    <cellStyle name="Separador de milhares 9 2 2 2 2 12" xfId="23891" xr:uid="{00000000-0005-0000-0000-0000BC670000}"/>
    <cellStyle name="Separador de milhares 9 2 2 2 2 13" xfId="23892" xr:uid="{00000000-0005-0000-0000-0000BD670000}"/>
    <cellStyle name="Separador de milhares 9 2 2 2 2 14" xfId="23893" xr:uid="{00000000-0005-0000-0000-0000BE670000}"/>
    <cellStyle name="Separador de milhares 9 2 2 2 2 15" xfId="23888" xr:uid="{00000000-0005-0000-0000-0000BF670000}"/>
    <cellStyle name="Separador de milhares 9 2 2 2 2 16" xfId="28097" xr:uid="{0F3C86F0-D42C-47F3-98B9-D16570F8EEAF}"/>
    <cellStyle name="Separador de milhares 9 2 2 2 2 2" xfId="23894" xr:uid="{00000000-0005-0000-0000-0000C0670000}"/>
    <cellStyle name="Separador de milhares 9 2 2 2 2 2 10" xfId="23895" xr:uid="{00000000-0005-0000-0000-0000C1670000}"/>
    <cellStyle name="Separador de milhares 9 2 2 2 2 2 2" xfId="23896" xr:uid="{00000000-0005-0000-0000-0000C2670000}"/>
    <cellStyle name="Separador de milhares 9 2 2 2 2 2 3" xfId="23897" xr:uid="{00000000-0005-0000-0000-0000C3670000}"/>
    <cellStyle name="Separador de milhares 9 2 2 2 2 2 4" xfId="23898" xr:uid="{00000000-0005-0000-0000-0000C4670000}"/>
    <cellStyle name="Separador de milhares 9 2 2 2 2 2 5" xfId="23899" xr:uid="{00000000-0005-0000-0000-0000C5670000}"/>
    <cellStyle name="Separador de milhares 9 2 2 2 2 2 6" xfId="23900" xr:uid="{00000000-0005-0000-0000-0000C6670000}"/>
    <cellStyle name="Separador de milhares 9 2 2 2 2 2 7" xfId="23901" xr:uid="{00000000-0005-0000-0000-0000C7670000}"/>
    <cellStyle name="Separador de milhares 9 2 2 2 2 2 8" xfId="23902" xr:uid="{00000000-0005-0000-0000-0000C8670000}"/>
    <cellStyle name="Separador de milhares 9 2 2 2 2 2 9" xfId="23903" xr:uid="{00000000-0005-0000-0000-0000C9670000}"/>
    <cellStyle name="Separador de milhares 9 2 2 2 2 3" xfId="23904" xr:uid="{00000000-0005-0000-0000-0000CA670000}"/>
    <cellStyle name="Separador de milhares 9 2 2 2 2 3 10" xfId="23905" xr:uid="{00000000-0005-0000-0000-0000CB670000}"/>
    <cellStyle name="Separador de milhares 9 2 2 2 2 3 2" xfId="23906" xr:uid="{00000000-0005-0000-0000-0000CC670000}"/>
    <cellStyle name="Separador de milhares 9 2 2 2 2 3 3" xfId="23907" xr:uid="{00000000-0005-0000-0000-0000CD670000}"/>
    <cellStyle name="Separador de milhares 9 2 2 2 2 3 4" xfId="23908" xr:uid="{00000000-0005-0000-0000-0000CE670000}"/>
    <cellStyle name="Separador de milhares 9 2 2 2 2 3 5" xfId="23909" xr:uid="{00000000-0005-0000-0000-0000CF670000}"/>
    <cellStyle name="Separador de milhares 9 2 2 2 2 3 6" xfId="23910" xr:uid="{00000000-0005-0000-0000-0000D0670000}"/>
    <cellStyle name="Separador de milhares 9 2 2 2 2 3 7" xfId="23911" xr:uid="{00000000-0005-0000-0000-0000D1670000}"/>
    <cellStyle name="Separador de milhares 9 2 2 2 2 3 8" xfId="23912" xr:uid="{00000000-0005-0000-0000-0000D2670000}"/>
    <cellStyle name="Separador de milhares 9 2 2 2 2 3 9" xfId="23913" xr:uid="{00000000-0005-0000-0000-0000D3670000}"/>
    <cellStyle name="Separador de milhares 9 2 2 2 2 4" xfId="23914" xr:uid="{00000000-0005-0000-0000-0000D4670000}"/>
    <cellStyle name="Separador de milhares 9 2 2 2 2 5" xfId="23915" xr:uid="{00000000-0005-0000-0000-0000D5670000}"/>
    <cellStyle name="Separador de milhares 9 2 2 2 2 6" xfId="23916" xr:uid="{00000000-0005-0000-0000-0000D6670000}"/>
    <cellStyle name="Separador de milhares 9 2 2 2 2 7" xfId="23917" xr:uid="{00000000-0005-0000-0000-0000D7670000}"/>
    <cellStyle name="Separador de milhares 9 2 2 2 2 8" xfId="23918" xr:uid="{00000000-0005-0000-0000-0000D8670000}"/>
    <cellStyle name="Separador de milhares 9 2 2 2 2 9" xfId="23919" xr:uid="{00000000-0005-0000-0000-0000D9670000}"/>
    <cellStyle name="Separador de milhares 9 2 2 2 3" xfId="23920" xr:uid="{00000000-0005-0000-0000-0000DA670000}"/>
    <cellStyle name="Separador de milhares 9 2 2 2 4" xfId="23921" xr:uid="{00000000-0005-0000-0000-0000DB670000}"/>
    <cellStyle name="Separador de milhares 9 2 2 2 5" xfId="23887" xr:uid="{00000000-0005-0000-0000-0000DC670000}"/>
    <cellStyle name="Separador de milhares 9 2 2 2 6" xfId="28096" xr:uid="{BB2BC981-4DA0-4092-A50C-499EA942D936}"/>
    <cellStyle name="Separador de milhares 9 2 2 3" xfId="866" xr:uid="{00000000-0005-0000-0000-0000DD670000}"/>
    <cellStyle name="Separador de milhares 9 2 2 3 2" xfId="23923" xr:uid="{00000000-0005-0000-0000-0000DE670000}"/>
    <cellStyle name="Separador de milhares 9 2 2 3 3" xfId="23924" xr:uid="{00000000-0005-0000-0000-0000DF670000}"/>
    <cellStyle name="Separador de milhares 9 2 2 3 4" xfId="23922" xr:uid="{00000000-0005-0000-0000-0000E0670000}"/>
    <cellStyle name="Separador de milhares 9 2 2 3 5" xfId="28098" xr:uid="{93BE7618-4377-4D37-8056-7808200049A5}"/>
    <cellStyle name="Separador de milhares 9 2 2 4" xfId="23925" xr:uid="{00000000-0005-0000-0000-0000E1670000}"/>
    <cellStyle name="Separador de milhares 9 2 2 4 10" xfId="23926" xr:uid="{00000000-0005-0000-0000-0000E2670000}"/>
    <cellStyle name="Separador de milhares 9 2 2 4 11" xfId="23927" xr:uid="{00000000-0005-0000-0000-0000E3670000}"/>
    <cellStyle name="Separador de milhares 9 2 2 4 12" xfId="23928" xr:uid="{00000000-0005-0000-0000-0000E4670000}"/>
    <cellStyle name="Separador de milhares 9 2 2 4 13" xfId="23929" xr:uid="{00000000-0005-0000-0000-0000E5670000}"/>
    <cellStyle name="Separador de milhares 9 2 2 4 14" xfId="23930" xr:uid="{00000000-0005-0000-0000-0000E6670000}"/>
    <cellStyle name="Separador de milhares 9 2 2 4 2" xfId="23931" xr:uid="{00000000-0005-0000-0000-0000E7670000}"/>
    <cellStyle name="Separador de milhares 9 2 2 4 2 10" xfId="23932" xr:uid="{00000000-0005-0000-0000-0000E8670000}"/>
    <cellStyle name="Separador de milhares 9 2 2 4 2 2" xfId="23933" xr:uid="{00000000-0005-0000-0000-0000E9670000}"/>
    <cellStyle name="Separador de milhares 9 2 2 4 2 3" xfId="23934" xr:uid="{00000000-0005-0000-0000-0000EA670000}"/>
    <cellStyle name="Separador de milhares 9 2 2 4 2 4" xfId="23935" xr:uid="{00000000-0005-0000-0000-0000EB670000}"/>
    <cellStyle name="Separador de milhares 9 2 2 4 2 5" xfId="23936" xr:uid="{00000000-0005-0000-0000-0000EC670000}"/>
    <cellStyle name="Separador de milhares 9 2 2 4 2 6" xfId="23937" xr:uid="{00000000-0005-0000-0000-0000ED670000}"/>
    <cellStyle name="Separador de milhares 9 2 2 4 2 7" xfId="23938" xr:uid="{00000000-0005-0000-0000-0000EE670000}"/>
    <cellStyle name="Separador de milhares 9 2 2 4 2 8" xfId="23939" xr:uid="{00000000-0005-0000-0000-0000EF670000}"/>
    <cellStyle name="Separador de milhares 9 2 2 4 2 9" xfId="23940" xr:uid="{00000000-0005-0000-0000-0000F0670000}"/>
    <cellStyle name="Separador de milhares 9 2 2 4 3" xfId="23941" xr:uid="{00000000-0005-0000-0000-0000F1670000}"/>
    <cellStyle name="Separador de milhares 9 2 2 4 3 10" xfId="23942" xr:uid="{00000000-0005-0000-0000-0000F2670000}"/>
    <cellStyle name="Separador de milhares 9 2 2 4 3 2" xfId="23943" xr:uid="{00000000-0005-0000-0000-0000F3670000}"/>
    <cellStyle name="Separador de milhares 9 2 2 4 3 3" xfId="23944" xr:uid="{00000000-0005-0000-0000-0000F4670000}"/>
    <cellStyle name="Separador de milhares 9 2 2 4 3 4" xfId="23945" xr:uid="{00000000-0005-0000-0000-0000F5670000}"/>
    <cellStyle name="Separador de milhares 9 2 2 4 3 5" xfId="23946" xr:uid="{00000000-0005-0000-0000-0000F6670000}"/>
    <cellStyle name="Separador de milhares 9 2 2 4 3 6" xfId="23947" xr:uid="{00000000-0005-0000-0000-0000F7670000}"/>
    <cellStyle name="Separador de milhares 9 2 2 4 3 7" xfId="23948" xr:uid="{00000000-0005-0000-0000-0000F8670000}"/>
    <cellStyle name="Separador de milhares 9 2 2 4 3 8" xfId="23949" xr:uid="{00000000-0005-0000-0000-0000F9670000}"/>
    <cellStyle name="Separador de milhares 9 2 2 4 3 9" xfId="23950" xr:uid="{00000000-0005-0000-0000-0000FA670000}"/>
    <cellStyle name="Separador de milhares 9 2 2 4 4" xfId="23951" xr:uid="{00000000-0005-0000-0000-0000FB670000}"/>
    <cellStyle name="Separador de milhares 9 2 2 4 5" xfId="23952" xr:uid="{00000000-0005-0000-0000-0000FC670000}"/>
    <cellStyle name="Separador de milhares 9 2 2 4 6" xfId="23953" xr:uid="{00000000-0005-0000-0000-0000FD670000}"/>
    <cellStyle name="Separador de milhares 9 2 2 4 7" xfId="23954" xr:uid="{00000000-0005-0000-0000-0000FE670000}"/>
    <cellStyle name="Separador de milhares 9 2 2 4 8" xfId="23955" xr:uid="{00000000-0005-0000-0000-0000FF670000}"/>
    <cellStyle name="Separador de milhares 9 2 2 4 9" xfId="23956" xr:uid="{00000000-0005-0000-0000-000000680000}"/>
    <cellStyle name="Separador de milhares 9 2 2 5" xfId="23957" xr:uid="{00000000-0005-0000-0000-000001680000}"/>
    <cellStyle name="Separador de milhares 9 2 2 5 10" xfId="23958" xr:uid="{00000000-0005-0000-0000-000002680000}"/>
    <cellStyle name="Separador de milhares 9 2 2 5 2" xfId="23959" xr:uid="{00000000-0005-0000-0000-000003680000}"/>
    <cellStyle name="Separador de milhares 9 2 2 5 3" xfId="23960" xr:uid="{00000000-0005-0000-0000-000004680000}"/>
    <cellStyle name="Separador de milhares 9 2 2 5 4" xfId="23961" xr:uid="{00000000-0005-0000-0000-000005680000}"/>
    <cellStyle name="Separador de milhares 9 2 2 5 5" xfId="23962" xr:uid="{00000000-0005-0000-0000-000006680000}"/>
    <cellStyle name="Separador de milhares 9 2 2 5 6" xfId="23963" xr:uid="{00000000-0005-0000-0000-000007680000}"/>
    <cellStyle name="Separador de milhares 9 2 2 5 7" xfId="23964" xr:uid="{00000000-0005-0000-0000-000008680000}"/>
    <cellStyle name="Separador de milhares 9 2 2 5 8" xfId="23965" xr:uid="{00000000-0005-0000-0000-000009680000}"/>
    <cellStyle name="Separador de milhares 9 2 2 5 9" xfId="23966" xr:uid="{00000000-0005-0000-0000-00000A680000}"/>
    <cellStyle name="Separador de milhares 9 2 2 6" xfId="23967" xr:uid="{00000000-0005-0000-0000-00000B680000}"/>
    <cellStyle name="Separador de milhares 9 2 2 6 10" xfId="23968" xr:uid="{00000000-0005-0000-0000-00000C680000}"/>
    <cellStyle name="Separador de milhares 9 2 2 6 2" xfId="23969" xr:uid="{00000000-0005-0000-0000-00000D680000}"/>
    <cellStyle name="Separador de milhares 9 2 2 6 3" xfId="23970" xr:uid="{00000000-0005-0000-0000-00000E680000}"/>
    <cellStyle name="Separador de milhares 9 2 2 6 4" xfId="23971" xr:uid="{00000000-0005-0000-0000-00000F680000}"/>
    <cellStyle name="Separador de milhares 9 2 2 6 5" xfId="23972" xr:uid="{00000000-0005-0000-0000-000010680000}"/>
    <cellStyle name="Separador de milhares 9 2 2 6 6" xfId="23973" xr:uid="{00000000-0005-0000-0000-000011680000}"/>
    <cellStyle name="Separador de milhares 9 2 2 6 7" xfId="23974" xr:uid="{00000000-0005-0000-0000-000012680000}"/>
    <cellStyle name="Separador de milhares 9 2 2 6 8" xfId="23975" xr:uid="{00000000-0005-0000-0000-000013680000}"/>
    <cellStyle name="Separador de milhares 9 2 2 6 9" xfId="23976" xr:uid="{00000000-0005-0000-0000-000014680000}"/>
    <cellStyle name="Separador de milhares 9 2 2 7" xfId="23977" xr:uid="{00000000-0005-0000-0000-000015680000}"/>
    <cellStyle name="Separador de milhares 9 2 2 8" xfId="23978" xr:uid="{00000000-0005-0000-0000-000016680000}"/>
    <cellStyle name="Separador de milhares 9 2 2 9" xfId="23979" xr:uid="{00000000-0005-0000-0000-000017680000}"/>
    <cellStyle name="Separador de milhares 9 2 2_Recurso Jan a Mar 09 DEF" xfId="23980" xr:uid="{00000000-0005-0000-0000-000018680000}"/>
    <cellStyle name="Separador de milhares 9 2 20" xfId="23981" xr:uid="{00000000-0005-0000-0000-000019680000}"/>
    <cellStyle name="Separador de milhares 9 2 20 2" xfId="23982" xr:uid="{00000000-0005-0000-0000-00001A680000}"/>
    <cellStyle name="Separador de milhares 9 2 20 2 2" xfId="32385" xr:uid="{E3A57293-F961-44C7-A17E-3E7F62FFF16A}"/>
    <cellStyle name="Separador de milhares 9 2 20 3" xfId="32384" xr:uid="{2F5D06E7-AC17-421E-A8A4-050CB2AEBA9F}"/>
    <cellStyle name="Separador de milhares 9 2 21" xfId="23983" xr:uid="{00000000-0005-0000-0000-00001B680000}"/>
    <cellStyle name="Separador de milhares 9 2 21 2" xfId="23984" xr:uid="{00000000-0005-0000-0000-00001C680000}"/>
    <cellStyle name="Separador de milhares 9 2 21 2 2" xfId="32387" xr:uid="{7F53ABE9-F77B-41D8-BBC2-62DEAA649666}"/>
    <cellStyle name="Separador de milhares 9 2 21 3" xfId="32386" xr:uid="{092485A7-3D2D-4121-B8F2-3C9048D5AFA9}"/>
    <cellStyle name="Separador de milhares 9 2 22" xfId="23985" xr:uid="{00000000-0005-0000-0000-00001D680000}"/>
    <cellStyle name="Separador de milhares 9 2 22 2" xfId="23986" xr:uid="{00000000-0005-0000-0000-00001E680000}"/>
    <cellStyle name="Separador de milhares 9 2 22 2 2" xfId="32389" xr:uid="{BAFE83E3-F7BF-4B4A-B7F6-1EA6C5DC523E}"/>
    <cellStyle name="Separador de milhares 9 2 22 3" xfId="32388" xr:uid="{4B99714C-48B9-4BE9-9361-0250781D65A1}"/>
    <cellStyle name="Separador de milhares 9 2 23" xfId="23987" xr:uid="{00000000-0005-0000-0000-00001F680000}"/>
    <cellStyle name="Separador de milhares 9 2 23 2" xfId="23988" xr:uid="{00000000-0005-0000-0000-000020680000}"/>
    <cellStyle name="Separador de milhares 9 2 23 2 2" xfId="32391" xr:uid="{D79FEC04-4309-4443-A73E-63F9100CD124}"/>
    <cellStyle name="Separador de milhares 9 2 23 3" xfId="32390" xr:uid="{1D91EB5D-562E-4944-9267-9FD707DFC91C}"/>
    <cellStyle name="Separador de milhares 9 2 24" xfId="23989" xr:uid="{00000000-0005-0000-0000-000021680000}"/>
    <cellStyle name="Separador de milhares 9 2 24 2" xfId="23990" xr:uid="{00000000-0005-0000-0000-000022680000}"/>
    <cellStyle name="Separador de milhares 9 2 24 2 2" xfId="32393" xr:uid="{D2C9ECBE-E5B5-41F6-AB3D-D54BC66FBAFB}"/>
    <cellStyle name="Separador de milhares 9 2 24 3" xfId="32392" xr:uid="{9FBC7757-9D6A-4F91-B7BD-B41D3F59819B}"/>
    <cellStyle name="Separador de milhares 9 2 25" xfId="23991" xr:uid="{00000000-0005-0000-0000-000023680000}"/>
    <cellStyle name="Separador de milhares 9 2 25 2" xfId="23992" xr:uid="{00000000-0005-0000-0000-000024680000}"/>
    <cellStyle name="Separador de milhares 9 2 25 2 2" xfId="32395" xr:uid="{42FEAA80-0FF2-4D22-A472-9B45665D8EF7}"/>
    <cellStyle name="Separador de milhares 9 2 25 3" xfId="32394" xr:uid="{25D8FEA2-0C21-4A3D-B1C2-8B5BCE62E12C}"/>
    <cellStyle name="Separador de milhares 9 2 26" xfId="23993" xr:uid="{00000000-0005-0000-0000-000025680000}"/>
    <cellStyle name="Separador de milhares 9 2 26 2" xfId="23994" xr:uid="{00000000-0005-0000-0000-000026680000}"/>
    <cellStyle name="Separador de milhares 9 2 26 2 2" xfId="32397" xr:uid="{9A0889EF-29AB-4649-8FC4-F9F4D0F40EA9}"/>
    <cellStyle name="Separador de milhares 9 2 26 3" xfId="32396" xr:uid="{648D85DB-EC09-4C48-AE2C-3C38CA96299E}"/>
    <cellStyle name="Separador de milhares 9 2 27" xfId="23995" xr:uid="{00000000-0005-0000-0000-000027680000}"/>
    <cellStyle name="Separador de milhares 9 2 27 2" xfId="23996" xr:uid="{00000000-0005-0000-0000-000028680000}"/>
    <cellStyle name="Separador de milhares 9 2 27 2 2" xfId="32399" xr:uid="{78A19138-7F86-48EF-A7B4-E7E88F25CEE4}"/>
    <cellStyle name="Separador de milhares 9 2 27 3" xfId="32398" xr:uid="{3569DC31-F706-4AFF-B5AF-5DD9840994EF}"/>
    <cellStyle name="Separador de milhares 9 2 28" xfId="23997" xr:uid="{00000000-0005-0000-0000-000029680000}"/>
    <cellStyle name="Separador de milhares 9 2 28 2" xfId="23998" xr:uid="{00000000-0005-0000-0000-00002A680000}"/>
    <cellStyle name="Separador de milhares 9 2 28 2 2" xfId="32401" xr:uid="{20478BF5-5CD8-4F7F-B0B2-A99198B06550}"/>
    <cellStyle name="Separador de milhares 9 2 28 3" xfId="32400" xr:uid="{F270B73F-5EB0-4A79-83B2-B4F7F9DBDF46}"/>
    <cellStyle name="Separador de milhares 9 2 29" xfId="23999" xr:uid="{00000000-0005-0000-0000-00002B680000}"/>
    <cellStyle name="Separador de milhares 9 2 29 2" xfId="24000" xr:uid="{00000000-0005-0000-0000-00002C680000}"/>
    <cellStyle name="Separador de milhares 9 2 29 2 2" xfId="32403" xr:uid="{C2C0F850-A791-4715-A7C6-3792B8667494}"/>
    <cellStyle name="Separador de milhares 9 2 29 3" xfId="32402" xr:uid="{74D1EB15-90BA-4898-A79F-B99C3503B4EB}"/>
    <cellStyle name="Separador de milhares 9 2 3" xfId="867" xr:uid="{00000000-0005-0000-0000-00002D680000}"/>
    <cellStyle name="Separador de milhares 9 2 3 10" xfId="24002" xr:uid="{00000000-0005-0000-0000-00002E680000}"/>
    <cellStyle name="Separador de milhares 9 2 3 11" xfId="24003" xr:uid="{00000000-0005-0000-0000-00002F680000}"/>
    <cellStyle name="Separador de milhares 9 2 3 12" xfId="24004" xr:uid="{00000000-0005-0000-0000-000030680000}"/>
    <cellStyle name="Separador de milhares 9 2 3 13" xfId="24005" xr:uid="{00000000-0005-0000-0000-000031680000}"/>
    <cellStyle name="Separador de milhares 9 2 3 14" xfId="24006" xr:uid="{00000000-0005-0000-0000-000032680000}"/>
    <cellStyle name="Separador de milhares 9 2 3 15" xfId="24001" xr:uid="{00000000-0005-0000-0000-000033680000}"/>
    <cellStyle name="Separador de milhares 9 2 3 16" xfId="28099" xr:uid="{3EF08365-2865-4075-B215-4E8DEDF69D93}"/>
    <cellStyle name="Separador de milhares 9 2 3 2" xfId="868" xr:uid="{00000000-0005-0000-0000-000034680000}"/>
    <cellStyle name="Separador de milhares 9 2 3 2 10" xfId="24008" xr:uid="{00000000-0005-0000-0000-000035680000}"/>
    <cellStyle name="Separador de milhares 9 2 3 2 11" xfId="24007" xr:uid="{00000000-0005-0000-0000-000036680000}"/>
    <cellStyle name="Separador de milhares 9 2 3 2 12" xfId="28100" xr:uid="{4F36FDD3-1F46-4012-B3F7-9C3D825950ED}"/>
    <cellStyle name="Separador de milhares 9 2 3 2 2" xfId="24009" xr:uid="{00000000-0005-0000-0000-000037680000}"/>
    <cellStyle name="Separador de milhares 9 2 3 2 3" xfId="24010" xr:uid="{00000000-0005-0000-0000-000038680000}"/>
    <cellStyle name="Separador de milhares 9 2 3 2 4" xfId="24011" xr:uid="{00000000-0005-0000-0000-000039680000}"/>
    <cellStyle name="Separador de milhares 9 2 3 2 5" xfId="24012" xr:uid="{00000000-0005-0000-0000-00003A680000}"/>
    <cellStyle name="Separador de milhares 9 2 3 2 6" xfId="24013" xr:uid="{00000000-0005-0000-0000-00003B680000}"/>
    <cellStyle name="Separador de milhares 9 2 3 2 7" xfId="24014" xr:uid="{00000000-0005-0000-0000-00003C680000}"/>
    <cellStyle name="Separador de milhares 9 2 3 2 8" xfId="24015" xr:uid="{00000000-0005-0000-0000-00003D680000}"/>
    <cellStyle name="Separador de milhares 9 2 3 2 9" xfId="24016" xr:uid="{00000000-0005-0000-0000-00003E680000}"/>
    <cellStyle name="Separador de milhares 9 2 3 3" xfId="24017" xr:uid="{00000000-0005-0000-0000-00003F680000}"/>
    <cellStyle name="Separador de milhares 9 2 3 3 10" xfId="24018" xr:uid="{00000000-0005-0000-0000-000040680000}"/>
    <cellStyle name="Separador de milhares 9 2 3 3 2" xfId="24019" xr:uid="{00000000-0005-0000-0000-000041680000}"/>
    <cellStyle name="Separador de milhares 9 2 3 3 3" xfId="24020" xr:uid="{00000000-0005-0000-0000-000042680000}"/>
    <cellStyle name="Separador de milhares 9 2 3 3 4" xfId="24021" xr:uid="{00000000-0005-0000-0000-000043680000}"/>
    <cellStyle name="Separador de milhares 9 2 3 3 5" xfId="24022" xr:uid="{00000000-0005-0000-0000-000044680000}"/>
    <cellStyle name="Separador de milhares 9 2 3 3 6" xfId="24023" xr:uid="{00000000-0005-0000-0000-000045680000}"/>
    <cellStyle name="Separador de milhares 9 2 3 3 7" xfId="24024" xr:uid="{00000000-0005-0000-0000-000046680000}"/>
    <cellStyle name="Separador de milhares 9 2 3 3 8" xfId="24025" xr:uid="{00000000-0005-0000-0000-000047680000}"/>
    <cellStyle name="Separador de milhares 9 2 3 3 9" xfId="24026" xr:uid="{00000000-0005-0000-0000-000048680000}"/>
    <cellStyle name="Separador de milhares 9 2 3 4" xfId="24027" xr:uid="{00000000-0005-0000-0000-000049680000}"/>
    <cellStyle name="Separador de milhares 9 2 3 5" xfId="24028" xr:uid="{00000000-0005-0000-0000-00004A680000}"/>
    <cellStyle name="Separador de milhares 9 2 3 6" xfId="24029" xr:uid="{00000000-0005-0000-0000-00004B680000}"/>
    <cellStyle name="Separador de milhares 9 2 3 7" xfId="24030" xr:uid="{00000000-0005-0000-0000-00004C680000}"/>
    <cellStyle name="Separador de milhares 9 2 3 8" xfId="24031" xr:uid="{00000000-0005-0000-0000-00004D680000}"/>
    <cellStyle name="Separador de milhares 9 2 3 9" xfId="24032" xr:uid="{00000000-0005-0000-0000-00004E680000}"/>
    <cellStyle name="Separador de milhares 9 2 30" xfId="24033" xr:uid="{00000000-0005-0000-0000-00004F680000}"/>
    <cellStyle name="Separador de milhares 9 2 30 2" xfId="24034" xr:uid="{00000000-0005-0000-0000-000050680000}"/>
    <cellStyle name="Separador de milhares 9 2 30 2 2" xfId="32405" xr:uid="{2A32A11C-07B6-42B8-877C-54C8670A00FC}"/>
    <cellStyle name="Separador de milhares 9 2 30 3" xfId="32404" xr:uid="{736778C7-8BFC-4EC3-9802-CAF26310E90F}"/>
    <cellStyle name="Separador de milhares 9 2 31" xfId="24035" xr:uid="{00000000-0005-0000-0000-000051680000}"/>
    <cellStyle name="Separador de milhares 9 2 31 2" xfId="24036" xr:uid="{00000000-0005-0000-0000-000052680000}"/>
    <cellStyle name="Separador de milhares 9 2 31 2 2" xfId="32407" xr:uid="{27C24EB8-515E-42B5-A596-9897FF2CAB8C}"/>
    <cellStyle name="Separador de milhares 9 2 31 3" xfId="32406" xr:uid="{47062E91-959E-4510-83F2-06248A9A398E}"/>
    <cellStyle name="Separador de milhares 9 2 32" xfId="24037" xr:uid="{00000000-0005-0000-0000-000053680000}"/>
    <cellStyle name="Separador de milhares 9 2 32 2" xfId="24038" xr:uid="{00000000-0005-0000-0000-000054680000}"/>
    <cellStyle name="Separador de milhares 9 2 32 2 2" xfId="32409" xr:uid="{A6CC27C2-3B72-4083-BEFF-27728D611815}"/>
    <cellStyle name="Separador de milhares 9 2 32 3" xfId="32408" xr:uid="{E97056CB-4723-4D99-A565-C3C1ECBA2067}"/>
    <cellStyle name="Separador de milhares 9 2 33" xfId="24039" xr:uid="{00000000-0005-0000-0000-000055680000}"/>
    <cellStyle name="Separador de milhares 9 2 33 2" xfId="24040" xr:uid="{00000000-0005-0000-0000-000056680000}"/>
    <cellStyle name="Separador de milhares 9 2 33 2 2" xfId="32411" xr:uid="{D8941D3E-4175-401D-AB43-D8DEC842616F}"/>
    <cellStyle name="Separador de milhares 9 2 33 3" xfId="32410" xr:uid="{683317A2-F446-4410-A52C-1D2A9EF87F92}"/>
    <cellStyle name="Separador de milhares 9 2 34" xfId="24041" xr:uid="{00000000-0005-0000-0000-000057680000}"/>
    <cellStyle name="Separador de milhares 9 2 34 2" xfId="24042" xr:uid="{00000000-0005-0000-0000-000058680000}"/>
    <cellStyle name="Separador de milhares 9 2 34 2 2" xfId="32413" xr:uid="{650C039B-09B5-4BDB-8FF1-9B6FC15A9494}"/>
    <cellStyle name="Separador de milhares 9 2 34 3" xfId="32412" xr:uid="{74B86AC3-5470-43AC-8B20-52ECABC381A6}"/>
    <cellStyle name="Separador de milhares 9 2 35" xfId="24043" xr:uid="{00000000-0005-0000-0000-000059680000}"/>
    <cellStyle name="Separador de milhares 9 2 35 2" xfId="32414" xr:uid="{28674E10-21DB-427B-880F-C2EE2827FED4}"/>
    <cellStyle name="Separador de milhares 9 2 36" xfId="23857" xr:uid="{00000000-0005-0000-0000-00005A680000}"/>
    <cellStyle name="Separador de milhares 9 2 36 2" xfId="32369" xr:uid="{96C8E69D-FE5D-43B9-B7FD-05D1BFEE3722}"/>
    <cellStyle name="Separador de milhares 9 2 37" xfId="27133" xr:uid="{00000000-0005-0000-0000-00005B680000}"/>
    <cellStyle name="Separador de milhares 9 2 37 2" xfId="32992" xr:uid="{D7B72519-E7F3-469D-A3F5-2A347DA99808}"/>
    <cellStyle name="Separador de milhares 9 2 38" xfId="27322" xr:uid="{00000000-0005-0000-0000-00005C680000}"/>
    <cellStyle name="Separador de milhares 9 2 38 2" xfId="33159" xr:uid="{F2EB3F3A-4DEE-4DE3-9566-746C08FE64B8}"/>
    <cellStyle name="Separador de milhares 9 2 39" xfId="27338" xr:uid="{00000000-0005-0000-0000-00005D680000}"/>
    <cellStyle name="Separador de milhares 9 2 39 2" xfId="33175" xr:uid="{90D48A57-8D8B-432F-A534-8BC97365BD2A}"/>
    <cellStyle name="Separador de milhares 9 2 4" xfId="869" xr:uid="{00000000-0005-0000-0000-00005E680000}"/>
    <cellStyle name="Separador de milhares 9 2 4 10" xfId="24045" xr:uid="{00000000-0005-0000-0000-00005F680000}"/>
    <cellStyle name="Separador de milhares 9 2 4 11" xfId="24044" xr:uid="{00000000-0005-0000-0000-000060680000}"/>
    <cellStyle name="Separador de milhares 9 2 4 12" xfId="28101" xr:uid="{BB71DB70-E94A-4716-8861-A35E5A5C564C}"/>
    <cellStyle name="Separador de milhares 9 2 4 2" xfId="24046" xr:uid="{00000000-0005-0000-0000-000061680000}"/>
    <cellStyle name="Separador de milhares 9 2 4 3" xfId="24047" xr:uid="{00000000-0005-0000-0000-000062680000}"/>
    <cellStyle name="Separador de milhares 9 2 4 4" xfId="24048" xr:uid="{00000000-0005-0000-0000-000063680000}"/>
    <cellStyle name="Separador de milhares 9 2 4 5" xfId="24049" xr:uid="{00000000-0005-0000-0000-000064680000}"/>
    <cellStyle name="Separador de milhares 9 2 4 6" xfId="24050" xr:uid="{00000000-0005-0000-0000-000065680000}"/>
    <cellStyle name="Separador de milhares 9 2 4 7" xfId="24051" xr:uid="{00000000-0005-0000-0000-000066680000}"/>
    <cellStyle name="Separador de milhares 9 2 4 8" xfId="24052" xr:uid="{00000000-0005-0000-0000-000067680000}"/>
    <cellStyle name="Separador de milhares 9 2 4 9" xfId="24053" xr:uid="{00000000-0005-0000-0000-000068680000}"/>
    <cellStyle name="Separador de milhares 9 2 40" xfId="27339" xr:uid="{00000000-0005-0000-0000-000069680000}"/>
    <cellStyle name="Separador de milhares 9 2 40 2" xfId="33176" xr:uid="{EAE627B8-FFFF-4EDB-87C7-3B9DE457E7E7}"/>
    <cellStyle name="Separador de milhares 9 2 41" xfId="27153" xr:uid="{00000000-0005-0000-0000-00006A680000}"/>
    <cellStyle name="Separador de milhares 9 2 41 2" xfId="33003" xr:uid="{EB91373F-2B3F-469F-921B-09B96FF32BDE}"/>
    <cellStyle name="Separador de milhares 9 2 42" xfId="27493" xr:uid="{00000000-0005-0000-0000-00006B680000}"/>
    <cellStyle name="Separador de milhares 9 2 42 2" xfId="33330" xr:uid="{C03BF8C6-B4ED-4A6C-85DB-E4A443A0303F}"/>
    <cellStyle name="Separador de milhares 9 2 43" xfId="27528" xr:uid="{00000000-0005-0000-0000-00006C680000}"/>
    <cellStyle name="Separador de milhares 9 2 43 2" xfId="33343" xr:uid="{1E8A52D2-323D-4386-83BC-1E53BF79AEB7}"/>
    <cellStyle name="Separador de milhares 9 2 44" xfId="27348" xr:uid="{00000000-0005-0000-0000-00006D680000}"/>
    <cellStyle name="Separador de milhares 9 2 44 2" xfId="33185" xr:uid="{B3FCA61D-46F2-4A6A-938C-49F5D3263FB8}"/>
    <cellStyle name="Separador de milhares 9 2 45" xfId="27344" xr:uid="{00000000-0005-0000-0000-00006E680000}"/>
    <cellStyle name="Separador de milhares 9 2 45 2" xfId="33181" xr:uid="{87039D3E-E284-4750-AE0A-298FE5227ACA}"/>
    <cellStyle name="Separador de milhares 9 2 46" xfId="27478" xr:uid="{00000000-0005-0000-0000-00006F680000}"/>
    <cellStyle name="Separador de milhares 9 2 46 2" xfId="33315" xr:uid="{A6D1DD94-FBE4-4EA8-A9C5-4CCF1106DEEE}"/>
    <cellStyle name="Separador de milhares 9 2 47" xfId="27474" xr:uid="{00000000-0005-0000-0000-000070680000}"/>
    <cellStyle name="Separador de milhares 9 2 47 2" xfId="33311" xr:uid="{56AEB599-980B-4D50-9F5F-A18D1F2DEAD0}"/>
    <cellStyle name="Separador de milhares 9 2 48" xfId="27476" xr:uid="{00000000-0005-0000-0000-000071680000}"/>
    <cellStyle name="Separador de milhares 9 2 48 2" xfId="33313" xr:uid="{202CC850-AE99-42DA-B904-9FB4595345FE}"/>
    <cellStyle name="Separador de milhares 9 2 49" xfId="27475" xr:uid="{00000000-0005-0000-0000-000072680000}"/>
    <cellStyle name="Separador de milhares 9 2 49 2" xfId="33312" xr:uid="{2DFBF311-A691-474E-8DFB-1F1EC25D3991}"/>
    <cellStyle name="Separador de milhares 9 2 5" xfId="24054" xr:uid="{00000000-0005-0000-0000-000073680000}"/>
    <cellStyle name="Separador de milhares 9 2 5 10" xfId="24055" xr:uid="{00000000-0005-0000-0000-000074680000}"/>
    <cellStyle name="Separador de milhares 9 2 5 2" xfId="24056" xr:uid="{00000000-0005-0000-0000-000075680000}"/>
    <cellStyle name="Separador de milhares 9 2 5 3" xfId="24057" xr:uid="{00000000-0005-0000-0000-000076680000}"/>
    <cellStyle name="Separador de milhares 9 2 5 4" xfId="24058" xr:uid="{00000000-0005-0000-0000-000077680000}"/>
    <cellStyle name="Separador de milhares 9 2 5 5" xfId="24059" xr:uid="{00000000-0005-0000-0000-000078680000}"/>
    <cellStyle name="Separador de milhares 9 2 5 6" xfId="24060" xr:uid="{00000000-0005-0000-0000-000079680000}"/>
    <cellStyle name="Separador de milhares 9 2 5 7" xfId="24061" xr:uid="{00000000-0005-0000-0000-00007A680000}"/>
    <cellStyle name="Separador de milhares 9 2 5 8" xfId="24062" xr:uid="{00000000-0005-0000-0000-00007B680000}"/>
    <cellStyle name="Separador de milhares 9 2 5 9" xfId="24063" xr:uid="{00000000-0005-0000-0000-00007C680000}"/>
    <cellStyle name="Separador de milhares 9 2 50" xfId="27341" xr:uid="{00000000-0005-0000-0000-00007D680000}"/>
    <cellStyle name="Separador de milhares 9 2 50 2" xfId="33178" xr:uid="{7FCF1FFD-281F-49B8-8B35-CFF0921AE54B}"/>
    <cellStyle name="Separador de milhares 9 2 51" xfId="27347" xr:uid="{00000000-0005-0000-0000-00007E680000}"/>
    <cellStyle name="Separador de milhares 9 2 51 2" xfId="33184" xr:uid="{3BE9D608-85E3-4AFF-9C71-24B16BD3F51A}"/>
    <cellStyle name="Separador de milhares 9 2 52" xfId="27662" xr:uid="{00000000-0005-0000-0000-00007F680000}"/>
    <cellStyle name="Separador de milhares 9 2 52 2" xfId="33473" xr:uid="{FCBB268A-3551-4E00-BBE1-207F8D17200D}"/>
    <cellStyle name="Separador de milhares 9 2 53" xfId="27672" xr:uid="{00000000-0005-0000-0000-000080680000}"/>
    <cellStyle name="Separador de milhares 9 2 53 2" xfId="33483" xr:uid="{51442537-71C5-4AC6-9E9E-180D4062C396}"/>
    <cellStyle name="Separador de milhares 9 2 54" xfId="27576" xr:uid="{00000000-0005-0000-0000-000081680000}"/>
    <cellStyle name="Separador de milhares 9 2 54 2" xfId="33388" xr:uid="{AB12C566-025D-4720-A8DA-E1B1FD04BD94}"/>
    <cellStyle name="Separador de milhares 9 2 55" xfId="27531" xr:uid="{00000000-0005-0000-0000-000082680000}"/>
    <cellStyle name="Separador de milhares 9 2 55 2" xfId="33344" xr:uid="{5515FEEF-28C8-4F21-85F8-555B626240BE}"/>
    <cellStyle name="Separador de milhares 9 2 56" xfId="27819" xr:uid="{00000000-0005-0000-0000-000083680000}"/>
    <cellStyle name="Separador de milhares 9 2 56 2" xfId="33630" xr:uid="{142C78A6-E070-4311-83DE-A97FE024CF8C}"/>
    <cellStyle name="Separador de milhares 9 2 57" xfId="27832" xr:uid="{00000000-0005-0000-0000-000084680000}"/>
    <cellStyle name="Separador de milhares 9 2 57 2" xfId="33643" xr:uid="{50A97180-C9A5-4E25-87EC-6F7B9BCBD49F}"/>
    <cellStyle name="Separador de milhares 9 2 58" xfId="27727" xr:uid="{00000000-0005-0000-0000-000085680000}"/>
    <cellStyle name="Separador de milhares 9 2 58 2" xfId="33538" xr:uid="{0CEC842B-E468-4BEC-BE56-656C64619EBA}"/>
    <cellStyle name="Separador de milhares 9 2 59" xfId="27677" xr:uid="{00000000-0005-0000-0000-000086680000}"/>
    <cellStyle name="Separador de milhares 9 2 59 2" xfId="33488" xr:uid="{9D877882-6A0C-4A5A-881D-0217040A6F5E}"/>
    <cellStyle name="Separador de milhares 9 2 6" xfId="24064" xr:uid="{00000000-0005-0000-0000-000087680000}"/>
    <cellStyle name="Separador de milhares 9 2 6 2" xfId="24065" xr:uid="{00000000-0005-0000-0000-000088680000}"/>
    <cellStyle name="Separador de milhares 9 2 6 2 2" xfId="32415" xr:uid="{E4DC37EC-21FB-44D7-8718-779EB754B057}"/>
    <cellStyle name="Separador de milhares 9 2 60" xfId="27681" xr:uid="{00000000-0005-0000-0000-000089680000}"/>
    <cellStyle name="Separador de milhares 9 2 60 2" xfId="33492" xr:uid="{CB4F2683-B1A0-47AC-B678-1E270FF06201}"/>
    <cellStyle name="Separador de milhares 9 2 61" xfId="27678" xr:uid="{00000000-0005-0000-0000-00008A680000}"/>
    <cellStyle name="Separador de milhares 9 2 61 2" xfId="33489" xr:uid="{F7F0AAA4-3FD7-48E4-88B7-7BD11B62717B}"/>
    <cellStyle name="Separador de milhares 9 2 62" xfId="27674" xr:uid="{00000000-0005-0000-0000-00008B680000}"/>
    <cellStyle name="Separador de milhares 9 2 62 2" xfId="33485" xr:uid="{40C98523-E709-47A9-8DCD-385B4A92FE8D}"/>
    <cellStyle name="Separador de milhares 9 2 63" xfId="27684" xr:uid="{00000000-0005-0000-0000-00008C680000}"/>
    <cellStyle name="Separador de milhares 9 2 63 2" xfId="33495" xr:uid="{50C3C367-B2BF-4502-AB58-85040C13EF5E}"/>
    <cellStyle name="Separador de milhares 9 2 64" xfId="27800" xr:uid="{00000000-0005-0000-0000-00008D680000}"/>
    <cellStyle name="Separador de milhares 9 2 64 2" xfId="33611" xr:uid="{736E28A1-09D6-408A-8787-BC29420C141E}"/>
    <cellStyle name="Separador de milhares 9 2 65" xfId="27803" xr:uid="{00000000-0005-0000-0000-00008E680000}"/>
    <cellStyle name="Separador de milhares 9 2 65 2" xfId="33614" xr:uid="{BCC9EA6F-D8B6-4AD1-A66D-62D9992A10B6}"/>
    <cellStyle name="Separador de milhares 9 2 66" xfId="27802" xr:uid="{00000000-0005-0000-0000-00008F680000}"/>
    <cellStyle name="Separador de milhares 9 2 66 2" xfId="33613" xr:uid="{615E3276-4FE2-4C02-B878-93E90957B01F}"/>
    <cellStyle name="Separador de milhares 9 2 67" xfId="28094" xr:uid="{ADCF5A1D-6D5C-412A-9E0F-3EF55616C668}"/>
    <cellStyle name="Separador de milhares 9 2 7" xfId="24066" xr:uid="{00000000-0005-0000-0000-000090680000}"/>
    <cellStyle name="Separador de milhares 9 2 7 2" xfId="24067" xr:uid="{00000000-0005-0000-0000-000091680000}"/>
    <cellStyle name="Separador de milhares 9 2 7 2 2" xfId="32416" xr:uid="{9FB741E6-9B08-4575-9F5F-E23945563195}"/>
    <cellStyle name="Separador de milhares 9 2 8" xfId="24068" xr:uid="{00000000-0005-0000-0000-000092680000}"/>
    <cellStyle name="Separador de milhares 9 2 8 2" xfId="24069" xr:uid="{00000000-0005-0000-0000-000093680000}"/>
    <cellStyle name="Separador de milhares 9 2 8 2 2" xfId="32417" xr:uid="{1700A714-A757-428E-AE23-15B6B3A21067}"/>
    <cellStyle name="Separador de milhares 9 2 9" xfId="24070" xr:uid="{00000000-0005-0000-0000-000094680000}"/>
    <cellStyle name="Separador de milhares 9 2 9 2" xfId="24071" xr:uid="{00000000-0005-0000-0000-000095680000}"/>
    <cellStyle name="Separador de milhares 9 2 9 2 2" xfId="32418" xr:uid="{88BB615D-1066-4493-9A34-D84CBDB0DC6F}"/>
    <cellStyle name="Separador de milhares 9 20" xfId="24072" xr:uid="{00000000-0005-0000-0000-000096680000}"/>
    <cellStyle name="Separador de milhares 9 20 2" xfId="24073" xr:uid="{00000000-0005-0000-0000-000097680000}"/>
    <cellStyle name="Separador de milhares 9 20 2 2" xfId="32419" xr:uid="{032C6B73-8B7B-470D-951C-56455D1497BD}"/>
    <cellStyle name="Separador de milhares 9 21" xfId="24074" xr:uid="{00000000-0005-0000-0000-000098680000}"/>
    <cellStyle name="Separador de milhares 9 21 2" xfId="24075" xr:uid="{00000000-0005-0000-0000-000099680000}"/>
    <cellStyle name="Separador de milhares 9 21 2 2" xfId="32420" xr:uid="{DE1175A4-AD0C-4B1D-A5B4-E6CBED423376}"/>
    <cellStyle name="Separador de milhares 9 22" xfId="24076" xr:uid="{00000000-0005-0000-0000-00009A680000}"/>
    <cellStyle name="Separador de milhares 9 22 2" xfId="24077" xr:uid="{00000000-0005-0000-0000-00009B680000}"/>
    <cellStyle name="Separador de milhares 9 22 2 2" xfId="32421" xr:uid="{F87D9358-B9A4-4271-AEB4-92491ABF9AC3}"/>
    <cellStyle name="Separador de milhares 9 23" xfId="24078" xr:uid="{00000000-0005-0000-0000-00009C680000}"/>
    <cellStyle name="Separador de milhares 9 23 2" xfId="24079" xr:uid="{00000000-0005-0000-0000-00009D680000}"/>
    <cellStyle name="Separador de milhares 9 23 2 2" xfId="32422" xr:uid="{EEC8C1E6-434D-4F30-BFC3-745AD5F9DDD3}"/>
    <cellStyle name="Separador de milhares 9 24" xfId="24080" xr:uid="{00000000-0005-0000-0000-00009E680000}"/>
    <cellStyle name="Separador de milhares 9 24 2" xfId="24081" xr:uid="{00000000-0005-0000-0000-00009F680000}"/>
    <cellStyle name="Separador de milhares 9 24 2 2" xfId="32423" xr:uid="{8AD83C02-ADB0-4606-A5F5-4258085E55C9}"/>
    <cellStyle name="Separador de milhares 9 25" xfId="24082" xr:uid="{00000000-0005-0000-0000-0000A0680000}"/>
    <cellStyle name="Separador de milhares 9 25 2" xfId="24083" xr:uid="{00000000-0005-0000-0000-0000A1680000}"/>
    <cellStyle name="Separador de milhares 9 25 2 2" xfId="32424" xr:uid="{A396F276-C069-4EC0-8C61-9622526E6050}"/>
    <cellStyle name="Separador de milhares 9 26" xfId="24084" xr:uid="{00000000-0005-0000-0000-0000A2680000}"/>
    <cellStyle name="Separador de milhares 9 26 2" xfId="24085" xr:uid="{00000000-0005-0000-0000-0000A3680000}"/>
    <cellStyle name="Separador de milhares 9 26 2 2" xfId="32426" xr:uid="{2D995B26-C50D-4EA6-884F-B6758E94DAEB}"/>
    <cellStyle name="Separador de milhares 9 26 3" xfId="32425" xr:uid="{E629D8B1-8DB9-4EA6-B571-6F41BD57BBC1}"/>
    <cellStyle name="Separador de milhares 9 27" xfId="24086" xr:uid="{00000000-0005-0000-0000-0000A4680000}"/>
    <cellStyle name="Separador de milhares 9 27 2" xfId="24087" xr:uid="{00000000-0005-0000-0000-0000A5680000}"/>
    <cellStyle name="Separador de milhares 9 27 2 2" xfId="32428" xr:uid="{4A02E1FF-E2E4-4761-A5DA-F4E82F536763}"/>
    <cellStyle name="Separador de milhares 9 27 3" xfId="32427" xr:uid="{1C6BF477-F4DC-4511-9E96-E4E71C0109CF}"/>
    <cellStyle name="Separador de milhares 9 28" xfId="24088" xr:uid="{00000000-0005-0000-0000-0000A6680000}"/>
    <cellStyle name="Separador de milhares 9 28 2" xfId="24089" xr:uid="{00000000-0005-0000-0000-0000A7680000}"/>
    <cellStyle name="Separador de milhares 9 28 2 2" xfId="32430" xr:uid="{46219224-12B2-49C3-8E6D-CABE4BC5BA4F}"/>
    <cellStyle name="Separador de milhares 9 28 3" xfId="32429" xr:uid="{8F95045B-1715-4028-B605-E6B4F915BEBE}"/>
    <cellStyle name="Separador de milhares 9 29" xfId="24090" xr:uid="{00000000-0005-0000-0000-0000A8680000}"/>
    <cellStyle name="Separador de milhares 9 29 2" xfId="24091" xr:uid="{00000000-0005-0000-0000-0000A9680000}"/>
    <cellStyle name="Separador de milhares 9 29 2 2" xfId="32432" xr:uid="{A64863A9-7D34-4C55-91BB-AFFDF784F962}"/>
    <cellStyle name="Separador de milhares 9 29 3" xfId="32431" xr:uid="{C08C01CB-A73E-4C85-9041-75FEBFC73EA8}"/>
    <cellStyle name="Separador de milhares 9 3" xfId="870" xr:uid="{00000000-0005-0000-0000-0000AA680000}"/>
    <cellStyle name="Separador de milhares 9 3 10" xfId="24093" xr:uid="{00000000-0005-0000-0000-0000AB680000}"/>
    <cellStyle name="Separador de milhares 9 3 10 2" xfId="24094" xr:uid="{00000000-0005-0000-0000-0000AC680000}"/>
    <cellStyle name="Separador de milhares 9 3 10 2 2" xfId="32433" xr:uid="{23AAC43D-8A96-4A3C-8E96-495CC9616922}"/>
    <cellStyle name="Separador de milhares 9 3 11" xfId="24095" xr:uid="{00000000-0005-0000-0000-0000AD680000}"/>
    <cellStyle name="Separador de milhares 9 3 11 2" xfId="24096" xr:uid="{00000000-0005-0000-0000-0000AE680000}"/>
    <cellStyle name="Separador de milhares 9 3 11 2 2" xfId="32435" xr:uid="{6607CAC0-A7E2-40C8-8D88-8CD89046D17A}"/>
    <cellStyle name="Separador de milhares 9 3 11 3" xfId="32434" xr:uid="{F70D3041-4E75-4284-B317-22D1DFBABA2A}"/>
    <cellStyle name="Separador de milhares 9 3 12" xfId="24097" xr:uid="{00000000-0005-0000-0000-0000AF680000}"/>
    <cellStyle name="Separador de milhares 9 3 12 2" xfId="24098" xr:uid="{00000000-0005-0000-0000-0000B0680000}"/>
    <cellStyle name="Separador de milhares 9 3 12 2 2" xfId="32437" xr:uid="{E30F2F2B-30E1-425B-8646-646C7347C4CF}"/>
    <cellStyle name="Separador de milhares 9 3 12 3" xfId="32436" xr:uid="{481EA373-F10C-4CA3-844C-418947A0C566}"/>
    <cellStyle name="Separador de milhares 9 3 13" xfId="24099" xr:uid="{00000000-0005-0000-0000-0000B1680000}"/>
    <cellStyle name="Separador de milhares 9 3 13 2" xfId="24100" xr:uid="{00000000-0005-0000-0000-0000B2680000}"/>
    <cellStyle name="Separador de milhares 9 3 13 2 2" xfId="32439" xr:uid="{E1886C7C-3910-4869-B0E7-246CDDFB10CA}"/>
    <cellStyle name="Separador de milhares 9 3 13 3" xfId="32438" xr:uid="{DD18CAC9-C988-4529-89F1-F229465A4379}"/>
    <cellStyle name="Separador de milhares 9 3 14" xfId="24101" xr:uid="{00000000-0005-0000-0000-0000B3680000}"/>
    <cellStyle name="Separador de milhares 9 3 14 2" xfId="24102" xr:uid="{00000000-0005-0000-0000-0000B4680000}"/>
    <cellStyle name="Separador de milhares 9 3 14 2 2" xfId="32441" xr:uid="{D03916ED-036E-46AA-9E1F-E419A6957C6A}"/>
    <cellStyle name="Separador de milhares 9 3 14 3" xfId="32440" xr:uid="{689B68BD-1A09-46DB-B231-1D979B7BD1B1}"/>
    <cellStyle name="Separador de milhares 9 3 15" xfId="24103" xr:uid="{00000000-0005-0000-0000-0000B5680000}"/>
    <cellStyle name="Separador de milhares 9 3 15 2" xfId="24104" xr:uid="{00000000-0005-0000-0000-0000B6680000}"/>
    <cellStyle name="Separador de milhares 9 3 15 2 2" xfId="32443" xr:uid="{5DCA201E-74DD-427A-8E76-6E8E22214A97}"/>
    <cellStyle name="Separador de milhares 9 3 15 3" xfId="32442" xr:uid="{C660134D-0129-4849-9BF2-40860E7E0F75}"/>
    <cellStyle name="Separador de milhares 9 3 16" xfId="24105" xr:uid="{00000000-0005-0000-0000-0000B7680000}"/>
    <cellStyle name="Separador de milhares 9 3 16 2" xfId="24106" xr:uid="{00000000-0005-0000-0000-0000B8680000}"/>
    <cellStyle name="Separador de milhares 9 3 16 2 2" xfId="32445" xr:uid="{7F066B08-639E-4A32-BCA5-389EDD3E9640}"/>
    <cellStyle name="Separador de milhares 9 3 16 3" xfId="32444" xr:uid="{4060FE0A-7D77-4FAD-9797-553CAB757FF2}"/>
    <cellStyle name="Separador de milhares 9 3 17" xfId="24107" xr:uid="{00000000-0005-0000-0000-0000B9680000}"/>
    <cellStyle name="Separador de milhares 9 3 17 2" xfId="24108" xr:uid="{00000000-0005-0000-0000-0000BA680000}"/>
    <cellStyle name="Separador de milhares 9 3 17 2 2" xfId="32447" xr:uid="{9704C8A0-FA1F-49B4-A010-4705FA6E2118}"/>
    <cellStyle name="Separador de milhares 9 3 17 3" xfId="32446" xr:uid="{23F970A2-AB6B-4D47-877E-BB90F2CB3CFA}"/>
    <cellStyle name="Separador de milhares 9 3 18" xfId="24109" xr:uid="{00000000-0005-0000-0000-0000BB680000}"/>
    <cellStyle name="Separador de milhares 9 3 18 2" xfId="24110" xr:uid="{00000000-0005-0000-0000-0000BC680000}"/>
    <cellStyle name="Separador de milhares 9 3 18 2 2" xfId="32449" xr:uid="{9FBB2B0C-10E3-45F7-83E9-FF415CAD42C2}"/>
    <cellStyle name="Separador de milhares 9 3 18 3" xfId="32448" xr:uid="{0D1666CC-6066-4060-B829-3EAA3B4F25F3}"/>
    <cellStyle name="Separador de milhares 9 3 19" xfId="24111" xr:uid="{00000000-0005-0000-0000-0000BD680000}"/>
    <cellStyle name="Separador de milhares 9 3 19 2" xfId="24112" xr:uid="{00000000-0005-0000-0000-0000BE680000}"/>
    <cellStyle name="Separador de milhares 9 3 19 2 2" xfId="32451" xr:uid="{826BF16B-D833-4748-815A-2A6CFBF93B5D}"/>
    <cellStyle name="Separador de milhares 9 3 19 3" xfId="32450"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5" xr:uid="{8FF5F0B9-834A-4871-AB3F-1E86F4C9C9D7}"/>
    <cellStyle name="Separador de milhares 9 3 2 2 3" xfId="24114" xr:uid="{00000000-0005-0000-0000-0000C2680000}"/>
    <cellStyle name="Separador de milhares 9 3 2 2 3 2" xfId="32452" xr:uid="{A43A238E-AAA4-4AD8-BE8C-864FD81365FC}"/>
    <cellStyle name="Separador de milhares 9 3 2 2 4" xfId="28104" xr:uid="{97B0285D-1E3F-4681-972E-698E76734A65}"/>
    <cellStyle name="Separador de milhares 9 3 2 3" xfId="874" xr:uid="{00000000-0005-0000-0000-0000C3680000}"/>
    <cellStyle name="Separador de milhares 9 3 2 3 2" xfId="28106" xr:uid="{3F8863D6-F1AC-416F-8435-56C0C1023C48}"/>
    <cellStyle name="Separador de milhares 9 3 2 4" xfId="24113" xr:uid="{00000000-0005-0000-0000-0000C4680000}"/>
    <cellStyle name="Separador de milhares 9 3 2 5" xfId="28103" xr:uid="{83C0BBCD-7974-4FA3-95FE-F350848C6987}"/>
    <cellStyle name="Separador de milhares 9 3 20" xfId="24115" xr:uid="{00000000-0005-0000-0000-0000C5680000}"/>
    <cellStyle name="Separador de milhares 9 3 20 2" xfId="24116" xr:uid="{00000000-0005-0000-0000-0000C6680000}"/>
    <cellStyle name="Separador de milhares 9 3 20 2 2" xfId="32454" xr:uid="{85611CC0-674B-40DF-B92A-C752008EEBF9}"/>
    <cellStyle name="Separador de milhares 9 3 20 3" xfId="32453" xr:uid="{5DE4B1FC-91BB-441B-A07C-946DE5103D45}"/>
    <cellStyle name="Separador de milhares 9 3 21" xfId="24117" xr:uid="{00000000-0005-0000-0000-0000C7680000}"/>
    <cellStyle name="Separador de milhares 9 3 21 2" xfId="24118" xr:uid="{00000000-0005-0000-0000-0000C8680000}"/>
    <cellStyle name="Separador de milhares 9 3 21 2 2" xfId="32456" xr:uid="{F299559C-C8AB-4675-99AF-3573D3EF3E5B}"/>
    <cellStyle name="Separador de milhares 9 3 21 3" xfId="32455" xr:uid="{1C34A9AD-A009-48E5-838A-A0BCAC6C1F8D}"/>
    <cellStyle name="Separador de milhares 9 3 22" xfId="24119" xr:uid="{00000000-0005-0000-0000-0000C9680000}"/>
    <cellStyle name="Separador de milhares 9 3 22 2" xfId="24120" xr:uid="{00000000-0005-0000-0000-0000CA680000}"/>
    <cellStyle name="Separador de milhares 9 3 22 2 2" xfId="32458" xr:uid="{F34BBCCF-20DE-492E-B275-119ABF270BED}"/>
    <cellStyle name="Separador de milhares 9 3 22 3" xfId="32457" xr:uid="{056E52C7-6A57-41ED-ACE7-506423C1B5DB}"/>
    <cellStyle name="Separador de milhares 9 3 23" xfId="24121" xr:uid="{00000000-0005-0000-0000-0000CB680000}"/>
    <cellStyle name="Separador de milhares 9 3 23 2" xfId="24122" xr:uid="{00000000-0005-0000-0000-0000CC680000}"/>
    <cellStyle name="Separador de milhares 9 3 23 2 2" xfId="32460" xr:uid="{3DE9171C-08D3-4D54-AD21-C5049F7B6D71}"/>
    <cellStyle name="Separador de milhares 9 3 23 3" xfId="32459" xr:uid="{190F9511-A430-4873-8187-39041405B4A4}"/>
    <cellStyle name="Separador de milhares 9 3 24" xfId="24123" xr:uid="{00000000-0005-0000-0000-0000CD680000}"/>
    <cellStyle name="Separador de milhares 9 3 24 2" xfId="24124" xr:uid="{00000000-0005-0000-0000-0000CE680000}"/>
    <cellStyle name="Separador de milhares 9 3 24 2 2" xfId="32462" xr:uid="{10022391-2482-4967-81FB-31A87122359B}"/>
    <cellStyle name="Separador de milhares 9 3 24 3" xfId="32461" xr:uid="{6C38B822-4B3A-418B-8689-6CCC5C5A0E77}"/>
    <cellStyle name="Separador de milhares 9 3 25" xfId="24125" xr:uid="{00000000-0005-0000-0000-0000CF680000}"/>
    <cellStyle name="Separador de milhares 9 3 25 2" xfId="24126" xr:uid="{00000000-0005-0000-0000-0000D0680000}"/>
    <cellStyle name="Separador de milhares 9 3 25 2 2" xfId="32464" xr:uid="{80FF5127-CF8A-4BA0-88FA-A1E96CDC3CEE}"/>
    <cellStyle name="Separador de milhares 9 3 25 3" xfId="32463" xr:uid="{3F9ADA3E-01B5-4FEB-A888-38A33A1133C9}"/>
    <cellStyle name="Separador de milhares 9 3 26" xfId="24127" xr:uid="{00000000-0005-0000-0000-0000D1680000}"/>
    <cellStyle name="Separador de milhares 9 3 26 2" xfId="24128" xr:uid="{00000000-0005-0000-0000-0000D2680000}"/>
    <cellStyle name="Separador de milhares 9 3 26 2 2" xfId="32466" xr:uid="{304A400D-503D-407E-BD6C-8A697CB9D358}"/>
    <cellStyle name="Separador de milhares 9 3 26 3" xfId="32465" xr:uid="{0AB34B77-1B28-45FB-AE52-8B5B9AFF6976}"/>
    <cellStyle name="Separador de milhares 9 3 27" xfId="24129" xr:uid="{00000000-0005-0000-0000-0000D3680000}"/>
    <cellStyle name="Separador de milhares 9 3 27 2" xfId="24130" xr:uid="{00000000-0005-0000-0000-0000D4680000}"/>
    <cellStyle name="Separador de milhares 9 3 27 2 2" xfId="32468" xr:uid="{74C3CEDD-9C2B-448F-8D2C-7BB9C14C9597}"/>
    <cellStyle name="Separador de milhares 9 3 27 3" xfId="32467" xr:uid="{DA5BFA5A-809C-4068-97CC-E88FB1A6F0F7}"/>
    <cellStyle name="Separador de milhares 9 3 28" xfId="24131" xr:uid="{00000000-0005-0000-0000-0000D5680000}"/>
    <cellStyle name="Separador de milhares 9 3 28 2" xfId="24132" xr:uid="{00000000-0005-0000-0000-0000D6680000}"/>
    <cellStyle name="Separador de milhares 9 3 28 2 2" xfId="32470" xr:uid="{D4C183EE-7ABB-40B3-9EB4-B36090B03B52}"/>
    <cellStyle name="Separador de milhares 9 3 28 3" xfId="32469" xr:uid="{5837E8B9-FCC8-4C42-A6F9-43F6B62C27EF}"/>
    <cellStyle name="Separador de milhares 9 3 29" xfId="24133" xr:uid="{00000000-0005-0000-0000-0000D7680000}"/>
    <cellStyle name="Separador de milhares 9 3 29 2" xfId="24134" xr:uid="{00000000-0005-0000-0000-0000D8680000}"/>
    <cellStyle name="Separador de milhares 9 3 29 2 2" xfId="32472" xr:uid="{F22AEFF0-AACE-4FA5-8E73-0326986DAA4C}"/>
    <cellStyle name="Separador de milhares 9 3 29 3" xfId="32471" xr:uid="{1C20C580-E1FA-412F-A18D-162C01A15203}"/>
    <cellStyle name="Separador de milhares 9 3 3" xfId="875" xr:uid="{00000000-0005-0000-0000-0000D9680000}"/>
    <cellStyle name="Separador de milhares 9 3 3 2" xfId="876" xr:uid="{00000000-0005-0000-0000-0000DA680000}"/>
    <cellStyle name="Separador de milhares 9 3 3 2 2" xfId="24136" xr:uid="{00000000-0005-0000-0000-0000DB680000}"/>
    <cellStyle name="Separador de milhares 9 3 3 2 2 2" xfId="32473" xr:uid="{4445D233-6BEA-44A8-895F-68C1C683DBF1}"/>
    <cellStyle name="Separador de milhares 9 3 3 2 3" xfId="28108" xr:uid="{63508D88-98DC-4363-B33F-CCC82E78A66A}"/>
    <cellStyle name="Separador de milhares 9 3 3 3" xfId="24135" xr:uid="{00000000-0005-0000-0000-0000DC680000}"/>
    <cellStyle name="Separador de milhares 9 3 3 4" xfId="28107" xr:uid="{0FC9DCBF-EF7C-440A-B63F-6C3A508CE8C4}"/>
    <cellStyle name="Separador de milhares 9 3 30" xfId="24137" xr:uid="{00000000-0005-0000-0000-0000DD680000}"/>
    <cellStyle name="Separador de milhares 9 3 30 2" xfId="24138" xr:uid="{00000000-0005-0000-0000-0000DE680000}"/>
    <cellStyle name="Separador de milhares 9 3 30 2 2" xfId="32475" xr:uid="{FF0EED1D-46C1-4983-B155-A94A44AA5A2B}"/>
    <cellStyle name="Separador de milhares 9 3 30 3" xfId="32474" xr:uid="{53AC08D6-D976-42C7-90D6-81FF5A21C930}"/>
    <cellStyle name="Separador de milhares 9 3 31" xfId="24139" xr:uid="{00000000-0005-0000-0000-0000DF680000}"/>
    <cellStyle name="Separador de milhares 9 3 31 2" xfId="24140" xr:uid="{00000000-0005-0000-0000-0000E0680000}"/>
    <cellStyle name="Separador de milhares 9 3 31 2 2" xfId="32477" xr:uid="{E861E95F-AA46-418E-8E11-CA58BE7AD792}"/>
    <cellStyle name="Separador de milhares 9 3 31 3" xfId="32476" xr:uid="{36AC491F-1C62-4CF2-97A0-867D03103E98}"/>
    <cellStyle name="Separador de milhares 9 3 32" xfId="24141" xr:uid="{00000000-0005-0000-0000-0000E1680000}"/>
    <cellStyle name="Separador de milhares 9 3 32 2" xfId="24142" xr:uid="{00000000-0005-0000-0000-0000E2680000}"/>
    <cellStyle name="Separador de milhares 9 3 32 2 2" xfId="32479" xr:uid="{729A7F9A-906B-4A4F-9E86-1DC72392093C}"/>
    <cellStyle name="Separador de milhares 9 3 32 3" xfId="32478" xr:uid="{B103FCC0-836A-43B1-9D7A-C92589006556}"/>
    <cellStyle name="Separador de milhares 9 3 33" xfId="24143" xr:uid="{00000000-0005-0000-0000-0000E3680000}"/>
    <cellStyle name="Separador de milhares 9 3 33 2" xfId="24144" xr:uid="{00000000-0005-0000-0000-0000E4680000}"/>
    <cellStyle name="Separador de milhares 9 3 33 2 2" xfId="32481" xr:uid="{E97A8CFE-4949-45FF-91B8-FE9BEAED4B32}"/>
    <cellStyle name="Separador de milhares 9 3 33 3" xfId="32480" xr:uid="{36FA1DFD-549D-4CD3-AAA9-561469F612DD}"/>
    <cellStyle name="Separador de milhares 9 3 34" xfId="24145" xr:uid="{00000000-0005-0000-0000-0000E5680000}"/>
    <cellStyle name="Separador de milhares 9 3 34 2" xfId="24146" xr:uid="{00000000-0005-0000-0000-0000E6680000}"/>
    <cellStyle name="Separador de milhares 9 3 34 2 2" xfId="32483" xr:uid="{35F43C26-6A48-42E3-9185-A6F3DE7B0A33}"/>
    <cellStyle name="Separador de milhares 9 3 34 3" xfId="32482" xr:uid="{D28CAF31-1FBB-4C7D-8328-F7D4B03A0A17}"/>
    <cellStyle name="Separador de milhares 9 3 35" xfId="24147" xr:uid="{00000000-0005-0000-0000-0000E7680000}"/>
    <cellStyle name="Separador de milhares 9 3 35 2" xfId="32484" xr:uid="{7CA76FC5-8611-4FC3-A659-501F17DC6FE3}"/>
    <cellStyle name="Separador de milhares 9 3 36" xfId="24092" xr:uid="{00000000-0005-0000-0000-0000E8680000}"/>
    <cellStyle name="Separador de milhares 9 3 37" xfId="28102" xr:uid="{6C26312B-C40F-48B6-82B6-B21014DF8A41}"/>
    <cellStyle name="Separador de milhares 9 3 4" xfId="877" xr:uid="{00000000-0005-0000-0000-0000E9680000}"/>
    <cellStyle name="Separador de milhares 9 3 4 2" xfId="24149" xr:uid="{00000000-0005-0000-0000-0000EA680000}"/>
    <cellStyle name="Separador de milhares 9 3 4 2 2" xfId="32485" xr:uid="{81D12816-D635-4873-B778-621125D63F22}"/>
    <cellStyle name="Separador de milhares 9 3 4 3" xfId="24148" xr:uid="{00000000-0005-0000-0000-0000EB680000}"/>
    <cellStyle name="Separador de milhares 9 3 4 4" xfId="28109" xr:uid="{09F323A6-E2E7-495D-A426-6A648AB5E99E}"/>
    <cellStyle name="Separador de milhares 9 3 5" xfId="24150" xr:uid="{00000000-0005-0000-0000-0000EC680000}"/>
    <cellStyle name="Separador de milhares 9 3 5 2" xfId="24151" xr:uid="{00000000-0005-0000-0000-0000ED680000}"/>
    <cellStyle name="Separador de milhares 9 3 5 2 2" xfId="32486" xr:uid="{29274BF8-87DE-4F61-AF1E-C6CA22DC192E}"/>
    <cellStyle name="Separador de milhares 9 3 6" xfId="24152" xr:uid="{00000000-0005-0000-0000-0000EE680000}"/>
    <cellStyle name="Separador de milhares 9 3 6 2" xfId="24153" xr:uid="{00000000-0005-0000-0000-0000EF680000}"/>
    <cellStyle name="Separador de milhares 9 3 6 2 2" xfId="32487" xr:uid="{93C37145-74C9-488F-9EFE-F77DB5A6B692}"/>
    <cellStyle name="Separador de milhares 9 3 7" xfId="24154" xr:uid="{00000000-0005-0000-0000-0000F0680000}"/>
    <cellStyle name="Separador de milhares 9 3 7 2" xfId="24155" xr:uid="{00000000-0005-0000-0000-0000F1680000}"/>
    <cellStyle name="Separador de milhares 9 3 7 2 2" xfId="32488" xr:uid="{E9897B20-00AD-4055-99F9-7A673A6C3F16}"/>
    <cellStyle name="Separador de milhares 9 3 8" xfId="24156" xr:uid="{00000000-0005-0000-0000-0000F2680000}"/>
    <cellStyle name="Separador de milhares 9 3 8 2" xfId="24157" xr:uid="{00000000-0005-0000-0000-0000F3680000}"/>
    <cellStyle name="Separador de milhares 9 3 8 2 2" xfId="32489" xr:uid="{99F26A16-DFB1-44BC-B157-BA0C3A7DEB2C}"/>
    <cellStyle name="Separador de milhares 9 3 9" xfId="24158" xr:uid="{00000000-0005-0000-0000-0000F4680000}"/>
    <cellStyle name="Separador de milhares 9 3 9 2" xfId="24159" xr:uid="{00000000-0005-0000-0000-0000F5680000}"/>
    <cellStyle name="Separador de milhares 9 3 9 2 2" xfId="32490" xr:uid="{9E8AD5F9-F540-489B-84F6-E3011A36C2DC}"/>
    <cellStyle name="Separador de milhares 9 30" xfId="24160" xr:uid="{00000000-0005-0000-0000-0000F6680000}"/>
    <cellStyle name="Separador de milhares 9 30 2" xfId="24161" xr:uid="{00000000-0005-0000-0000-0000F7680000}"/>
    <cellStyle name="Separador de milhares 9 30 2 2" xfId="32492" xr:uid="{19BAE54F-6CD8-474D-ACC9-75A0224F5CDB}"/>
    <cellStyle name="Separador de milhares 9 30 3" xfId="32491" xr:uid="{69D636A1-143C-43F1-9DE2-C21A73FB5D9B}"/>
    <cellStyle name="Separador de milhares 9 31" xfId="24162" xr:uid="{00000000-0005-0000-0000-0000F8680000}"/>
    <cellStyle name="Separador de milhares 9 31 2" xfId="24163" xr:uid="{00000000-0005-0000-0000-0000F9680000}"/>
    <cellStyle name="Separador de milhares 9 31 2 2" xfId="32494" xr:uid="{066FE2CE-B82D-4FD4-92DD-2C5E96C5ABFB}"/>
    <cellStyle name="Separador de milhares 9 31 3" xfId="32493" xr:uid="{590F3A86-5895-41F3-B11A-8EFB99BC1B95}"/>
    <cellStyle name="Separador de milhares 9 32" xfId="24164" xr:uid="{00000000-0005-0000-0000-0000FA680000}"/>
    <cellStyle name="Separador de milhares 9 32 2" xfId="24165" xr:uid="{00000000-0005-0000-0000-0000FB680000}"/>
    <cellStyle name="Separador de milhares 9 32 2 2" xfId="32496" xr:uid="{0D0CBE5B-B27F-4EE7-8937-1E042B266E05}"/>
    <cellStyle name="Separador de milhares 9 32 3" xfId="32495" xr:uid="{73C6627F-C841-45E4-8122-E8E637171821}"/>
    <cellStyle name="Separador de milhares 9 33" xfId="24166" xr:uid="{00000000-0005-0000-0000-0000FC680000}"/>
    <cellStyle name="Separador de milhares 9 33 2" xfId="24167" xr:uid="{00000000-0005-0000-0000-0000FD680000}"/>
    <cellStyle name="Separador de milhares 9 33 2 2" xfId="32498" xr:uid="{18D75BC6-30F5-4227-A881-52DFAC5B3768}"/>
    <cellStyle name="Separador de milhares 9 33 3" xfId="32497" xr:uid="{73F50B4B-2482-4B40-871E-0A9E0BCB039D}"/>
    <cellStyle name="Separador de milhares 9 34" xfId="24168" xr:uid="{00000000-0005-0000-0000-0000FE680000}"/>
    <cellStyle name="Separador de milhares 9 34 2" xfId="24169" xr:uid="{00000000-0005-0000-0000-0000FF680000}"/>
    <cellStyle name="Separador de milhares 9 34 2 2" xfId="32500" xr:uid="{680BC650-55D7-4CC4-8CAC-BF92BD80B2FA}"/>
    <cellStyle name="Separador de milhares 9 34 3" xfId="32499" xr:uid="{4429E75B-2B01-486B-B3BE-7A4452410ABC}"/>
    <cellStyle name="Separador de milhares 9 35" xfId="24170" xr:uid="{00000000-0005-0000-0000-000000690000}"/>
    <cellStyle name="Separador de milhares 9 35 2" xfId="24171" xr:uid="{00000000-0005-0000-0000-000001690000}"/>
    <cellStyle name="Separador de milhares 9 35 2 2" xfId="32502" xr:uid="{1A8B8EC8-B9E6-4958-905A-A19AC072A50B}"/>
    <cellStyle name="Separador de milhares 9 35 3" xfId="32501" xr:uid="{9F67B290-6AA3-4D32-8782-41D67C6B2CBC}"/>
    <cellStyle name="Separador de milhares 9 36" xfId="24172" xr:uid="{00000000-0005-0000-0000-000002690000}"/>
    <cellStyle name="Separador de milhares 9 36 2" xfId="24173" xr:uid="{00000000-0005-0000-0000-000003690000}"/>
    <cellStyle name="Separador de milhares 9 36 2 2" xfId="32504" xr:uid="{CA7443AC-AD6E-4AC7-8752-70AB1610014A}"/>
    <cellStyle name="Separador de milhares 9 36 3" xfId="32503" xr:uid="{B54B01AE-90BC-46EE-93E0-8711E672C1D6}"/>
    <cellStyle name="Separador de milhares 9 37" xfId="24174" xr:uid="{00000000-0005-0000-0000-000004690000}"/>
    <cellStyle name="Separador de milhares 9 37 2" xfId="24175" xr:uid="{00000000-0005-0000-0000-000005690000}"/>
    <cellStyle name="Separador de milhares 9 37 2 2" xfId="32506" xr:uid="{2CE92259-8E75-4243-A6D7-AEAC0D14DD9E}"/>
    <cellStyle name="Separador de milhares 9 37 3" xfId="32505" xr:uid="{29BEF014-D15A-4189-AA88-783850877051}"/>
    <cellStyle name="Separador de milhares 9 38" xfId="24176" xr:uid="{00000000-0005-0000-0000-000006690000}"/>
    <cellStyle name="Separador de milhares 9 38 2" xfId="24177" xr:uid="{00000000-0005-0000-0000-000007690000}"/>
    <cellStyle name="Separador de milhares 9 38 2 2" xfId="32508" xr:uid="{52427035-B58C-47CC-8931-0EF7923B5C13}"/>
    <cellStyle name="Separador de milhares 9 38 3" xfId="32507" xr:uid="{DB6121A2-59CC-4D26-98FB-563CECF6E689}"/>
    <cellStyle name="Separador de milhares 9 39" xfId="24178" xr:uid="{00000000-0005-0000-0000-000008690000}"/>
    <cellStyle name="Separador de milhares 9 39 2" xfId="24179" xr:uid="{00000000-0005-0000-0000-000009690000}"/>
    <cellStyle name="Separador de milhares 9 39 2 2" xfId="32510" xr:uid="{FCCD8B42-599F-4E07-8C02-C42CECFB3A82}"/>
    <cellStyle name="Separador de milhares 9 39 3" xfId="32509" xr:uid="{12AFC533-12BA-4515-95CF-86CEF7D22C45}"/>
    <cellStyle name="Separador de milhares 9 4" xfId="878" xr:uid="{00000000-0005-0000-0000-00000A690000}"/>
    <cellStyle name="Separador de milhares 9 4 10" xfId="24181" xr:uid="{00000000-0005-0000-0000-00000B690000}"/>
    <cellStyle name="Separador de milhares 9 4 11" xfId="24180" xr:uid="{00000000-0005-0000-0000-00000C690000}"/>
    <cellStyle name="Separador de milhares 9 4 12" xfId="28110" xr:uid="{BBB64B0C-BE39-4299-B13F-1DBF7955C212}"/>
    <cellStyle name="Separador de milhares 9 4 2" xfId="879" xr:uid="{00000000-0005-0000-0000-00000D690000}"/>
    <cellStyle name="Separador de milhares 9 4 2 2" xfId="880" xr:uid="{00000000-0005-0000-0000-00000E690000}"/>
    <cellStyle name="Separador de milhares 9 4 2 2 2" xfId="24183" xr:uid="{00000000-0005-0000-0000-00000F690000}"/>
    <cellStyle name="Separador de milhares 9 4 2 2 2 2" xfId="32511" xr:uid="{4890A145-5094-408A-BA78-FF9C451F2AFD}"/>
    <cellStyle name="Separador de milhares 9 4 2 2 3" xfId="28112" xr:uid="{B21E0B38-4D31-4CAC-A197-D95940EA999A}"/>
    <cellStyle name="Separador de milhares 9 4 2 3" xfId="24182" xr:uid="{00000000-0005-0000-0000-000010690000}"/>
    <cellStyle name="Separador de milhares 9 4 2 4" xfId="28111" xr:uid="{92B700CA-8C55-4FC0-B2E7-49273F76BC90}"/>
    <cellStyle name="Separador de milhares 9 4 3" xfId="881" xr:uid="{00000000-0005-0000-0000-000011690000}"/>
    <cellStyle name="Separador de milhares 9 4 3 2" xfId="24185" xr:uid="{00000000-0005-0000-0000-000012690000}"/>
    <cellStyle name="Separador de milhares 9 4 3 2 2" xfId="32512" xr:uid="{A374FA91-4926-4541-8D5E-C43255067756}"/>
    <cellStyle name="Separador de milhares 9 4 3 3" xfId="24184" xr:uid="{00000000-0005-0000-0000-000013690000}"/>
    <cellStyle name="Separador de milhares 9 4 3 4" xfId="28113" xr:uid="{7E903039-5E7E-4335-91CB-93E5BCF5DB1A}"/>
    <cellStyle name="Separador de milhares 9 4 4" xfId="24186" xr:uid="{00000000-0005-0000-0000-000014690000}"/>
    <cellStyle name="Separador de milhares 9 4 4 2" xfId="24187" xr:uid="{00000000-0005-0000-0000-000015690000}"/>
    <cellStyle name="Separador de milhares 9 4 4 2 2" xfId="32513" xr:uid="{EF61EAD3-CD73-4CFC-BC22-2F83725BC7D8}"/>
    <cellStyle name="Separador de milhares 9 4 5" xfId="24188" xr:uid="{00000000-0005-0000-0000-000016690000}"/>
    <cellStyle name="Separador de milhares 9 4 5 2" xfId="24189" xr:uid="{00000000-0005-0000-0000-000017690000}"/>
    <cellStyle name="Separador de milhares 9 4 5 2 2" xfId="32514" xr:uid="{2F7987E3-16DE-4AE9-B679-C4394D7D966A}"/>
    <cellStyle name="Separador de milhares 9 4 6" xfId="24190" xr:uid="{00000000-0005-0000-0000-000018690000}"/>
    <cellStyle name="Separador de milhares 9 4 7" xfId="24191" xr:uid="{00000000-0005-0000-0000-000019690000}"/>
    <cellStyle name="Separador de milhares 9 4 8" xfId="24192" xr:uid="{00000000-0005-0000-0000-00001A690000}"/>
    <cellStyle name="Separador de milhares 9 4 9" xfId="24193" xr:uid="{00000000-0005-0000-0000-00001B690000}"/>
    <cellStyle name="Separador de milhares 9 40" xfId="24194" xr:uid="{00000000-0005-0000-0000-00001C690000}"/>
    <cellStyle name="Separador de milhares 9 40 2" xfId="24195" xr:uid="{00000000-0005-0000-0000-00001D690000}"/>
    <cellStyle name="Separador de milhares 9 40 2 2" xfId="32516" xr:uid="{06A4AFFC-C24B-43E5-81A5-4FFCB7240C2A}"/>
    <cellStyle name="Separador de milhares 9 40 3" xfId="32515" xr:uid="{C4A41BF3-EAEC-48C4-A0BB-1BAA3D64C61D}"/>
    <cellStyle name="Separador de milhares 9 41" xfId="24196" xr:uid="{00000000-0005-0000-0000-00001E690000}"/>
    <cellStyle name="Separador de milhares 9 41 2" xfId="24197" xr:uid="{00000000-0005-0000-0000-00001F690000}"/>
    <cellStyle name="Separador de milhares 9 41 2 2" xfId="32518" xr:uid="{B6E5935C-1577-42C4-A891-D368EEE5AC1E}"/>
    <cellStyle name="Separador de milhares 9 41 3" xfId="32517" xr:uid="{B58DCC75-68FA-4582-AE08-C3FB855CCAB5}"/>
    <cellStyle name="Separador de milhares 9 42" xfId="24198" xr:uid="{00000000-0005-0000-0000-000020690000}"/>
    <cellStyle name="Separador de milhares 9 42 2" xfId="24199" xr:uid="{00000000-0005-0000-0000-000021690000}"/>
    <cellStyle name="Separador de milhares 9 42 2 2" xfId="32520" xr:uid="{DF811A8A-60DD-491E-A3E8-1C8C10C54DAB}"/>
    <cellStyle name="Separador de milhares 9 42 3" xfId="32519" xr:uid="{65B70954-DF04-431D-9A8E-B817C4F18190}"/>
    <cellStyle name="Separador de milhares 9 43" xfId="24200" xr:uid="{00000000-0005-0000-0000-000022690000}"/>
    <cellStyle name="Separador de milhares 9 43 2" xfId="24201" xr:uid="{00000000-0005-0000-0000-000023690000}"/>
    <cellStyle name="Separador de milhares 9 43 2 2" xfId="32522" xr:uid="{DD5ED128-667F-4D77-B878-97BE4F5816F6}"/>
    <cellStyle name="Separador de milhares 9 43 3" xfId="32521" xr:uid="{08AC5E7B-7273-4B2A-9268-46771E3EFCF7}"/>
    <cellStyle name="Separador de milhares 9 44" xfId="24202" xr:uid="{00000000-0005-0000-0000-000024690000}"/>
    <cellStyle name="Separador de milhares 9 44 2" xfId="24203" xr:uid="{00000000-0005-0000-0000-000025690000}"/>
    <cellStyle name="Separador de milhares 9 44 2 2" xfId="32524" xr:uid="{E77DD728-AB09-43B1-99DD-BE7BA41F6A17}"/>
    <cellStyle name="Separador de milhares 9 44 3" xfId="32523" xr:uid="{029CC317-2F62-4F92-88F8-2EC83BE0858E}"/>
    <cellStyle name="Separador de milhares 9 45" xfId="24204" xr:uid="{00000000-0005-0000-0000-000026690000}"/>
    <cellStyle name="Separador de milhares 9 45 2" xfId="24205" xr:uid="{00000000-0005-0000-0000-000027690000}"/>
    <cellStyle name="Separador de milhares 9 45 2 2" xfId="32526" xr:uid="{2FA5147D-6448-457D-AD3D-FE4D6F6C4F00}"/>
    <cellStyle name="Separador de milhares 9 45 3" xfId="32525" xr:uid="{9064C6FC-2826-4BF1-B82A-D8FE401B9A7C}"/>
    <cellStyle name="Separador de milhares 9 46" xfId="24206" xr:uid="{00000000-0005-0000-0000-000028690000}"/>
    <cellStyle name="Separador de milhares 9 46 2" xfId="24207" xr:uid="{00000000-0005-0000-0000-000029690000}"/>
    <cellStyle name="Separador de milhares 9 46 2 2" xfId="32528" xr:uid="{6BD9A614-BC03-4504-94DF-AB7D2254361D}"/>
    <cellStyle name="Separador de milhares 9 46 3" xfId="32527" xr:uid="{98DFAA26-1E0E-4C34-97A4-CB266F224DE4}"/>
    <cellStyle name="Separador de milhares 9 47" xfId="24208" xr:uid="{00000000-0005-0000-0000-00002A690000}"/>
    <cellStyle name="Separador de milhares 9 47 2" xfId="32529" xr:uid="{45CF7ED4-5FC2-4DB4-9BC4-66EB68F3BCEB}"/>
    <cellStyle name="Separador de milhares 9 48" xfId="23731" xr:uid="{00000000-0005-0000-0000-00002B690000}"/>
    <cellStyle name="Separador de milhares 9 48 2" xfId="32359" xr:uid="{C02994BF-349A-4B66-B908-37D1AA7490A7}"/>
    <cellStyle name="Separador de milhares 9 49" xfId="24955" xr:uid="{00000000-0005-0000-0000-00002C690000}"/>
    <cellStyle name="Separador de milhares 9 49 2" xfId="32897" xr:uid="{ED33A3A7-499D-44DB-98F1-CA0A4D141DBB}"/>
    <cellStyle name="Separador de milhares 9 5" xfId="882" xr:uid="{00000000-0005-0000-0000-00002D690000}"/>
    <cellStyle name="Separador de milhares 9 5 2" xfId="883" xr:uid="{00000000-0005-0000-0000-00002E690000}"/>
    <cellStyle name="Separador de milhares 9 5 2 2" xfId="24210" xr:uid="{00000000-0005-0000-0000-00002F690000}"/>
    <cellStyle name="Separador de milhares 9 5 2 3" xfId="28115" xr:uid="{10F48B35-D057-4FDE-9849-A1526A533214}"/>
    <cellStyle name="Separador de milhares 9 5 3" xfId="24211" xr:uid="{00000000-0005-0000-0000-000030690000}"/>
    <cellStyle name="Separador de milhares 9 5 4" xfId="24212" xr:uid="{00000000-0005-0000-0000-000031690000}"/>
    <cellStyle name="Separador de milhares 9 5 5" xfId="24209" xr:uid="{00000000-0005-0000-0000-000032690000}"/>
    <cellStyle name="Separador de milhares 9 5 6" xfId="28114" xr:uid="{33222CA6-AFE3-4B7A-9FAC-9E4B3466DBDB}"/>
    <cellStyle name="Separador de milhares 9 50" xfId="25025" xr:uid="{00000000-0005-0000-0000-000033690000}"/>
    <cellStyle name="Separador de milhares 9 50 2" xfId="32922" xr:uid="{19023FEE-2DB6-49F1-9C8D-859E99C7FF1B}"/>
    <cellStyle name="Separador de milhares 9 51" xfId="24975" xr:uid="{00000000-0005-0000-0000-000034690000}"/>
    <cellStyle name="Separador de milhares 9 51 2" xfId="32898" xr:uid="{B6698A0F-D0E2-43B4-A60C-CEC3EBC5BF4B}"/>
    <cellStyle name="Separador de milhares 9 52" xfId="25024" xr:uid="{00000000-0005-0000-0000-000035690000}"/>
    <cellStyle name="Separador de milhares 9 52 2" xfId="32921" xr:uid="{368D8DB5-8B72-4983-9CA1-2B32790B05AB}"/>
    <cellStyle name="Separador de milhares 9 53" xfId="24976" xr:uid="{00000000-0005-0000-0000-000036690000}"/>
    <cellStyle name="Separador de milhares 9 53 2" xfId="32899" xr:uid="{A13AECB9-D189-4C3E-89A5-ABF1222E5883}"/>
    <cellStyle name="Separador de milhares 9 54" xfId="25023" xr:uid="{00000000-0005-0000-0000-000037690000}"/>
    <cellStyle name="Separador de milhares 9 54 2" xfId="32920" xr:uid="{FDCA968E-43C9-41F0-B8F7-43AAF3895B27}"/>
    <cellStyle name="Separador de milhares 9 55" xfId="24977" xr:uid="{00000000-0005-0000-0000-000038690000}"/>
    <cellStyle name="Separador de milhares 9 55 2" xfId="32900" xr:uid="{7030E3F1-BB7F-4EBB-8DF8-4C42B028460D}"/>
    <cellStyle name="Separador de milhares 9 56" xfId="25022" xr:uid="{00000000-0005-0000-0000-000039690000}"/>
    <cellStyle name="Separador de milhares 9 56 2" xfId="32919" xr:uid="{C2454797-FEE6-4739-BB8A-A09F8EAFF477}"/>
    <cellStyle name="Separador de milhares 9 57" xfId="24978" xr:uid="{00000000-0005-0000-0000-00003A690000}"/>
    <cellStyle name="Separador de milhares 9 57 2" xfId="32901" xr:uid="{A6D6B194-1F25-49C1-BA0F-82DF6B8B4F2D}"/>
    <cellStyle name="Separador de milhares 9 58" xfId="25021" xr:uid="{00000000-0005-0000-0000-00003B690000}"/>
    <cellStyle name="Separador de milhares 9 58 2" xfId="32918" xr:uid="{858D7790-399A-407F-8FC2-E24AA195CDDD}"/>
    <cellStyle name="Separador de milhares 9 59" xfId="24979" xr:uid="{00000000-0005-0000-0000-00003C690000}"/>
    <cellStyle name="Separador de milhares 9 59 2" xfId="32902" xr:uid="{01DA15ED-2D78-4D63-8D5F-24A9C753D529}"/>
    <cellStyle name="Separador de milhares 9 6" xfId="884" xr:uid="{00000000-0005-0000-0000-00003D690000}"/>
    <cellStyle name="Separador de milhares 9 6 2" xfId="24214" xr:uid="{00000000-0005-0000-0000-00003E690000}"/>
    <cellStyle name="Separador de milhares 9 6 3" xfId="24215" xr:uid="{00000000-0005-0000-0000-00003F690000}"/>
    <cellStyle name="Separador de milhares 9 6 4" xfId="24216" xr:uid="{00000000-0005-0000-0000-000040690000}"/>
    <cellStyle name="Separador de milhares 9 6 5" xfId="24213" xr:uid="{00000000-0005-0000-0000-000041690000}"/>
    <cellStyle name="Separador de milhares 9 6 6" xfId="28116" xr:uid="{C78F7F20-A6C8-4A60-BC1E-D42CD09C69C8}"/>
    <cellStyle name="Separador de milhares 9 60" xfId="25020" xr:uid="{00000000-0005-0000-0000-000042690000}"/>
    <cellStyle name="Separador de milhares 9 60 2" xfId="32917" xr:uid="{80B71DA9-7246-4BEF-AAD6-06C8D361F4F7}"/>
    <cellStyle name="Separador de milhares 9 61" xfId="24980" xr:uid="{00000000-0005-0000-0000-000043690000}"/>
    <cellStyle name="Separador de milhares 9 61 2" xfId="32903" xr:uid="{09F6EEFD-5389-4193-B2D9-E6DCF9049554}"/>
    <cellStyle name="Separador de milhares 9 62" xfId="25019" xr:uid="{00000000-0005-0000-0000-000044690000}"/>
    <cellStyle name="Separador de milhares 9 62 2" xfId="32916" xr:uid="{0BB6B6C2-AA5D-45C2-AB47-2AB3ED9A4330}"/>
    <cellStyle name="Separador de milhares 9 63" xfId="24981" xr:uid="{00000000-0005-0000-0000-000045690000}"/>
    <cellStyle name="Separador de milhares 9 63 2" xfId="32904" xr:uid="{14298D28-3EEF-473A-B5C8-4C478044B6EA}"/>
    <cellStyle name="Separador de milhares 9 64" xfId="25018" xr:uid="{00000000-0005-0000-0000-000046690000}"/>
    <cellStyle name="Separador de milhares 9 64 2" xfId="32915" xr:uid="{2CA56104-235C-4F01-B512-1097BDC9E328}"/>
    <cellStyle name="Separador de milhares 9 65" xfId="24982" xr:uid="{00000000-0005-0000-0000-000047690000}"/>
    <cellStyle name="Separador de milhares 9 65 2" xfId="32905" xr:uid="{C2E22553-386F-4F4E-A106-8F47DB986C27}"/>
    <cellStyle name="Separador de milhares 9 66" xfId="25017" xr:uid="{00000000-0005-0000-0000-000048690000}"/>
    <cellStyle name="Separador de milhares 9 66 2" xfId="32914" xr:uid="{9B603EA9-7E13-4051-95B5-DC69085A251D}"/>
    <cellStyle name="Separador de milhares 9 67" xfId="24983" xr:uid="{00000000-0005-0000-0000-000049690000}"/>
    <cellStyle name="Separador de milhares 9 67 2" xfId="32906" xr:uid="{0CCCE7C4-6468-4008-92F5-10CF45F971F7}"/>
    <cellStyle name="Separador de milhares 9 68" xfId="25016" xr:uid="{00000000-0005-0000-0000-00004A690000}"/>
    <cellStyle name="Separador de milhares 9 68 2" xfId="32913" xr:uid="{D7E8E0B2-FD52-4613-9E09-14E226CE7675}"/>
    <cellStyle name="Separador de milhares 9 69" xfId="24984" xr:uid="{00000000-0005-0000-0000-00004B690000}"/>
    <cellStyle name="Separador de milhares 9 69 2" xfId="32907" xr:uid="{1CA3A99D-9BE1-40E5-AE14-4D689B436FBE}"/>
    <cellStyle name="Separador de milhares 9 7" xfId="885" xr:uid="{00000000-0005-0000-0000-00004C690000}"/>
    <cellStyle name="Separador de milhares 9 7 2" xfId="24218" xr:uid="{00000000-0005-0000-0000-00004D690000}"/>
    <cellStyle name="Separador de milhares 9 7 3" xfId="24219" xr:uid="{00000000-0005-0000-0000-00004E690000}"/>
    <cellStyle name="Separador de milhares 9 7 4" xfId="24220" xr:uid="{00000000-0005-0000-0000-00004F690000}"/>
    <cellStyle name="Separador de milhares 9 7 5" xfId="24217" xr:uid="{00000000-0005-0000-0000-000050690000}"/>
    <cellStyle name="Separador de milhares 9 7 6" xfId="28117" xr:uid="{E06FAB7E-7253-4411-9EB5-2D970F90102A}"/>
    <cellStyle name="Separador de milhares 9 70" xfId="25015" xr:uid="{00000000-0005-0000-0000-000051690000}"/>
    <cellStyle name="Separador de milhares 9 70 2" xfId="32912" xr:uid="{5D8DBE63-D651-4BC9-8544-C7D42F496896}"/>
    <cellStyle name="Separador de milhares 9 71" xfId="24985" xr:uid="{00000000-0005-0000-0000-000052690000}"/>
    <cellStyle name="Separador de milhares 9 71 2" xfId="32908" xr:uid="{02A347A3-2A0D-4709-AA64-8A62744A6FE1}"/>
    <cellStyle name="Separador de milhares 9 72" xfId="25014" xr:uid="{00000000-0005-0000-0000-000053690000}"/>
    <cellStyle name="Separador de milhares 9 72 2" xfId="32911" xr:uid="{F818A527-01AE-4A6F-B202-381AD3D46C8B}"/>
    <cellStyle name="Separador de milhares 9 73" xfId="24986" xr:uid="{00000000-0005-0000-0000-000054690000}"/>
    <cellStyle name="Separador de milhares 9 73 2" xfId="32909" xr:uid="{BD7C7954-E486-4D00-A6A8-0823D72B37D9}"/>
    <cellStyle name="Separador de milhares 9 74" xfId="25013" xr:uid="{00000000-0005-0000-0000-000055690000}"/>
    <cellStyle name="Separador de milhares 9 74 2" xfId="32910" xr:uid="{7929A6E6-DCDC-4318-90E7-507F73694F88}"/>
    <cellStyle name="Separador de milhares 9 75" xfId="26007" xr:uid="{00000000-0005-0000-0000-000056690000}"/>
    <cellStyle name="Separador de milhares 9 75 2" xfId="32932" xr:uid="{70A48F7C-2795-4E8B-8A27-EFA0D6723DF0}"/>
    <cellStyle name="Separador de milhares 9 76" xfId="27217" xr:uid="{00000000-0005-0000-0000-000057690000}"/>
    <cellStyle name="Separador de milhares 9 76 2" xfId="33059" xr:uid="{966CA670-9D97-43A9-8F21-8606E31AC806}"/>
    <cellStyle name="Separador de milhares 9 77" xfId="27290" xr:uid="{00000000-0005-0000-0000-000058690000}"/>
    <cellStyle name="Separador de milhares 9 77 2" xfId="33129" xr:uid="{929EA233-3377-4C8F-AB25-111B637BE168}"/>
    <cellStyle name="Separador de milhares 9 78" xfId="27167" xr:uid="{00000000-0005-0000-0000-000059690000}"/>
    <cellStyle name="Separador de milhares 9 78 2" xfId="33013" xr:uid="{34CB14D7-6F03-4887-8A9F-81F41921C34F}"/>
    <cellStyle name="Separador de milhares 9 79" xfId="27303" xr:uid="{00000000-0005-0000-0000-00005A690000}"/>
    <cellStyle name="Separador de milhares 9 79 2" xfId="33142" xr:uid="{9630C1EF-CE0D-4BC2-A70E-8531490D9B51}"/>
    <cellStyle name="Separador de milhares 9 8" xfId="886" xr:uid="{00000000-0005-0000-0000-00005B690000}"/>
    <cellStyle name="Separador de milhares 9 8 2" xfId="24222" xr:uid="{00000000-0005-0000-0000-00005C690000}"/>
    <cellStyle name="Separador de milhares 9 8 3" xfId="24223" xr:uid="{00000000-0005-0000-0000-00005D690000}"/>
    <cellStyle name="Separador de milhares 9 8 4" xfId="24224" xr:uid="{00000000-0005-0000-0000-00005E690000}"/>
    <cellStyle name="Separador de milhares 9 8 5" xfId="24221" xr:uid="{00000000-0005-0000-0000-00005F690000}"/>
    <cellStyle name="Separador de milhares 9 8 6" xfId="28118" xr:uid="{4633A3A5-F332-49BA-9B8A-62A181AAC96A}"/>
    <cellStyle name="Separador de milhares 9 80" xfId="27304" xr:uid="{00000000-0005-0000-0000-000060690000}"/>
    <cellStyle name="Separador de milhares 9 80 2" xfId="33143" xr:uid="{EE44C16E-27B8-40B1-B2E3-6B3D358D0D8F}"/>
    <cellStyle name="Separador de milhares 9 81" xfId="27288" xr:uid="{00000000-0005-0000-0000-000061690000}"/>
    <cellStyle name="Separador de milhares 9 81 2" xfId="33128" xr:uid="{5130827E-B8FE-43A9-9B97-0D82F26BE44A}"/>
    <cellStyle name="Separador de milhares 9 82" xfId="27169" xr:uid="{00000000-0005-0000-0000-000062690000}"/>
    <cellStyle name="Separador de milhares 9 82 2" xfId="33015" xr:uid="{67569496-9C54-4BA9-9871-4025DDD23C34}"/>
    <cellStyle name="Separador de milhares 9 83" xfId="27156" xr:uid="{00000000-0005-0000-0000-000063690000}"/>
    <cellStyle name="Separador de milhares 9 83 2" xfId="33004" xr:uid="{724365C1-90C8-4744-8D7C-CC5756F8DF88}"/>
    <cellStyle name="Separador de milhares 9 84" xfId="27299" xr:uid="{00000000-0005-0000-0000-000064690000}"/>
    <cellStyle name="Separador de milhares 9 84 2" xfId="33138" xr:uid="{D2B3AEE7-0445-4F37-92D2-ED9685008B70}"/>
    <cellStyle name="Separador de milhares 9 85" xfId="27175" xr:uid="{00000000-0005-0000-0000-000065690000}"/>
    <cellStyle name="Separador de milhares 9 85 2" xfId="33017" xr:uid="{60B59E4F-2CDB-4649-B176-CDD41F9D2D08}"/>
    <cellStyle name="Separador de milhares 9 86" xfId="27161" xr:uid="{00000000-0005-0000-0000-000066690000}"/>
    <cellStyle name="Separador de milhares 9 86 2" xfId="33009" xr:uid="{30E90A25-ED91-408B-8740-F89F5941BC70}"/>
    <cellStyle name="Separador de milhares 9 87" xfId="27331" xr:uid="{00000000-0005-0000-0000-000067690000}"/>
    <cellStyle name="Separador de milhares 9 87 2" xfId="33168" xr:uid="{BDAB05E5-A7CE-479B-B6CD-2780670C2065}"/>
    <cellStyle name="Separador de milhares 9 88" xfId="27168" xr:uid="{00000000-0005-0000-0000-000068690000}"/>
    <cellStyle name="Separador de milhares 9 88 2" xfId="33014" xr:uid="{86031961-63BF-4403-9ED6-4E25BF6F4DD1}"/>
    <cellStyle name="Separador de milhares 9 89" xfId="27397" xr:uid="{00000000-0005-0000-0000-000069690000}"/>
    <cellStyle name="Separador de milhares 9 89 2" xfId="33234" xr:uid="{00BC00E9-C744-4C08-9F97-910A72DE543A}"/>
    <cellStyle name="Separador de milhares 9 9" xfId="24225" xr:uid="{00000000-0005-0000-0000-00006A690000}"/>
    <cellStyle name="Separador de milhares 9 9 2" xfId="24226" xr:uid="{00000000-0005-0000-0000-00006B690000}"/>
    <cellStyle name="Separador de milhares 9 9 2 2" xfId="24227" xr:uid="{00000000-0005-0000-0000-00006C690000}"/>
    <cellStyle name="Separador de milhares 9 9 2 3" xfId="24228" xr:uid="{00000000-0005-0000-0000-00006D690000}"/>
    <cellStyle name="Separador de milhares 9 9 2 4" xfId="24229" xr:uid="{00000000-0005-0000-0000-00006E690000}"/>
    <cellStyle name="Separador de milhares 9 9 3" xfId="24230" xr:uid="{00000000-0005-0000-0000-00006F690000}"/>
    <cellStyle name="Separador de milhares 9 9 3 2" xfId="24231" xr:uid="{00000000-0005-0000-0000-000070690000}"/>
    <cellStyle name="Separador de milhares 9 9 3 3" xfId="24232" xr:uid="{00000000-0005-0000-0000-000071690000}"/>
    <cellStyle name="Separador de milhares 9 9 3 4" xfId="24233" xr:uid="{00000000-0005-0000-0000-000072690000}"/>
    <cellStyle name="Separador de milhares 9 9 4" xfId="24234" xr:uid="{00000000-0005-0000-0000-000073690000}"/>
    <cellStyle name="Separador de milhares 9 90" xfId="27473" xr:uid="{00000000-0005-0000-0000-000074690000}"/>
    <cellStyle name="Separador de milhares 9 90 2" xfId="33310" xr:uid="{B065D84E-2809-4EFA-A7D5-89103D81CF28}"/>
    <cellStyle name="Separador de milhares 9 91" xfId="27342" xr:uid="{00000000-0005-0000-0000-000075690000}"/>
    <cellStyle name="Separador de milhares 9 91 2" xfId="33179" xr:uid="{0C565277-30ED-427E-8679-188864142138}"/>
    <cellStyle name="Separador de milhares 9 92" xfId="27346" xr:uid="{00000000-0005-0000-0000-000076690000}"/>
    <cellStyle name="Separador de milhares 9 92 2" xfId="33183" xr:uid="{EC44FB87-7C40-45FE-80FB-F488B24A95B4}"/>
    <cellStyle name="Separador de milhares 9 93" xfId="27468" xr:uid="{00000000-0005-0000-0000-000077690000}"/>
    <cellStyle name="Separador de milhares 9 93 2" xfId="33305" xr:uid="{F5984888-7CF2-4B63-8938-FE6CB018A3BE}"/>
    <cellStyle name="Separador de milhares 9 94" xfId="27345" xr:uid="{00000000-0005-0000-0000-000078690000}"/>
    <cellStyle name="Separador de milhares 9 94 2" xfId="33182" xr:uid="{7C8F62B2-528A-4789-BC52-F52F8DF78FBD}"/>
    <cellStyle name="Separador de milhares 9 95" xfId="27469" xr:uid="{00000000-0005-0000-0000-000079690000}"/>
    <cellStyle name="Separador de milhares 9 95 2" xfId="33306" xr:uid="{AF6A8BD4-A5E7-4474-AF9D-0B5BF20FBFB5}"/>
    <cellStyle name="Separador de milhares 9 96" xfId="27471" xr:uid="{00000000-0005-0000-0000-00007A690000}"/>
    <cellStyle name="Separador de milhares 9 96 2" xfId="33308" xr:uid="{B9FF43D9-3D01-49E9-A2D9-FEA421C9470A}"/>
    <cellStyle name="Separador de milhares 9 97" xfId="27470" xr:uid="{00000000-0005-0000-0000-00007B690000}"/>
    <cellStyle name="Separador de milhares 9 97 2" xfId="33307" xr:uid="{3417C42D-FEE7-4A2F-A54A-905576CAC05A}"/>
    <cellStyle name="Separador de milhares 9 98" xfId="27352" xr:uid="{00000000-0005-0000-0000-00007C690000}"/>
    <cellStyle name="Separador de milhares 9 98 2" xfId="33189" xr:uid="{C2B18CDD-CC5C-4E3A-88DD-882D68932303}"/>
    <cellStyle name="Separador de milhares 9 99" xfId="27575" xr:uid="{00000000-0005-0000-0000-00007D690000}"/>
    <cellStyle name="Separador de milhares 9 99 2" xfId="33387" xr:uid="{EFF369B2-1DF4-4D9D-91FD-3B4CED327843}"/>
    <cellStyle name="Table Head" xfId="887" xr:uid="{00000000-0005-0000-0000-00007E690000}"/>
    <cellStyle name="Table Head 2" xfId="24235" xr:uid="{00000000-0005-0000-0000-00007F690000}"/>
    <cellStyle name="Table Head Aligned" xfId="888" xr:uid="{00000000-0005-0000-0000-000080690000}"/>
    <cellStyle name="Table Head Aligned 2" xfId="27134" xr:uid="{00000000-0005-0000-0000-000081690000}"/>
    <cellStyle name="Table Head Blue" xfId="889" xr:uid="{00000000-0005-0000-0000-000082690000}"/>
    <cellStyle name="Table Head Blue 2" xfId="24236" xr:uid="{00000000-0005-0000-0000-000083690000}"/>
    <cellStyle name="Table Head Green" xfId="890" xr:uid="{00000000-0005-0000-0000-000084690000}"/>
    <cellStyle name="Table Head Green 2" xfId="24237" xr:uid="{00000000-0005-0000-0000-000085690000}"/>
    <cellStyle name="Table Head Green 2 2" xfId="27135" xr:uid="{00000000-0005-0000-0000-000086690000}"/>
    <cellStyle name="Table Title" xfId="891" xr:uid="{00000000-0005-0000-0000-000087690000}"/>
    <cellStyle name="Table Title 2" xfId="24238" xr:uid="{00000000-0005-0000-0000-000088690000}"/>
    <cellStyle name="Table Units" xfId="892" xr:uid="{00000000-0005-0000-0000-000089690000}"/>
    <cellStyle name="Table Units 2" xfId="24239" xr:uid="{00000000-0005-0000-0000-00008A690000}"/>
    <cellStyle name="Texto de advertencia" xfId="24240" xr:uid="{00000000-0005-0000-0000-00008B690000}"/>
    <cellStyle name="Texto de Aviso" xfId="893" builtinId="11" customBuiltin="1"/>
    <cellStyle name="Texto de Aviso 2" xfId="24241" xr:uid="{00000000-0005-0000-0000-00008D690000}"/>
    <cellStyle name="Texto de Aviso 2 2" xfId="24242" xr:uid="{00000000-0005-0000-0000-00008E690000}"/>
    <cellStyle name="Texto de Aviso 2 2 2" xfId="24243" xr:uid="{00000000-0005-0000-0000-00008F690000}"/>
    <cellStyle name="Texto de Aviso 2 2 3" xfId="24244" xr:uid="{00000000-0005-0000-0000-000090690000}"/>
    <cellStyle name="Texto de Aviso 2 3" xfId="24245" xr:uid="{00000000-0005-0000-0000-000091690000}"/>
    <cellStyle name="Texto de Aviso 2 4" xfId="24246" xr:uid="{00000000-0005-0000-0000-000092690000}"/>
    <cellStyle name="Texto de Aviso 2 5" xfId="24247" xr:uid="{00000000-0005-0000-0000-000093690000}"/>
    <cellStyle name="Texto de Aviso 2 6" xfId="26008" xr:uid="{00000000-0005-0000-0000-000094690000}"/>
    <cellStyle name="Texto de Aviso 3" xfId="24248" xr:uid="{00000000-0005-0000-0000-000095690000}"/>
    <cellStyle name="Texto de Aviso 3 2" xfId="24249" xr:uid="{00000000-0005-0000-0000-000096690000}"/>
    <cellStyle name="Texto de Aviso 3 2 2" xfId="24250" xr:uid="{00000000-0005-0000-0000-000097690000}"/>
    <cellStyle name="Texto de Aviso 3 2 3" xfId="24251" xr:uid="{00000000-0005-0000-0000-000098690000}"/>
    <cellStyle name="Texto de Aviso 3 2 4" xfId="26010" xr:uid="{00000000-0005-0000-0000-000099690000}"/>
    <cellStyle name="Texto de Aviso 3 3" xfId="24252" xr:uid="{00000000-0005-0000-0000-00009A690000}"/>
    <cellStyle name="Texto de Aviso 3 3 2" xfId="26011" xr:uid="{00000000-0005-0000-0000-00009B690000}"/>
    <cellStyle name="Texto de Aviso 3 4" xfId="24253" xr:uid="{00000000-0005-0000-0000-00009C690000}"/>
    <cellStyle name="Texto de Aviso 3 5" xfId="24254" xr:uid="{00000000-0005-0000-0000-00009D690000}"/>
    <cellStyle name="Texto de Aviso 3 6" xfId="26009" xr:uid="{00000000-0005-0000-0000-00009E690000}"/>
    <cellStyle name="Texto de Aviso 4" xfId="24255" xr:uid="{00000000-0005-0000-0000-00009F690000}"/>
    <cellStyle name="Texto de Aviso 4 2" xfId="24256" xr:uid="{00000000-0005-0000-0000-0000A0690000}"/>
    <cellStyle name="Texto de Aviso 4 3" xfId="24257" xr:uid="{00000000-0005-0000-0000-0000A1690000}"/>
    <cellStyle name="Texto de Aviso 4 4" xfId="24258" xr:uid="{00000000-0005-0000-0000-0000A2690000}"/>
    <cellStyle name="Texto de Aviso 4 5" xfId="24259" xr:uid="{00000000-0005-0000-0000-0000A3690000}"/>
    <cellStyle name="Texto de Aviso 5" xfId="24260" xr:uid="{00000000-0005-0000-0000-0000A4690000}"/>
    <cellStyle name="Texto de Aviso 5 2" xfId="26012" xr:uid="{00000000-0005-0000-0000-0000A5690000}"/>
    <cellStyle name="Texto de Aviso 6" xfId="24261" xr:uid="{00000000-0005-0000-0000-0000A6690000}"/>
    <cellStyle name="Texto de Aviso 7" xfId="24262" xr:uid="{00000000-0005-0000-0000-0000A7690000}"/>
    <cellStyle name="Texto Explicativo" xfId="894" builtinId="53" customBuiltin="1"/>
    <cellStyle name="Texto Explicativo 2" xfId="24263" xr:uid="{00000000-0005-0000-0000-0000A9690000}"/>
    <cellStyle name="Texto Explicativo 2 2" xfId="24264" xr:uid="{00000000-0005-0000-0000-0000AA690000}"/>
    <cellStyle name="Texto Explicativo 2 2 2" xfId="24265" xr:uid="{00000000-0005-0000-0000-0000AB690000}"/>
    <cellStyle name="Texto Explicativo 2 2 3" xfId="24266" xr:uid="{00000000-0005-0000-0000-0000AC690000}"/>
    <cellStyle name="Texto Explicativo 2 3" xfId="24267" xr:uid="{00000000-0005-0000-0000-0000AD690000}"/>
    <cellStyle name="Texto Explicativo 2 4" xfId="24268" xr:uid="{00000000-0005-0000-0000-0000AE690000}"/>
    <cellStyle name="Texto Explicativo 2 5" xfId="24269" xr:uid="{00000000-0005-0000-0000-0000AF690000}"/>
    <cellStyle name="Texto Explicativo 2 6" xfId="26013" xr:uid="{00000000-0005-0000-0000-0000B0690000}"/>
    <cellStyle name="Texto Explicativo 3" xfId="24270" xr:uid="{00000000-0005-0000-0000-0000B1690000}"/>
    <cellStyle name="Texto Explicativo 3 2" xfId="24271" xr:uid="{00000000-0005-0000-0000-0000B2690000}"/>
    <cellStyle name="Texto Explicativo 3 2 2" xfId="24272" xr:uid="{00000000-0005-0000-0000-0000B3690000}"/>
    <cellStyle name="Texto Explicativo 3 2 3" xfId="24273" xr:uid="{00000000-0005-0000-0000-0000B4690000}"/>
    <cellStyle name="Texto Explicativo 3 2 4" xfId="26015" xr:uid="{00000000-0005-0000-0000-0000B5690000}"/>
    <cellStyle name="Texto Explicativo 3 3" xfId="24274" xr:uid="{00000000-0005-0000-0000-0000B6690000}"/>
    <cellStyle name="Texto Explicativo 3 3 2" xfId="26016" xr:uid="{00000000-0005-0000-0000-0000B7690000}"/>
    <cellStyle name="Texto Explicativo 3 4" xfId="24275" xr:uid="{00000000-0005-0000-0000-0000B8690000}"/>
    <cellStyle name="Texto Explicativo 3 5" xfId="24276" xr:uid="{00000000-0005-0000-0000-0000B9690000}"/>
    <cellStyle name="Texto Explicativo 3 6" xfId="26014" xr:uid="{00000000-0005-0000-0000-0000BA690000}"/>
    <cellStyle name="Texto Explicativo 4" xfId="24277" xr:uid="{00000000-0005-0000-0000-0000BB690000}"/>
    <cellStyle name="Texto Explicativo 4 2" xfId="24278" xr:uid="{00000000-0005-0000-0000-0000BC690000}"/>
    <cellStyle name="Texto Explicativo 4 3" xfId="24279" xr:uid="{00000000-0005-0000-0000-0000BD690000}"/>
    <cellStyle name="Texto Explicativo 4 4" xfId="24280" xr:uid="{00000000-0005-0000-0000-0000BE690000}"/>
    <cellStyle name="Texto Explicativo 4 5" xfId="24281" xr:uid="{00000000-0005-0000-0000-0000BF690000}"/>
    <cellStyle name="Texto Explicativo 5" xfId="24282" xr:uid="{00000000-0005-0000-0000-0000C0690000}"/>
    <cellStyle name="Texto Explicativo 5 2" xfId="26017" xr:uid="{00000000-0005-0000-0000-0000C1690000}"/>
    <cellStyle name="Texto Explicativo 6" xfId="24283" xr:uid="{00000000-0005-0000-0000-0000C2690000}"/>
    <cellStyle name="Texto Explicativo 7" xfId="24284" xr:uid="{00000000-0005-0000-0000-0000C3690000}"/>
    <cellStyle name="Title" xfId="895" xr:uid="{00000000-0005-0000-0000-0000C4690000}"/>
    <cellStyle name="Title 2" xfId="24286" xr:uid="{00000000-0005-0000-0000-0000C5690000}"/>
    <cellStyle name="Title 2 2" xfId="26019" xr:uid="{00000000-0005-0000-0000-0000C6690000}"/>
    <cellStyle name="Title 2 3" xfId="26018" xr:uid="{00000000-0005-0000-0000-0000C7690000}"/>
    <cellStyle name="Title 3" xfId="24287" xr:uid="{00000000-0005-0000-0000-0000C8690000}"/>
    <cellStyle name="Title 4" xfId="24285" xr:uid="{00000000-0005-0000-0000-0000C9690000}"/>
    <cellStyle name="Título" xfId="896" builtinId="15" customBuiltin="1"/>
    <cellStyle name="Título 1" xfId="897" builtinId="16" customBuiltin="1"/>
    <cellStyle name="Título 1 1" xfId="24288" xr:uid="{00000000-0005-0000-0000-0000CC690000}"/>
    <cellStyle name="Título 1 2" xfId="24289" xr:uid="{00000000-0005-0000-0000-0000CD690000}"/>
    <cellStyle name="Título 1 2 2" xfId="24290" xr:uid="{00000000-0005-0000-0000-0000CE690000}"/>
    <cellStyle name="Título 1 2 2 2" xfId="24291" xr:uid="{00000000-0005-0000-0000-0000CF690000}"/>
    <cellStyle name="Título 1 2 2 3" xfId="24292" xr:uid="{00000000-0005-0000-0000-0000D0690000}"/>
    <cellStyle name="Título 1 2 2 4" xfId="26021" xr:uid="{00000000-0005-0000-0000-0000D1690000}"/>
    <cellStyle name="Título 1 2 3" xfId="24293" xr:uid="{00000000-0005-0000-0000-0000D2690000}"/>
    <cellStyle name="Título 1 2 3 2" xfId="26022" xr:uid="{00000000-0005-0000-0000-0000D3690000}"/>
    <cellStyle name="Título 1 2 4" xfId="24294" xr:uid="{00000000-0005-0000-0000-0000D4690000}"/>
    <cellStyle name="Título 1 2 5" xfId="24295" xr:uid="{00000000-0005-0000-0000-0000D5690000}"/>
    <cellStyle name="Título 1 2 6" xfId="26020" xr:uid="{00000000-0005-0000-0000-0000D6690000}"/>
    <cellStyle name="Título 1 3" xfId="24296" xr:uid="{00000000-0005-0000-0000-0000D7690000}"/>
    <cellStyle name="Título 1 3 2" xfId="24297" xr:uid="{00000000-0005-0000-0000-0000D8690000}"/>
    <cellStyle name="Título 1 3 2 2" xfId="24298" xr:uid="{00000000-0005-0000-0000-0000D9690000}"/>
    <cellStyle name="Título 1 3 2 3" xfId="24299" xr:uid="{00000000-0005-0000-0000-0000DA690000}"/>
    <cellStyle name="Título 1 3 2 4" xfId="26024" xr:uid="{00000000-0005-0000-0000-0000DB690000}"/>
    <cellStyle name="Título 1 3 3" xfId="24300" xr:uid="{00000000-0005-0000-0000-0000DC690000}"/>
    <cellStyle name="Título 1 3 3 2" xfId="26025" xr:uid="{00000000-0005-0000-0000-0000DD690000}"/>
    <cellStyle name="Título 1 3 4" xfId="24301" xr:uid="{00000000-0005-0000-0000-0000DE690000}"/>
    <cellStyle name="Título 1 3 5" xfId="24302" xr:uid="{00000000-0005-0000-0000-0000DF690000}"/>
    <cellStyle name="Título 1 3 6" xfId="26023" xr:uid="{00000000-0005-0000-0000-0000E0690000}"/>
    <cellStyle name="Título 1 4" xfId="24303" xr:uid="{00000000-0005-0000-0000-0000E1690000}"/>
    <cellStyle name="Título 1 4 2" xfId="24304" xr:uid="{00000000-0005-0000-0000-0000E2690000}"/>
    <cellStyle name="Título 1 4 3" xfId="24305" xr:uid="{00000000-0005-0000-0000-0000E3690000}"/>
    <cellStyle name="Título 1 4 4" xfId="24306" xr:uid="{00000000-0005-0000-0000-0000E4690000}"/>
    <cellStyle name="Título 1 4 5" xfId="24307" xr:uid="{00000000-0005-0000-0000-0000E5690000}"/>
    <cellStyle name="Título 1 5" xfId="24308" xr:uid="{00000000-0005-0000-0000-0000E6690000}"/>
    <cellStyle name="Título 1 5 2" xfId="26026" xr:uid="{00000000-0005-0000-0000-0000E7690000}"/>
    <cellStyle name="Título 1 6" xfId="24309" xr:uid="{00000000-0005-0000-0000-0000E8690000}"/>
    <cellStyle name="Título 1 7" xfId="24310" xr:uid="{00000000-0005-0000-0000-0000E9690000}"/>
    <cellStyle name="Título 10" xfId="24311" xr:uid="{00000000-0005-0000-0000-0000EA690000}"/>
    <cellStyle name="Título 2" xfId="898" builtinId="17" customBuiltin="1"/>
    <cellStyle name="Título 2 2" xfId="24312" xr:uid="{00000000-0005-0000-0000-0000EC690000}"/>
    <cellStyle name="Título 2 2 2" xfId="24313" xr:uid="{00000000-0005-0000-0000-0000ED690000}"/>
    <cellStyle name="Título 2 2 2 2" xfId="24314" xr:uid="{00000000-0005-0000-0000-0000EE690000}"/>
    <cellStyle name="Título 2 2 2 3" xfId="24315" xr:uid="{00000000-0005-0000-0000-0000EF690000}"/>
    <cellStyle name="Título 2 2 2 4" xfId="26028" xr:uid="{00000000-0005-0000-0000-0000F0690000}"/>
    <cellStyle name="Título 2 2 3" xfId="24316" xr:uid="{00000000-0005-0000-0000-0000F1690000}"/>
    <cellStyle name="Título 2 2 3 2" xfId="26029" xr:uid="{00000000-0005-0000-0000-0000F2690000}"/>
    <cellStyle name="Título 2 2 4" xfId="24317" xr:uid="{00000000-0005-0000-0000-0000F3690000}"/>
    <cellStyle name="Título 2 2 5" xfId="24318" xr:uid="{00000000-0005-0000-0000-0000F4690000}"/>
    <cellStyle name="Título 2 2 6" xfId="26027" xr:uid="{00000000-0005-0000-0000-0000F5690000}"/>
    <cellStyle name="Título 2 3" xfId="24319" xr:uid="{00000000-0005-0000-0000-0000F6690000}"/>
    <cellStyle name="Título 2 3 2" xfId="24320" xr:uid="{00000000-0005-0000-0000-0000F7690000}"/>
    <cellStyle name="Título 2 3 2 2" xfId="24321" xr:uid="{00000000-0005-0000-0000-0000F8690000}"/>
    <cellStyle name="Título 2 3 2 3" xfId="24322" xr:uid="{00000000-0005-0000-0000-0000F9690000}"/>
    <cellStyle name="Título 2 3 2 4" xfId="26031" xr:uid="{00000000-0005-0000-0000-0000FA690000}"/>
    <cellStyle name="Título 2 3 3" xfId="24323" xr:uid="{00000000-0005-0000-0000-0000FB690000}"/>
    <cellStyle name="Título 2 3 3 2" xfId="26032" xr:uid="{00000000-0005-0000-0000-0000FC690000}"/>
    <cellStyle name="Título 2 3 4" xfId="24324" xr:uid="{00000000-0005-0000-0000-0000FD690000}"/>
    <cellStyle name="Título 2 3 5" xfId="24325" xr:uid="{00000000-0005-0000-0000-0000FE690000}"/>
    <cellStyle name="Título 2 3 6" xfId="26030" xr:uid="{00000000-0005-0000-0000-0000FF690000}"/>
    <cellStyle name="Título 2 4" xfId="24326" xr:uid="{00000000-0005-0000-0000-0000006A0000}"/>
    <cellStyle name="Título 2 4 2" xfId="24327" xr:uid="{00000000-0005-0000-0000-0000016A0000}"/>
    <cellStyle name="Título 2 4 3" xfId="24328" xr:uid="{00000000-0005-0000-0000-0000026A0000}"/>
    <cellStyle name="Título 2 4 4" xfId="24329" xr:uid="{00000000-0005-0000-0000-0000036A0000}"/>
    <cellStyle name="Título 2 4 5" xfId="24330" xr:uid="{00000000-0005-0000-0000-0000046A0000}"/>
    <cellStyle name="Título 2 5" xfId="24331" xr:uid="{00000000-0005-0000-0000-0000056A0000}"/>
    <cellStyle name="Título 2 5 2" xfId="26033" xr:uid="{00000000-0005-0000-0000-0000066A0000}"/>
    <cellStyle name="Título 2 6" xfId="24332" xr:uid="{00000000-0005-0000-0000-0000076A0000}"/>
    <cellStyle name="Título 2 7" xfId="24333" xr:uid="{00000000-0005-0000-0000-0000086A0000}"/>
    <cellStyle name="Título 3" xfId="899" builtinId="18" customBuiltin="1"/>
    <cellStyle name="Título 3 2" xfId="24334" xr:uid="{00000000-0005-0000-0000-00000A6A0000}"/>
    <cellStyle name="Título 3 2 2" xfId="24335" xr:uid="{00000000-0005-0000-0000-00000B6A0000}"/>
    <cellStyle name="Título 3 2 2 2" xfId="24336" xr:uid="{00000000-0005-0000-0000-00000C6A0000}"/>
    <cellStyle name="Título 3 2 2 3" xfId="24337" xr:uid="{00000000-0005-0000-0000-00000D6A0000}"/>
    <cellStyle name="Título 3 2 2 4" xfId="26035" xr:uid="{00000000-0005-0000-0000-00000E6A0000}"/>
    <cellStyle name="Título 3 2 3" xfId="24338" xr:uid="{00000000-0005-0000-0000-00000F6A0000}"/>
    <cellStyle name="Título 3 2 4" xfId="24339" xr:uid="{00000000-0005-0000-0000-0000106A0000}"/>
    <cellStyle name="Título 3 2 5" xfId="24340" xr:uid="{00000000-0005-0000-0000-0000116A0000}"/>
    <cellStyle name="Título 3 2 6" xfId="26034" xr:uid="{00000000-0005-0000-0000-0000126A0000}"/>
    <cellStyle name="Título 3 3" xfId="24341" xr:uid="{00000000-0005-0000-0000-0000136A0000}"/>
    <cellStyle name="Título 3 3 2" xfId="24342" xr:uid="{00000000-0005-0000-0000-0000146A0000}"/>
    <cellStyle name="Título 3 3 2 2" xfId="24343" xr:uid="{00000000-0005-0000-0000-0000156A0000}"/>
    <cellStyle name="Título 3 3 2 3" xfId="24344" xr:uid="{00000000-0005-0000-0000-0000166A0000}"/>
    <cellStyle name="Título 3 3 2 4" xfId="26037" xr:uid="{00000000-0005-0000-0000-0000176A0000}"/>
    <cellStyle name="Título 3 3 3" xfId="24345" xr:uid="{00000000-0005-0000-0000-0000186A0000}"/>
    <cellStyle name="Título 3 3 3 2" xfId="26038" xr:uid="{00000000-0005-0000-0000-0000196A0000}"/>
    <cellStyle name="Título 3 3 4" xfId="24346" xr:uid="{00000000-0005-0000-0000-00001A6A0000}"/>
    <cellStyle name="Título 3 3 5" xfId="24347" xr:uid="{00000000-0005-0000-0000-00001B6A0000}"/>
    <cellStyle name="Título 3 3 6" xfId="26036" xr:uid="{00000000-0005-0000-0000-00001C6A0000}"/>
    <cellStyle name="Título 3 4" xfId="24348" xr:uid="{00000000-0005-0000-0000-00001D6A0000}"/>
    <cellStyle name="Título 3 4 2" xfId="24349" xr:uid="{00000000-0005-0000-0000-00001E6A0000}"/>
    <cellStyle name="Título 3 4 3" xfId="24350" xr:uid="{00000000-0005-0000-0000-00001F6A0000}"/>
    <cellStyle name="Título 3 4 4" xfId="24351" xr:uid="{00000000-0005-0000-0000-0000206A0000}"/>
    <cellStyle name="Título 3 4 5" xfId="24352" xr:uid="{00000000-0005-0000-0000-0000216A0000}"/>
    <cellStyle name="Título 3 5" xfId="24353" xr:uid="{00000000-0005-0000-0000-0000226A0000}"/>
    <cellStyle name="Título 3 5 2" xfId="26039" xr:uid="{00000000-0005-0000-0000-0000236A0000}"/>
    <cellStyle name="Título 3 6" xfId="24354" xr:uid="{00000000-0005-0000-0000-0000246A0000}"/>
    <cellStyle name="Título 3 7" xfId="24355" xr:uid="{00000000-0005-0000-0000-0000256A0000}"/>
    <cellStyle name="Título 4" xfId="900" builtinId="19" customBuiltin="1"/>
    <cellStyle name="Título 4 2" xfId="24356" xr:uid="{00000000-0005-0000-0000-0000276A0000}"/>
    <cellStyle name="Título 4 2 2" xfId="24357" xr:uid="{00000000-0005-0000-0000-0000286A0000}"/>
    <cellStyle name="Título 4 2 2 2" xfId="24358" xr:uid="{00000000-0005-0000-0000-0000296A0000}"/>
    <cellStyle name="Título 4 2 2 3" xfId="24359" xr:uid="{00000000-0005-0000-0000-00002A6A0000}"/>
    <cellStyle name="Título 4 2 2 4" xfId="26041" xr:uid="{00000000-0005-0000-0000-00002B6A0000}"/>
    <cellStyle name="Título 4 2 3" xfId="24360" xr:uid="{00000000-0005-0000-0000-00002C6A0000}"/>
    <cellStyle name="Título 4 2 4" xfId="24361" xr:uid="{00000000-0005-0000-0000-00002D6A0000}"/>
    <cellStyle name="Título 4 2 5" xfId="24362" xr:uid="{00000000-0005-0000-0000-00002E6A0000}"/>
    <cellStyle name="Título 4 2 6" xfId="26040" xr:uid="{00000000-0005-0000-0000-00002F6A0000}"/>
    <cellStyle name="Título 4 3" xfId="24363" xr:uid="{00000000-0005-0000-0000-0000306A0000}"/>
    <cellStyle name="Título 4 3 2" xfId="24364" xr:uid="{00000000-0005-0000-0000-0000316A0000}"/>
    <cellStyle name="Título 4 3 2 2" xfId="24365" xr:uid="{00000000-0005-0000-0000-0000326A0000}"/>
    <cellStyle name="Título 4 3 2 3" xfId="24366" xr:uid="{00000000-0005-0000-0000-0000336A0000}"/>
    <cellStyle name="Título 4 3 2 4" xfId="26043" xr:uid="{00000000-0005-0000-0000-0000346A0000}"/>
    <cellStyle name="Título 4 3 3" xfId="24367" xr:uid="{00000000-0005-0000-0000-0000356A0000}"/>
    <cellStyle name="Título 4 3 3 2" xfId="26044" xr:uid="{00000000-0005-0000-0000-0000366A0000}"/>
    <cellStyle name="Título 4 3 4" xfId="24368" xr:uid="{00000000-0005-0000-0000-0000376A0000}"/>
    <cellStyle name="Título 4 3 5" xfId="24369" xr:uid="{00000000-0005-0000-0000-0000386A0000}"/>
    <cellStyle name="Título 4 3 6" xfId="26042" xr:uid="{00000000-0005-0000-0000-0000396A0000}"/>
    <cellStyle name="Título 4 4" xfId="24370" xr:uid="{00000000-0005-0000-0000-00003A6A0000}"/>
    <cellStyle name="Título 4 4 2" xfId="24371" xr:uid="{00000000-0005-0000-0000-00003B6A0000}"/>
    <cellStyle name="Título 4 4 3" xfId="24372" xr:uid="{00000000-0005-0000-0000-00003C6A0000}"/>
    <cellStyle name="Título 4 4 4" xfId="24373" xr:uid="{00000000-0005-0000-0000-00003D6A0000}"/>
    <cellStyle name="Título 4 4 5" xfId="24374" xr:uid="{00000000-0005-0000-0000-00003E6A0000}"/>
    <cellStyle name="Título 4 5" xfId="24375" xr:uid="{00000000-0005-0000-0000-00003F6A0000}"/>
    <cellStyle name="Título 4 5 2" xfId="26045" xr:uid="{00000000-0005-0000-0000-0000406A0000}"/>
    <cellStyle name="Título 4 6" xfId="24376" xr:uid="{00000000-0005-0000-0000-0000416A0000}"/>
    <cellStyle name="Título 4 7" xfId="24377" xr:uid="{00000000-0005-0000-0000-0000426A0000}"/>
    <cellStyle name="Título 5" xfId="24378" xr:uid="{00000000-0005-0000-0000-0000436A0000}"/>
    <cellStyle name="Título 5 2" xfId="24379" xr:uid="{00000000-0005-0000-0000-0000446A0000}"/>
    <cellStyle name="Título 5 2 2" xfId="24380" xr:uid="{00000000-0005-0000-0000-0000456A0000}"/>
    <cellStyle name="Título 5 2 3" xfId="24381" xr:uid="{00000000-0005-0000-0000-0000466A0000}"/>
    <cellStyle name="Título 5 2 4" xfId="26047" xr:uid="{00000000-0005-0000-0000-0000476A0000}"/>
    <cellStyle name="Título 5 3" xfId="24382" xr:uid="{00000000-0005-0000-0000-0000486A0000}"/>
    <cellStyle name="Título 5 4" xfId="24383" xr:uid="{00000000-0005-0000-0000-0000496A0000}"/>
    <cellStyle name="Título 5 5" xfId="24384" xr:uid="{00000000-0005-0000-0000-00004A6A0000}"/>
    <cellStyle name="Título 5 6" xfId="26046" xr:uid="{00000000-0005-0000-0000-00004B6A0000}"/>
    <cellStyle name="Título 6" xfId="24385" xr:uid="{00000000-0005-0000-0000-00004C6A0000}"/>
    <cellStyle name="Título 6 2" xfId="24386" xr:uid="{00000000-0005-0000-0000-00004D6A0000}"/>
    <cellStyle name="Título 6 2 2" xfId="24387" xr:uid="{00000000-0005-0000-0000-00004E6A0000}"/>
    <cellStyle name="Título 6 2 3" xfId="24388" xr:uid="{00000000-0005-0000-0000-00004F6A0000}"/>
    <cellStyle name="Título 6 2 4" xfId="26049" xr:uid="{00000000-0005-0000-0000-0000506A0000}"/>
    <cellStyle name="Título 6 3" xfId="24389" xr:uid="{00000000-0005-0000-0000-0000516A0000}"/>
    <cellStyle name="Título 6 3 2" xfId="26050" xr:uid="{00000000-0005-0000-0000-0000526A0000}"/>
    <cellStyle name="Título 6 4" xfId="24390" xr:uid="{00000000-0005-0000-0000-0000536A0000}"/>
    <cellStyle name="Título 6 5" xfId="24391" xr:uid="{00000000-0005-0000-0000-0000546A0000}"/>
    <cellStyle name="Título 6 6" xfId="26048" xr:uid="{00000000-0005-0000-0000-0000556A0000}"/>
    <cellStyle name="Título 7" xfId="24392" xr:uid="{00000000-0005-0000-0000-0000566A0000}"/>
    <cellStyle name="Título 7 2" xfId="24393" xr:uid="{00000000-0005-0000-0000-0000576A0000}"/>
    <cellStyle name="Título 7 3" xfId="24394" xr:uid="{00000000-0005-0000-0000-0000586A0000}"/>
    <cellStyle name="Título 7 4" xfId="24395" xr:uid="{00000000-0005-0000-0000-0000596A0000}"/>
    <cellStyle name="Título 7 5" xfId="24396" xr:uid="{00000000-0005-0000-0000-00005A6A0000}"/>
    <cellStyle name="Título 8" xfId="24397" xr:uid="{00000000-0005-0000-0000-00005B6A0000}"/>
    <cellStyle name="Título 8 2" xfId="26051" xr:uid="{00000000-0005-0000-0000-00005C6A0000}"/>
    <cellStyle name="Título 9" xfId="24398" xr:uid="{00000000-0005-0000-0000-00005D6A0000}"/>
    <cellStyle name="Titulo1" xfId="24399" xr:uid="{00000000-0005-0000-0000-00005E6A0000}"/>
    <cellStyle name="Titulo2" xfId="24400" xr:uid="{00000000-0005-0000-0000-00005F6A0000}"/>
    <cellStyle name="titulos" xfId="24401" xr:uid="{00000000-0005-0000-0000-0000606A0000}"/>
    <cellStyle name="TopGrey" xfId="24402" xr:uid="{00000000-0005-0000-0000-0000616A0000}"/>
    <cellStyle name="Total" xfId="901" builtinId="25" customBuiltin="1"/>
    <cellStyle name="Total 10" xfId="24403" xr:uid="{00000000-0005-0000-0000-0000636A0000}"/>
    <cellStyle name="Total 2" xfId="24404" xr:uid="{00000000-0005-0000-0000-0000646A0000}"/>
    <cellStyle name="Total 2 10" xfId="24405" xr:uid="{00000000-0005-0000-0000-0000656A0000}"/>
    <cellStyle name="Total 2 11" xfId="24406" xr:uid="{00000000-0005-0000-0000-0000666A0000}"/>
    <cellStyle name="Total 2 12" xfId="24407" xr:uid="{00000000-0005-0000-0000-0000676A0000}"/>
    <cellStyle name="Total 2 13" xfId="24408" xr:uid="{00000000-0005-0000-0000-0000686A0000}"/>
    <cellStyle name="Total 2 14" xfId="24409" xr:uid="{00000000-0005-0000-0000-0000696A0000}"/>
    <cellStyle name="Total 2 15" xfId="24410" xr:uid="{00000000-0005-0000-0000-00006A6A0000}"/>
    <cellStyle name="Total 2 16" xfId="24411" xr:uid="{00000000-0005-0000-0000-00006B6A0000}"/>
    <cellStyle name="Total 2 17" xfId="24412" xr:uid="{00000000-0005-0000-0000-00006C6A0000}"/>
    <cellStyle name="Total 2 18" xfId="24413" xr:uid="{00000000-0005-0000-0000-00006D6A0000}"/>
    <cellStyle name="Total 2 19" xfId="24414" xr:uid="{00000000-0005-0000-0000-00006E6A0000}"/>
    <cellStyle name="Total 2 2" xfId="24415" xr:uid="{00000000-0005-0000-0000-00006F6A0000}"/>
    <cellStyle name="Total 2 2 10" xfId="24416" xr:uid="{00000000-0005-0000-0000-0000706A0000}"/>
    <cellStyle name="Total 2 2 11" xfId="24417" xr:uid="{00000000-0005-0000-0000-0000716A0000}"/>
    <cellStyle name="Total 2 2 12" xfId="24418" xr:uid="{00000000-0005-0000-0000-0000726A0000}"/>
    <cellStyle name="Total 2 2 13" xfId="24419" xr:uid="{00000000-0005-0000-0000-0000736A0000}"/>
    <cellStyle name="Total 2 2 14" xfId="24420" xr:uid="{00000000-0005-0000-0000-0000746A0000}"/>
    <cellStyle name="Total 2 2 15" xfId="24421" xr:uid="{00000000-0005-0000-0000-0000756A0000}"/>
    <cellStyle name="Total 2 2 16" xfId="24422" xr:uid="{00000000-0005-0000-0000-0000766A0000}"/>
    <cellStyle name="Total 2 2 17" xfId="24956" xr:uid="{00000000-0005-0000-0000-0000776A0000}"/>
    <cellStyle name="Total 2 2 18" xfId="26053" xr:uid="{00000000-0005-0000-0000-0000786A0000}"/>
    <cellStyle name="Total 2 2 2" xfId="24423" xr:uid="{00000000-0005-0000-0000-0000796A0000}"/>
    <cellStyle name="Total 2 2 2 2" xfId="27136" xr:uid="{00000000-0005-0000-0000-00007A6A0000}"/>
    <cellStyle name="Total 2 2 3" xfId="24424" xr:uid="{00000000-0005-0000-0000-00007B6A0000}"/>
    <cellStyle name="Total 2 2 4" xfId="24425" xr:uid="{00000000-0005-0000-0000-00007C6A0000}"/>
    <cellStyle name="Total 2 2 5" xfId="24426" xr:uid="{00000000-0005-0000-0000-00007D6A0000}"/>
    <cellStyle name="Total 2 2 6" xfId="24427" xr:uid="{00000000-0005-0000-0000-00007E6A0000}"/>
    <cellStyle name="Total 2 2 7" xfId="24428" xr:uid="{00000000-0005-0000-0000-00007F6A0000}"/>
    <cellStyle name="Total 2 2 8" xfId="24429" xr:uid="{00000000-0005-0000-0000-0000806A0000}"/>
    <cellStyle name="Total 2 2 9" xfId="24430" xr:uid="{00000000-0005-0000-0000-0000816A0000}"/>
    <cellStyle name="Total 2 20" xfId="24431" xr:uid="{00000000-0005-0000-0000-0000826A0000}"/>
    <cellStyle name="Total 2 21" xfId="24432" xr:uid="{00000000-0005-0000-0000-0000836A0000}"/>
    <cellStyle name="Total 2 22" xfId="26052" xr:uid="{00000000-0005-0000-0000-0000846A0000}"/>
    <cellStyle name="Total 2 3" xfId="24433" xr:uid="{00000000-0005-0000-0000-0000856A0000}"/>
    <cellStyle name="Total 2 3 2" xfId="24434" xr:uid="{00000000-0005-0000-0000-0000866A0000}"/>
    <cellStyle name="Total 2 3 2 2" xfId="24958" xr:uid="{00000000-0005-0000-0000-0000876A0000}"/>
    <cellStyle name="Total 2 3 3" xfId="24957" xr:uid="{00000000-0005-0000-0000-0000886A0000}"/>
    <cellStyle name="Total 2 4" xfId="24435" xr:uid="{00000000-0005-0000-0000-0000896A0000}"/>
    <cellStyle name="Total 2 4 2" xfId="24436" xr:uid="{00000000-0005-0000-0000-00008A6A0000}"/>
    <cellStyle name="Total 2 4 2 2" xfId="24959" xr:uid="{00000000-0005-0000-0000-00008B6A0000}"/>
    <cellStyle name="Total 2 5" xfId="24437" xr:uid="{00000000-0005-0000-0000-00008C6A0000}"/>
    <cellStyle name="Total 2 5 2" xfId="24438" xr:uid="{00000000-0005-0000-0000-00008D6A0000}"/>
    <cellStyle name="Total 2 5 2 2" xfId="24960" xr:uid="{00000000-0005-0000-0000-00008E6A0000}"/>
    <cellStyle name="Total 2 6" xfId="24439" xr:uid="{00000000-0005-0000-0000-00008F6A0000}"/>
    <cellStyle name="Total 2 6 2" xfId="24440" xr:uid="{00000000-0005-0000-0000-0000906A0000}"/>
    <cellStyle name="Total 2 6 2 2" xfId="24961" xr:uid="{00000000-0005-0000-0000-0000916A0000}"/>
    <cellStyle name="Total 2 7" xfId="24441" xr:uid="{00000000-0005-0000-0000-0000926A0000}"/>
    <cellStyle name="Total 2 7 2" xfId="24442" xr:uid="{00000000-0005-0000-0000-0000936A0000}"/>
    <cellStyle name="Total 2 7 2 2" xfId="24962" xr:uid="{00000000-0005-0000-0000-0000946A0000}"/>
    <cellStyle name="Total 2 8" xfId="24443" xr:uid="{00000000-0005-0000-0000-0000956A0000}"/>
    <cellStyle name="Total 2 9" xfId="24444" xr:uid="{00000000-0005-0000-0000-0000966A0000}"/>
    <cellStyle name="Total 3" xfId="24445" xr:uid="{00000000-0005-0000-0000-0000976A0000}"/>
    <cellStyle name="Total 3 10" xfId="24446" xr:uid="{00000000-0005-0000-0000-0000986A0000}"/>
    <cellStyle name="Total 3 11" xfId="24447" xr:uid="{00000000-0005-0000-0000-0000996A0000}"/>
    <cellStyle name="Total 3 12" xfId="24448" xr:uid="{00000000-0005-0000-0000-00009A6A0000}"/>
    <cellStyle name="Total 3 13" xfId="24449" xr:uid="{00000000-0005-0000-0000-00009B6A0000}"/>
    <cellStyle name="Total 3 14" xfId="24450" xr:uid="{00000000-0005-0000-0000-00009C6A0000}"/>
    <cellStyle name="Total 3 15" xfId="24451" xr:uid="{00000000-0005-0000-0000-00009D6A0000}"/>
    <cellStyle name="Total 3 16" xfId="24452" xr:uid="{00000000-0005-0000-0000-00009E6A0000}"/>
    <cellStyle name="Total 3 17" xfId="24453" xr:uid="{00000000-0005-0000-0000-00009F6A0000}"/>
    <cellStyle name="Total 3 18" xfId="24454" xr:uid="{00000000-0005-0000-0000-0000A06A0000}"/>
    <cellStyle name="Total 3 19" xfId="24455" xr:uid="{00000000-0005-0000-0000-0000A16A0000}"/>
    <cellStyle name="Total 3 2" xfId="24456" xr:uid="{00000000-0005-0000-0000-0000A26A0000}"/>
    <cellStyle name="Total 3 2 10" xfId="24457" xr:uid="{00000000-0005-0000-0000-0000A36A0000}"/>
    <cellStyle name="Total 3 2 11" xfId="24458" xr:uid="{00000000-0005-0000-0000-0000A46A0000}"/>
    <cellStyle name="Total 3 2 12" xfId="24459" xr:uid="{00000000-0005-0000-0000-0000A56A0000}"/>
    <cellStyle name="Total 3 2 13" xfId="24460" xr:uid="{00000000-0005-0000-0000-0000A66A0000}"/>
    <cellStyle name="Total 3 2 14" xfId="24461" xr:uid="{00000000-0005-0000-0000-0000A76A0000}"/>
    <cellStyle name="Total 3 2 15" xfId="24462" xr:uid="{00000000-0005-0000-0000-0000A86A0000}"/>
    <cellStyle name="Total 3 2 16" xfId="24463" xr:uid="{00000000-0005-0000-0000-0000A96A0000}"/>
    <cellStyle name="Total 3 2 17" xfId="24963" xr:uid="{00000000-0005-0000-0000-0000AA6A0000}"/>
    <cellStyle name="Total 3 2 18" xfId="26055" xr:uid="{00000000-0005-0000-0000-0000AB6A0000}"/>
    <cellStyle name="Total 3 2 2" xfId="24464" xr:uid="{00000000-0005-0000-0000-0000AC6A0000}"/>
    <cellStyle name="Total 3 2 3" xfId="24465" xr:uid="{00000000-0005-0000-0000-0000AD6A0000}"/>
    <cellStyle name="Total 3 2 4" xfId="24466" xr:uid="{00000000-0005-0000-0000-0000AE6A0000}"/>
    <cellStyle name="Total 3 2 5" xfId="24467" xr:uid="{00000000-0005-0000-0000-0000AF6A0000}"/>
    <cellStyle name="Total 3 2 6" xfId="24468" xr:uid="{00000000-0005-0000-0000-0000B06A0000}"/>
    <cellStyle name="Total 3 2 7" xfId="24469" xr:uid="{00000000-0005-0000-0000-0000B16A0000}"/>
    <cellStyle name="Total 3 2 8" xfId="24470" xr:uid="{00000000-0005-0000-0000-0000B26A0000}"/>
    <cellStyle name="Total 3 2 9" xfId="24471" xr:uid="{00000000-0005-0000-0000-0000B36A0000}"/>
    <cellStyle name="Total 3 20" xfId="24472" xr:uid="{00000000-0005-0000-0000-0000B46A0000}"/>
    <cellStyle name="Total 3 21" xfId="24473" xr:uid="{00000000-0005-0000-0000-0000B56A0000}"/>
    <cellStyle name="Total 3 22" xfId="26054" xr:uid="{00000000-0005-0000-0000-0000B66A0000}"/>
    <cellStyle name="Total 3 3" xfId="24474" xr:uid="{00000000-0005-0000-0000-0000B76A0000}"/>
    <cellStyle name="Total 3 3 2" xfId="24475" xr:uid="{00000000-0005-0000-0000-0000B86A0000}"/>
    <cellStyle name="Total 3 3 2 2" xfId="24964" xr:uid="{00000000-0005-0000-0000-0000B96A0000}"/>
    <cellStyle name="Total 3 3 2 3" xfId="26056" xr:uid="{00000000-0005-0000-0000-0000BA6A0000}"/>
    <cellStyle name="Total 3 3 3" xfId="27137" xr:uid="{00000000-0005-0000-0000-0000BB6A0000}"/>
    <cellStyle name="Total 3 4" xfId="24476" xr:uid="{00000000-0005-0000-0000-0000BC6A0000}"/>
    <cellStyle name="Total 3 4 2" xfId="24477" xr:uid="{00000000-0005-0000-0000-0000BD6A0000}"/>
    <cellStyle name="Total 3 4 2 2" xfId="24965" xr:uid="{00000000-0005-0000-0000-0000BE6A0000}"/>
    <cellStyle name="Total 3 5" xfId="24478" xr:uid="{00000000-0005-0000-0000-0000BF6A0000}"/>
    <cellStyle name="Total 3 5 2" xfId="24479" xr:uid="{00000000-0005-0000-0000-0000C06A0000}"/>
    <cellStyle name="Total 3 5 2 2" xfId="24966" xr:uid="{00000000-0005-0000-0000-0000C16A0000}"/>
    <cellStyle name="Total 3 6" xfId="24480" xr:uid="{00000000-0005-0000-0000-0000C26A0000}"/>
    <cellStyle name="Total 3 7" xfId="24481" xr:uid="{00000000-0005-0000-0000-0000C36A0000}"/>
    <cellStyle name="Total 3 8" xfId="24482" xr:uid="{00000000-0005-0000-0000-0000C46A0000}"/>
    <cellStyle name="Total 3 9" xfId="24483" xr:uid="{00000000-0005-0000-0000-0000C56A0000}"/>
    <cellStyle name="Total 4" xfId="24484" xr:uid="{00000000-0005-0000-0000-0000C66A0000}"/>
    <cellStyle name="Total 4 2" xfId="24485" xr:uid="{00000000-0005-0000-0000-0000C76A0000}"/>
    <cellStyle name="Total 4 2 2" xfId="24486" xr:uid="{00000000-0005-0000-0000-0000C86A0000}"/>
    <cellStyle name="Total 4 2 2 2" xfId="24967" xr:uid="{00000000-0005-0000-0000-0000C96A0000}"/>
    <cellStyle name="Total 4 2 3" xfId="26057" xr:uid="{00000000-0005-0000-0000-0000CA6A0000}"/>
    <cellStyle name="Total 4 3" xfId="24487" xr:uid="{00000000-0005-0000-0000-0000CB6A0000}"/>
    <cellStyle name="Total 4 3 2" xfId="24488" xr:uid="{00000000-0005-0000-0000-0000CC6A0000}"/>
    <cellStyle name="Total 4 3 2 2" xfId="24968" xr:uid="{00000000-0005-0000-0000-0000CD6A0000}"/>
    <cellStyle name="Total 4 4" xfId="24489" xr:uid="{00000000-0005-0000-0000-0000CE6A0000}"/>
    <cellStyle name="Total 4 4 2" xfId="24490" xr:uid="{00000000-0005-0000-0000-0000CF6A0000}"/>
    <cellStyle name="Total 4 4 2 2" xfId="24969" xr:uid="{00000000-0005-0000-0000-0000D06A0000}"/>
    <cellStyle name="Total 4 5" xfId="24491" xr:uid="{00000000-0005-0000-0000-0000D16A0000}"/>
    <cellStyle name="Total 4 5 2" xfId="24492" xr:uid="{00000000-0005-0000-0000-0000D26A0000}"/>
    <cellStyle name="Total 4 5 2 2" xfId="24970" xr:uid="{00000000-0005-0000-0000-0000D36A0000}"/>
    <cellStyle name="Total 4 6" xfId="24493" xr:uid="{00000000-0005-0000-0000-0000D46A0000}"/>
    <cellStyle name="Total 4 7" xfId="24494" xr:uid="{00000000-0005-0000-0000-0000D56A0000}"/>
    <cellStyle name="Total 5" xfId="24495" xr:uid="{00000000-0005-0000-0000-0000D66A0000}"/>
    <cellStyle name="Total 5 2" xfId="24496" xr:uid="{00000000-0005-0000-0000-0000D76A0000}"/>
    <cellStyle name="Total 5 2 2" xfId="24971" xr:uid="{00000000-0005-0000-0000-0000D86A0000}"/>
    <cellStyle name="Total 5 3" xfId="26058" xr:uid="{00000000-0005-0000-0000-0000D96A0000}"/>
    <cellStyle name="Total 6" xfId="24497" xr:uid="{00000000-0005-0000-0000-0000DA6A0000}"/>
    <cellStyle name="Total 6 2" xfId="24498" xr:uid="{00000000-0005-0000-0000-0000DB6A0000}"/>
    <cellStyle name="Total 6 2 2" xfId="24972" xr:uid="{00000000-0005-0000-0000-0000DC6A0000}"/>
    <cellStyle name="Total 7" xfId="24499" xr:uid="{00000000-0005-0000-0000-0000DD6A0000}"/>
    <cellStyle name="Total 7 2" xfId="24500" xr:uid="{00000000-0005-0000-0000-0000DE6A0000}"/>
    <cellStyle name="Total 7 2 2" xfId="24973" xr:uid="{00000000-0005-0000-0000-0000DF6A0000}"/>
    <cellStyle name="Total 8" xfId="24501" xr:uid="{00000000-0005-0000-0000-0000E06A0000}"/>
    <cellStyle name="Total 9" xfId="24502" xr:uid="{00000000-0005-0000-0000-0000E16A0000}"/>
    <cellStyle name="Tusenskille [0]_P&amp;L+BAL" xfId="24503" xr:uid="{00000000-0005-0000-0000-0000E26A0000}"/>
    <cellStyle name="Tusenskille_P&amp;L+BAL" xfId="24504" xr:uid="{00000000-0005-0000-0000-0000E36A0000}"/>
    <cellStyle name="V¡rgula" xfId="24505" xr:uid="{00000000-0005-0000-0000-0000E46A0000}"/>
    <cellStyle name="V¡rgula0" xfId="24506" xr:uid="{00000000-0005-0000-0000-0000E56A0000}"/>
    <cellStyle name="Valuta [0]_P&amp;L+BAL" xfId="24507" xr:uid="{00000000-0005-0000-0000-0000E66A0000}"/>
    <cellStyle name="Valuta_P&amp;L+BAL" xfId="24508" xr:uid="{00000000-0005-0000-0000-0000E76A0000}"/>
    <cellStyle name="Verificar Célula" xfId="902" xr:uid="{00000000-0005-0000-0000-0000E86A0000}"/>
    <cellStyle name="Vírgula 10" xfId="903" xr:uid="{00000000-0005-0000-0000-0000E96A0000}"/>
    <cellStyle name="Vírgula 10 2" xfId="24509" xr:uid="{00000000-0005-0000-0000-0000EA6A0000}"/>
    <cellStyle name="Vírgula 10 2 2" xfId="32530" xr:uid="{ACE043BF-1EBB-4061-B30F-F12E91A06A4D}"/>
    <cellStyle name="Vírgula 10 3" xfId="27329" xr:uid="{00000000-0005-0000-0000-0000EB6A0000}"/>
    <cellStyle name="Vírgula 10 3 2" xfId="33166" xr:uid="{6B3D87BD-C1F1-424F-A745-197A17C007F0}"/>
    <cellStyle name="Vírgula 10 4" xfId="27500" xr:uid="{00000000-0005-0000-0000-0000EC6A0000}"/>
    <cellStyle name="Vírgula 10 4 2" xfId="33337" xr:uid="{BA739548-2A2A-4828-95A5-1A4ADB39D948}"/>
    <cellStyle name="Vírgula 10 5" xfId="27669" xr:uid="{00000000-0005-0000-0000-0000ED6A0000}"/>
    <cellStyle name="Vírgula 10 5 2" xfId="33480" xr:uid="{34BDD2CC-8B55-4F81-AE72-911AF55DE372}"/>
    <cellStyle name="Vírgula 10 6" xfId="27826" xr:uid="{00000000-0005-0000-0000-0000EE6A0000}"/>
    <cellStyle name="Vírgula 10 6 2" xfId="33637" xr:uid="{F1787ABC-123E-4B3C-ABAF-0A155F59956F}"/>
    <cellStyle name="Vírgula 10 7" xfId="28119" xr:uid="{3A1C9E65-F242-4A82-A91A-6D563B7DE4D2}"/>
    <cellStyle name="Vírgula 11" xfId="27144" xr:uid="{00000000-0005-0000-0000-0000EF6A0000}"/>
    <cellStyle name="Vírgula 11 2" xfId="27330" xr:uid="{00000000-0005-0000-0000-0000F06A0000}"/>
    <cellStyle name="Vírgula 11 2 2" xfId="33167" xr:uid="{FF85C3B0-7DA9-4B4F-B3EE-F1222F58662D}"/>
    <cellStyle name="Vírgula 11 3" xfId="27501" xr:uid="{00000000-0005-0000-0000-0000F16A0000}"/>
    <cellStyle name="Vírgula 11 3 2" xfId="33338" xr:uid="{546D8723-4AB5-43F6-955C-AE83D90FE757}"/>
    <cellStyle name="Vírgula 11 4" xfId="27670" xr:uid="{00000000-0005-0000-0000-0000F26A0000}"/>
    <cellStyle name="Vírgula 11 4 2" xfId="33481" xr:uid="{53A27E8B-8802-49A4-BD69-86BADC69EF63}"/>
    <cellStyle name="Vírgula 11 5" xfId="27827" xr:uid="{00000000-0005-0000-0000-0000F36A0000}"/>
    <cellStyle name="Vírgula 11 5 2" xfId="33638" xr:uid="{84D1C968-B75A-4424-8313-EDD023B48A9C}"/>
    <cellStyle name="Vírgula 11 6" xfId="32999" xr:uid="{DB6A616E-8652-4B52-B539-10BBC914B839}"/>
    <cellStyle name="Vírgula 12" xfId="27219" xr:uid="{00000000-0005-0000-0000-0000F46A0000}"/>
    <cellStyle name="Vírgula 12 2" xfId="27516" xr:uid="{00000000-0005-0000-0000-0000F56A0000}"/>
    <cellStyle name="Vírgula 12 2 2" xfId="33340" xr:uid="{A3C2E1EC-BBF9-4C20-B265-95B3D4433D06}"/>
    <cellStyle name="Vírgula 12 3" xfId="27829" xr:uid="{00000000-0005-0000-0000-0000F66A0000}"/>
    <cellStyle name="Vírgula 12 3 2" xfId="33640" xr:uid="{001C63CA-12E5-42F9-AE55-76D494972DC5}"/>
    <cellStyle name="Vírgula 12 4" xfId="33060" xr:uid="{6F6786E0-6FC8-4F52-95DC-D559E6BE4A61}"/>
    <cellStyle name="Vírgula 13" xfId="27525" xr:uid="{00000000-0005-0000-0000-0000F76A0000}"/>
    <cellStyle name="Vírgula 13 2" xfId="27830" xr:uid="{00000000-0005-0000-0000-0000F86A0000}"/>
    <cellStyle name="Vírgula 13 2 2" xfId="33641" xr:uid="{7A9B08E2-A944-477A-988C-D08C4A1502C2}"/>
    <cellStyle name="Vírgula 13 3" xfId="33341" xr:uid="{5618ABF5-3A35-411B-90B9-365FB945F830}"/>
    <cellStyle name="Vírgula 14" xfId="27526" xr:uid="{00000000-0005-0000-0000-0000F96A0000}"/>
    <cellStyle name="Vírgula 14 2" xfId="33342" xr:uid="{5B022AB8-8879-4849-B449-0D5E3A98CD8B}"/>
    <cellStyle name="Vírgula 15" xfId="27398" xr:uid="{00000000-0005-0000-0000-0000FA6A0000}"/>
    <cellStyle name="Vírgula 15 2" xfId="33235" xr:uid="{54A8085E-6094-4F7E-8CE5-684DADE0C5B6}"/>
    <cellStyle name="Vírgula 16" xfId="27577" xr:uid="{00000000-0005-0000-0000-0000FB6A0000}"/>
    <cellStyle name="Vírgula 16 2" xfId="33389" xr:uid="{B792CC82-C34E-4F64-9EF8-E71A42B36610}"/>
    <cellStyle name="Vírgula 17" xfId="27728" xr:uid="{00000000-0005-0000-0000-0000FC6A0000}"/>
    <cellStyle name="Vírgula 17 2" xfId="27145" xr:uid="{00000000-0005-0000-0000-0000FD6A0000}"/>
    <cellStyle name="Vírgula 17 3" xfId="33539" xr:uid="{FD916E33-3D9F-46CF-9D03-2BC832D374F4}"/>
    <cellStyle name="Vírgula 2" xfId="904" xr:uid="{00000000-0005-0000-0000-0000FE6A0000}"/>
    <cellStyle name="Vírgula 2 10" xfId="27220" xr:uid="{00000000-0005-0000-0000-0000FF6A0000}"/>
    <cellStyle name="Vírgula 2 10 2" xfId="33061" xr:uid="{097F4D86-6822-41D8-A485-312F2462496E}"/>
    <cellStyle name="Vírgula 2 11" xfId="27399" xr:uid="{00000000-0005-0000-0000-0000006B0000}"/>
    <cellStyle name="Vírgula 2 11 2" xfId="33236" xr:uid="{A57C7F9A-6044-4469-8A41-7909BB5779C3}"/>
    <cellStyle name="Vírgula 2 12" xfId="27578" xr:uid="{00000000-0005-0000-0000-0000016B0000}"/>
    <cellStyle name="Vírgula 2 12 2" xfId="33390" xr:uid="{D2B4BE8B-3354-4F93-AB81-46C344806F62}"/>
    <cellStyle name="Vírgula 2 13" xfId="27729" xr:uid="{00000000-0005-0000-0000-0000026B0000}"/>
    <cellStyle name="Vírgula 2 13 2" xfId="33540" xr:uid="{2EF5C6EE-73A3-42F7-A9AB-C2EAD8C78669}"/>
    <cellStyle name="Vírgula 2 2" xfId="905" xr:uid="{00000000-0005-0000-0000-0000036B0000}"/>
    <cellStyle name="Vírgula 2 2 10" xfId="27579" xr:uid="{00000000-0005-0000-0000-0000046B0000}"/>
    <cellStyle name="Vírgula 2 2 10 2" xfId="33391" xr:uid="{7F67683D-A853-4ED7-AD87-F771FD1DFA44}"/>
    <cellStyle name="Vírgula 2 2 11" xfId="27730" xr:uid="{00000000-0005-0000-0000-0000056B0000}"/>
    <cellStyle name="Vírgula 2 2 11 2" xfId="33541" xr:uid="{BE5E7CEE-79CF-4203-B273-FDC98ADA9308}"/>
    <cellStyle name="Vírgula 2 2 12" xfId="28120" xr:uid="{B7B02111-AD44-4A33-AD2F-75693D6FF45B}"/>
    <cellStyle name="Vírgula 2 2 2" xfId="906" xr:uid="{00000000-0005-0000-0000-0000066B0000}"/>
    <cellStyle name="Vírgula 2 2 2 2" xfId="24511" xr:uid="{00000000-0005-0000-0000-0000076B0000}"/>
    <cellStyle name="Vírgula 2 2 2 2 2" xfId="27138" xr:uid="{00000000-0005-0000-0000-0000086B0000}"/>
    <cellStyle name="Vírgula 2 2 2 2 2 2" xfId="27323" xr:uid="{00000000-0005-0000-0000-0000096B0000}"/>
    <cellStyle name="Vírgula 2 2 2 2 2 2 2" xfId="33160" xr:uid="{A9F40FD3-A0B0-4032-B043-E44862270622}"/>
    <cellStyle name="Vírgula 2 2 2 2 2 3" xfId="27494" xr:uid="{00000000-0005-0000-0000-00000A6B0000}"/>
    <cellStyle name="Vírgula 2 2 2 2 2 3 2" xfId="33331" xr:uid="{1FD70AF3-812C-419B-AF87-5C51DC9CAE93}"/>
    <cellStyle name="Vírgula 2 2 2 2 2 4" xfId="27663" xr:uid="{00000000-0005-0000-0000-00000B6B0000}"/>
    <cellStyle name="Vírgula 2 2 2 2 2 4 2" xfId="33474" xr:uid="{D5AD2B74-FBAA-4B42-96A7-5FF0AAC33782}"/>
    <cellStyle name="Vírgula 2 2 2 2 2 5" xfId="27820" xr:uid="{00000000-0005-0000-0000-00000C6B0000}"/>
    <cellStyle name="Vírgula 2 2 2 2 2 5 2" xfId="33631" xr:uid="{D6EDADE7-56DA-4B66-BCF9-79A1C87AFE07}"/>
    <cellStyle name="Vírgula 2 2 2 2 2 6" xfId="32993" xr:uid="{FAC2D46B-D49A-471D-A7FE-0864CFC8BD1E}"/>
    <cellStyle name="Vírgula 2 2 2 2 3" xfId="26060" xr:uid="{00000000-0005-0000-0000-00000D6B0000}"/>
    <cellStyle name="Vírgula 2 2 2 2 3 2" xfId="32934" xr:uid="{3ACD6CF7-AB4E-4812-B303-A2B48BF2098B}"/>
    <cellStyle name="Vírgula 2 2 2 2 4" xfId="27223" xr:uid="{00000000-0005-0000-0000-00000E6B0000}"/>
    <cellStyle name="Vírgula 2 2 2 2 4 2" xfId="33064" xr:uid="{44E82C4C-B7C8-42C4-AC5D-5C6523FC9D26}"/>
    <cellStyle name="Vírgula 2 2 2 2 5" xfId="27402" xr:uid="{00000000-0005-0000-0000-00000F6B0000}"/>
    <cellStyle name="Vírgula 2 2 2 2 5 2" xfId="33239" xr:uid="{F6A03FA8-37C7-4E7A-92DB-E03F0D638C4F}"/>
    <cellStyle name="Vírgula 2 2 2 2 6" xfId="27581" xr:uid="{00000000-0005-0000-0000-0000106B0000}"/>
    <cellStyle name="Vírgula 2 2 2 2 6 2" xfId="33393" xr:uid="{746F0A96-8D29-4A58-B314-3608A4C41F89}"/>
    <cellStyle name="Vírgula 2 2 2 2 7" xfId="27732" xr:uid="{00000000-0005-0000-0000-0000116B0000}"/>
    <cellStyle name="Vírgula 2 2 2 2 7 2" xfId="33543" xr:uid="{2C824EE8-8D15-40E9-9732-29CF0969B5C6}"/>
    <cellStyle name="Vírgula 2 2 2 3" xfId="26059" xr:uid="{00000000-0005-0000-0000-0000126B0000}"/>
    <cellStyle name="Vírgula 2 2 2 3 2" xfId="32933" xr:uid="{D1E75B76-8F2E-43DE-B9AD-CF62E99B404F}"/>
    <cellStyle name="Vírgula 2 2 2 4" xfId="27222" xr:uid="{00000000-0005-0000-0000-0000136B0000}"/>
    <cellStyle name="Vírgula 2 2 2 4 2" xfId="33063" xr:uid="{2A109F32-B439-4D28-823C-ADFC6D5EABA7}"/>
    <cellStyle name="Vírgula 2 2 2 5" xfId="27401" xr:uid="{00000000-0005-0000-0000-0000146B0000}"/>
    <cellStyle name="Vírgula 2 2 2 5 2" xfId="33238" xr:uid="{6B5F78EF-D1BC-4C8F-8B87-1731B39F9A6B}"/>
    <cellStyle name="Vírgula 2 2 2 6" xfId="27580" xr:uid="{00000000-0005-0000-0000-0000156B0000}"/>
    <cellStyle name="Vírgula 2 2 2 6 2" xfId="33392" xr:uid="{EBB3C642-6374-4B2A-97C3-599AAC47AE80}"/>
    <cellStyle name="Vírgula 2 2 2 7" xfId="27731" xr:uid="{00000000-0005-0000-0000-0000166B0000}"/>
    <cellStyle name="Vírgula 2 2 2 7 2" xfId="33542" xr:uid="{25C4E607-0B4E-420F-9239-4A1387A15ACF}"/>
    <cellStyle name="Vírgula 2 2 2 8" xfId="28121" xr:uid="{200953A8-3C74-46BE-846E-AFDCFAD3F0F0}"/>
    <cellStyle name="Vírgula 2 2 3" xfId="907" xr:uid="{00000000-0005-0000-0000-0000176B0000}"/>
    <cellStyle name="Vírgula 2 2 3 2" xfId="26062" xr:uid="{00000000-0005-0000-0000-0000186B0000}"/>
    <cellStyle name="Vírgula 2 2 3 2 2" xfId="27139" xr:uid="{00000000-0005-0000-0000-0000196B0000}"/>
    <cellStyle name="Vírgula 2 2 3 2 2 2" xfId="27324" xr:uid="{00000000-0005-0000-0000-00001A6B0000}"/>
    <cellStyle name="Vírgula 2 2 3 2 2 2 2" xfId="33161" xr:uid="{0D8997F2-B852-467A-A302-C230C6FB2DB2}"/>
    <cellStyle name="Vírgula 2 2 3 2 2 3" xfId="27495" xr:uid="{00000000-0005-0000-0000-00001B6B0000}"/>
    <cellStyle name="Vírgula 2 2 3 2 2 3 2" xfId="33332" xr:uid="{B6274D25-F8D6-4CD9-B82A-30DDA861716E}"/>
    <cellStyle name="Vírgula 2 2 3 2 2 4" xfId="27664" xr:uid="{00000000-0005-0000-0000-00001C6B0000}"/>
    <cellStyle name="Vírgula 2 2 3 2 2 4 2" xfId="33475" xr:uid="{0379DFFB-7902-4C76-B0A5-5E4B17AB67CE}"/>
    <cellStyle name="Vírgula 2 2 3 2 2 5" xfId="27821" xr:uid="{00000000-0005-0000-0000-00001D6B0000}"/>
    <cellStyle name="Vírgula 2 2 3 2 2 5 2" xfId="33632" xr:uid="{B66B04CA-5CC6-4212-9E39-EB7C28A12D01}"/>
    <cellStyle name="Vírgula 2 2 3 2 2 6" xfId="32994" xr:uid="{CEEDB19B-11E2-40FE-868D-EC8DBFB19374}"/>
    <cellStyle name="Vírgula 2 2 3 2 3" xfId="27225" xr:uid="{00000000-0005-0000-0000-00001E6B0000}"/>
    <cellStyle name="Vírgula 2 2 3 2 3 2" xfId="33066" xr:uid="{06CBE626-D1AF-45F6-9B70-5FF2971EF9F1}"/>
    <cellStyle name="Vírgula 2 2 3 2 4" xfId="27404" xr:uid="{00000000-0005-0000-0000-00001F6B0000}"/>
    <cellStyle name="Vírgula 2 2 3 2 4 2" xfId="33241" xr:uid="{26A48A2E-A528-4035-ADB1-0A09B3CB053D}"/>
    <cellStyle name="Vírgula 2 2 3 2 5" xfId="27583" xr:uid="{00000000-0005-0000-0000-0000206B0000}"/>
    <cellStyle name="Vírgula 2 2 3 2 5 2" xfId="33395" xr:uid="{79369311-E4FA-4C61-8EC7-AC604436BC4A}"/>
    <cellStyle name="Vírgula 2 2 3 2 6" xfId="27734" xr:uid="{00000000-0005-0000-0000-0000216B0000}"/>
    <cellStyle name="Vírgula 2 2 3 2 6 2" xfId="33545" xr:uid="{0A3E45A9-8367-4309-9DCB-7EEAC69F45DD}"/>
    <cellStyle name="Vírgula 2 2 3 2 7" xfId="32936" xr:uid="{1FDB694F-25E9-45BA-ADB1-623D0E3B8CC0}"/>
    <cellStyle name="Vírgula 2 2 3 3" xfId="26061" xr:uid="{00000000-0005-0000-0000-0000226B0000}"/>
    <cellStyle name="Vírgula 2 2 3 3 2" xfId="32935" xr:uid="{1C3428B7-2F38-4671-BCF5-3AE81B18DA11}"/>
    <cellStyle name="Vírgula 2 2 3 4" xfId="27224" xr:uid="{00000000-0005-0000-0000-0000236B0000}"/>
    <cellStyle name="Vírgula 2 2 3 4 2" xfId="33065" xr:uid="{47F627C1-4A9A-4183-A4C0-EB28C1561384}"/>
    <cellStyle name="Vírgula 2 2 3 5" xfId="27403" xr:uid="{00000000-0005-0000-0000-0000246B0000}"/>
    <cellStyle name="Vírgula 2 2 3 5 2" xfId="33240" xr:uid="{7558CC70-A748-49F2-B820-270DAEBB4140}"/>
    <cellStyle name="Vírgula 2 2 3 6" xfId="27582" xr:uid="{00000000-0005-0000-0000-0000256B0000}"/>
    <cellStyle name="Vírgula 2 2 3 6 2" xfId="33394" xr:uid="{49795DE9-B881-4514-B745-816CEC535D64}"/>
    <cellStyle name="Vírgula 2 2 3 7" xfId="27733" xr:uid="{00000000-0005-0000-0000-0000266B0000}"/>
    <cellStyle name="Vírgula 2 2 3 7 2" xfId="33544" xr:uid="{658709EB-2F76-4CDF-BDAE-218B24BD55BD}"/>
    <cellStyle name="Vírgula 2 2 3 8" xfId="28122" xr:uid="{E1BBD5EB-3060-4CA3-8FCB-05D1D4FC3EF6}"/>
    <cellStyle name="Vírgula 2 2 4" xfId="24510" xr:uid="{00000000-0005-0000-0000-0000276B0000}"/>
    <cellStyle name="Vírgula 2 2 4 2" xfId="26064" xr:uid="{00000000-0005-0000-0000-0000286B0000}"/>
    <cellStyle name="Vírgula 2 2 4 2 2" xfId="26065" xr:uid="{00000000-0005-0000-0000-0000296B0000}"/>
    <cellStyle name="Vírgula 2 2 4 2 2 2" xfId="27228" xr:uid="{00000000-0005-0000-0000-00002A6B0000}"/>
    <cellStyle name="Vírgula 2 2 4 2 2 2 2" xfId="33069" xr:uid="{62F9C16B-B7BB-42E3-AB52-A9FD29D58CE1}"/>
    <cellStyle name="Vírgula 2 2 4 2 2 3" xfId="27407" xr:uid="{00000000-0005-0000-0000-00002B6B0000}"/>
    <cellStyle name="Vírgula 2 2 4 2 2 3 2" xfId="33244" xr:uid="{89B9B0CF-527F-48CF-93B3-5410337647FA}"/>
    <cellStyle name="Vírgula 2 2 4 2 2 4" xfId="27586" xr:uid="{00000000-0005-0000-0000-00002C6B0000}"/>
    <cellStyle name="Vírgula 2 2 4 2 2 4 2" xfId="33398" xr:uid="{66CF5D64-4585-4176-855C-C671367621E7}"/>
    <cellStyle name="Vírgula 2 2 4 2 2 5" xfId="27737" xr:uid="{00000000-0005-0000-0000-00002D6B0000}"/>
    <cellStyle name="Vírgula 2 2 4 2 2 5 2" xfId="33548" xr:uid="{1552E260-D8D0-4E07-ADAD-1F1A74FE032B}"/>
    <cellStyle name="Vírgula 2 2 4 2 2 6" xfId="32939" xr:uid="{020E0408-82DB-4A47-BF66-BD5C04CFC3A3}"/>
    <cellStyle name="Vírgula 2 2 4 2 3" xfId="27227" xr:uid="{00000000-0005-0000-0000-00002E6B0000}"/>
    <cellStyle name="Vírgula 2 2 4 2 3 2" xfId="33068" xr:uid="{C202BC2B-C4B7-4E41-8FB2-DF7CBC252FC7}"/>
    <cellStyle name="Vírgula 2 2 4 2 4" xfId="27406" xr:uid="{00000000-0005-0000-0000-00002F6B0000}"/>
    <cellStyle name="Vírgula 2 2 4 2 4 2" xfId="33243" xr:uid="{DD67A2D3-F99B-4F1C-A24E-6BFAB7150385}"/>
    <cellStyle name="Vírgula 2 2 4 2 5" xfId="27585" xr:uid="{00000000-0005-0000-0000-0000306B0000}"/>
    <cellStyle name="Vírgula 2 2 4 2 5 2" xfId="33397" xr:uid="{A73BA80C-4F9E-44AA-ADDC-278F2584765B}"/>
    <cellStyle name="Vírgula 2 2 4 2 6" xfId="27736" xr:uid="{00000000-0005-0000-0000-0000316B0000}"/>
    <cellStyle name="Vírgula 2 2 4 2 6 2" xfId="33547" xr:uid="{B2EE6677-F3EA-490A-879F-090FD1EF7D0B}"/>
    <cellStyle name="Vírgula 2 2 4 2 7" xfId="32938" xr:uid="{319903A6-81FC-4D80-8A9A-B4EA234586FC}"/>
    <cellStyle name="Vírgula 2 2 4 3" xfId="26066" xr:uid="{00000000-0005-0000-0000-0000326B0000}"/>
    <cellStyle name="Vírgula 2 2 4 3 2" xfId="27229" xr:uid="{00000000-0005-0000-0000-0000336B0000}"/>
    <cellStyle name="Vírgula 2 2 4 3 2 2" xfId="33070" xr:uid="{A3FF0EB2-7512-4868-A458-D14453C34339}"/>
    <cellStyle name="Vírgula 2 2 4 3 3" xfId="27408" xr:uid="{00000000-0005-0000-0000-0000346B0000}"/>
    <cellStyle name="Vírgula 2 2 4 3 3 2" xfId="33245" xr:uid="{C7AC3CD6-EB38-4734-BE5B-BB69848D987E}"/>
    <cellStyle name="Vírgula 2 2 4 3 4" xfId="27587" xr:uid="{00000000-0005-0000-0000-0000356B0000}"/>
    <cellStyle name="Vírgula 2 2 4 3 4 2" xfId="33399" xr:uid="{C33E23DF-97C3-4516-9305-86B65FC1F931}"/>
    <cellStyle name="Vírgula 2 2 4 3 5" xfId="27738" xr:uid="{00000000-0005-0000-0000-0000366B0000}"/>
    <cellStyle name="Vírgula 2 2 4 3 5 2" xfId="33549" xr:uid="{389D4FEB-4412-4716-AA5B-6D23BB28216A}"/>
    <cellStyle name="Vírgula 2 2 4 3 6" xfId="32940" xr:uid="{3047562B-68F4-40B8-A52E-F4C9DDAD136F}"/>
    <cellStyle name="Vírgula 2 2 4 4" xfId="26063" xr:uid="{00000000-0005-0000-0000-0000376B0000}"/>
    <cellStyle name="Vírgula 2 2 4 4 2" xfId="32937" xr:uid="{24558E56-4AA6-47EF-B65A-CE29727B6FCC}"/>
    <cellStyle name="Vírgula 2 2 4 5" xfId="27226" xr:uid="{00000000-0005-0000-0000-0000386B0000}"/>
    <cellStyle name="Vírgula 2 2 4 5 2" xfId="33067" xr:uid="{99EB53B6-E068-486C-8C53-459A71DADBFE}"/>
    <cellStyle name="Vírgula 2 2 4 6" xfId="27405" xr:uid="{00000000-0005-0000-0000-0000396B0000}"/>
    <cellStyle name="Vírgula 2 2 4 6 2" xfId="33242" xr:uid="{B12591BD-8C02-403F-9202-5593F54B736F}"/>
    <cellStyle name="Vírgula 2 2 4 7" xfId="27584" xr:uid="{00000000-0005-0000-0000-00003A6B0000}"/>
    <cellStyle name="Vírgula 2 2 4 7 2" xfId="33396" xr:uid="{457E6D13-DD4E-4FD6-A74F-700B7245C84E}"/>
    <cellStyle name="Vírgula 2 2 4 8" xfId="27735" xr:uid="{00000000-0005-0000-0000-00003B6B0000}"/>
    <cellStyle name="Vírgula 2 2 4 8 2" xfId="33546" xr:uid="{018C7341-FB6D-4B6A-8CD7-CFA47621B890}"/>
    <cellStyle name="Vírgula 2 2 4 9" xfId="32531" xr:uid="{62088B0F-4145-47BE-9D79-5BFDF26F3708}"/>
    <cellStyle name="Vírgula 2 2 5" xfId="26067" xr:uid="{00000000-0005-0000-0000-00003C6B0000}"/>
    <cellStyle name="Vírgula 2 2 5 2" xfId="27230" xr:uid="{00000000-0005-0000-0000-00003D6B0000}"/>
    <cellStyle name="Vírgula 2 2 5 2 2" xfId="33071" xr:uid="{BD6D3DC8-CC0D-42A4-9673-F8605984DEA7}"/>
    <cellStyle name="Vírgula 2 2 5 3" xfId="27409" xr:uid="{00000000-0005-0000-0000-00003E6B0000}"/>
    <cellStyle name="Vírgula 2 2 5 3 2" xfId="33246" xr:uid="{68603678-7735-42BE-AC6A-272F879182A5}"/>
    <cellStyle name="Vírgula 2 2 5 4" xfId="27588" xr:uid="{00000000-0005-0000-0000-00003F6B0000}"/>
    <cellStyle name="Vírgula 2 2 5 4 2" xfId="33400" xr:uid="{8C910D7B-F49C-4F12-BE73-E99B5D7DF397}"/>
    <cellStyle name="Vírgula 2 2 5 5" xfId="27739" xr:uid="{00000000-0005-0000-0000-0000406B0000}"/>
    <cellStyle name="Vírgula 2 2 5 5 2" xfId="33550" xr:uid="{44582E5E-F7B1-4EC1-A5F9-07C57667023B}"/>
    <cellStyle name="Vírgula 2 2 5 6" xfId="32941" xr:uid="{13F1AA57-B2C1-4D32-B4ED-CC5AAA8BCC5D}"/>
    <cellStyle name="Vírgula 2 2 6" xfId="26068" xr:uid="{00000000-0005-0000-0000-0000416B0000}"/>
    <cellStyle name="Vírgula 2 2 6 2" xfId="27140" xr:uid="{00000000-0005-0000-0000-0000426B0000}"/>
    <cellStyle name="Vírgula 2 2 6 2 2" xfId="27325" xr:uid="{00000000-0005-0000-0000-0000436B0000}"/>
    <cellStyle name="Vírgula 2 2 6 2 2 2" xfId="33162" xr:uid="{9CAA700F-118C-413D-BD22-7BF0CEA550C5}"/>
    <cellStyle name="Vírgula 2 2 6 2 3" xfId="27496" xr:uid="{00000000-0005-0000-0000-0000446B0000}"/>
    <cellStyle name="Vírgula 2 2 6 2 3 2" xfId="33333" xr:uid="{81721F7D-CE96-4DFB-867E-BE0D8FFB3F4F}"/>
    <cellStyle name="Vírgula 2 2 6 2 4" xfId="27665" xr:uid="{00000000-0005-0000-0000-0000456B0000}"/>
    <cellStyle name="Vírgula 2 2 6 2 4 2" xfId="33476" xr:uid="{32419304-7661-483D-9E51-BFA8F24AE272}"/>
    <cellStyle name="Vírgula 2 2 6 2 5" xfId="27822" xr:uid="{00000000-0005-0000-0000-0000466B0000}"/>
    <cellStyle name="Vírgula 2 2 6 2 5 2" xfId="33633" xr:uid="{F8E96D5C-6006-4B18-8B02-AE1316C13915}"/>
    <cellStyle name="Vírgula 2 2 6 2 6" xfId="32995" xr:uid="{92922B52-9CE4-454A-85AD-7A17FDAE3A88}"/>
    <cellStyle name="Vírgula 2 2 6 3" xfId="27231" xr:uid="{00000000-0005-0000-0000-0000476B0000}"/>
    <cellStyle name="Vírgula 2 2 6 3 2" xfId="33072" xr:uid="{FAEA8425-48E6-4BAC-835B-28A408923E6D}"/>
    <cellStyle name="Vírgula 2 2 6 4" xfId="27410" xr:uid="{00000000-0005-0000-0000-0000486B0000}"/>
    <cellStyle name="Vírgula 2 2 6 4 2" xfId="33247" xr:uid="{CFBA8D21-14BF-480A-94CB-99DE7376034A}"/>
    <cellStyle name="Vírgula 2 2 6 5" xfId="27589" xr:uid="{00000000-0005-0000-0000-0000496B0000}"/>
    <cellStyle name="Vírgula 2 2 6 5 2" xfId="33401" xr:uid="{B2F9BDFF-6E27-40B7-8F2D-F1A98636569F}"/>
    <cellStyle name="Vírgula 2 2 6 6" xfId="27740" xr:uid="{00000000-0005-0000-0000-00004A6B0000}"/>
    <cellStyle name="Vírgula 2 2 6 6 2" xfId="33551" xr:uid="{59487D12-20B3-4B16-BB26-E7A656BCA6A8}"/>
    <cellStyle name="Vírgula 2 2 6 7" xfId="32942" xr:uid="{78BCC56B-90AE-4F6A-9DCB-A2E42400B36D}"/>
    <cellStyle name="Vírgula 2 2 7" xfId="26069" xr:uid="{00000000-0005-0000-0000-00004B6B0000}"/>
    <cellStyle name="Vírgula 2 2 7 2" xfId="27232" xr:uid="{00000000-0005-0000-0000-00004C6B0000}"/>
    <cellStyle name="Vírgula 2 2 7 2 2" xfId="33073" xr:uid="{2443AA65-89EE-4285-9718-F27B002F78A1}"/>
    <cellStyle name="Vírgula 2 2 7 3" xfId="27411" xr:uid="{00000000-0005-0000-0000-00004D6B0000}"/>
    <cellStyle name="Vírgula 2 2 7 3 2" xfId="33248" xr:uid="{AC8D27BC-ABD6-460F-8E21-EC02BFC56AE4}"/>
    <cellStyle name="Vírgula 2 2 7 4" xfId="27590" xr:uid="{00000000-0005-0000-0000-00004E6B0000}"/>
    <cellStyle name="Vírgula 2 2 7 4 2" xfId="33402" xr:uid="{DE2055C5-5F10-4EC6-8324-80639E521193}"/>
    <cellStyle name="Vírgula 2 2 7 5" xfId="27741" xr:uid="{00000000-0005-0000-0000-00004F6B0000}"/>
    <cellStyle name="Vírgula 2 2 7 5 2" xfId="33552" xr:uid="{460BB731-891F-432B-AED5-ABEDCC7D8473}"/>
    <cellStyle name="Vírgula 2 2 7 6" xfId="32943" xr:uid="{BB2663F0-2AE6-453C-A868-E31B410DF1C4}"/>
    <cellStyle name="Vírgula 2 2 8" xfId="27221" xr:uid="{00000000-0005-0000-0000-0000506B0000}"/>
    <cellStyle name="Vírgula 2 2 8 2" xfId="33062" xr:uid="{7E7B7E31-3D18-4ECA-9E14-2B5F300AC99E}"/>
    <cellStyle name="Vírgula 2 2 9" xfId="27400" xr:uid="{00000000-0005-0000-0000-0000516B0000}"/>
    <cellStyle name="Vírgula 2 2 9 2" xfId="33237" xr:uid="{5863775D-A290-4475-BC50-9E5986170F4B}"/>
    <cellStyle name="Vírgula 2 3" xfId="908" xr:uid="{00000000-0005-0000-0000-0000526B0000}"/>
    <cellStyle name="Vírgula 2 3 10" xfId="27742" xr:uid="{00000000-0005-0000-0000-0000536B0000}"/>
    <cellStyle name="Vírgula 2 3 10 2" xfId="33553" xr:uid="{0FF57949-D7BB-433D-A84F-579DD5E7CB37}"/>
    <cellStyle name="Vírgula 2 3 11" xfId="28123"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6" xr:uid="{054EE4C4-C3B2-43C5-8724-A93F30666038}"/>
    <cellStyle name="Vírgula 2 3 2 2 3" xfId="28125" xr:uid="{C23DF3E5-2F8A-47AC-8EF7-3789BFCAA868}"/>
    <cellStyle name="Vírgula 2 3 2 3" xfId="912" xr:uid="{00000000-0005-0000-0000-0000576B0000}"/>
    <cellStyle name="Vírgula 2 3 2 3 2" xfId="28127" xr:uid="{EE1EF072-0623-4769-BDDC-F23736A3BEDB}"/>
    <cellStyle name="Vírgula 2 3 2 4" xfId="26070" xr:uid="{00000000-0005-0000-0000-0000586B0000}"/>
    <cellStyle name="Vírgula 2 3 2 4 2" xfId="32944" xr:uid="{A872B15D-FF77-44CE-ABF4-47809BC34210}"/>
    <cellStyle name="Vírgula 2 3 2 5" xfId="27234" xr:uid="{00000000-0005-0000-0000-0000596B0000}"/>
    <cellStyle name="Vírgula 2 3 2 5 2" xfId="33075" xr:uid="{66DF7089-C41A-4B52-BE2D-CC17AC626501}"/>
    <cellStyle name="Vírgula 2 3 2 6" xfId="27413" xr:uid="{00000000-0005-0000-0000-00005A6B0000}"/>
    <cellStyle name="Vírgula 2 3 2 6 2" xfId="33250" xr:uid="{12541C25-2971-44DF-9989-6BD218EF48E3}"/>
    <cellStyle name="Vírgula 2 3 2 7" xfId="27592" xr:uid="{00000000-0005-0000-0000-00005B6B0000}"/>
    <cellStyle name="Vírgula 2 3 2 7 2" xfId="33404" xr:uid="{9E8BDD7B-BB07-47C6-B15A-2C03CA7C7D9E}"/>
    <cellStyle name="Vírgula 2 3 2 8" xfId="27743" xr:uid="{00000000-0005-0000-0000-00005C6B0000}"/>
    <cellStyle name="Vírgula 2 3 2 8 2" xfId="33554" xr:uid="{A1E6B896-3F71-447D-9F17-8504489E6D3C}"/>
    <cellStyle name="Vírgula 2 3 2 9" xfId="28124" xr:uid="{FB5548D7-B4FB-4221-BEF5-01ACE49547EA}"/>
    <cellStyle name="Vírgula 2 3 3" xfId="913" xr:uid="{00000000-0005-0000-0000-00005D6B0000}"/>
    <cellStyle name="Vírgula 2 3 3 2" xfId="914" xr:uid="{00000000-0005-0000-0000-00005E6B0000}"/>
    <cellStyle name="Vírgula 2 3 3 2 2" xfId="26071" xr:uid="{00000000-0005-0000-0000-00005F6B0000}"/>
    <cellStyle name="Vírgula 2 3 3 2 2 2" xfId="27237" xr:uid="{00000000-0005-0000-0000-0000606B0000}"/>
    <cellStyle name="Vírgula 2 3 3 2 2 2 2" xfId="33078" xr:uid="{C78BFFFC-89BD-4F38-B048-BD0846C5702C}"/>
    <cellStyle name="Vírgula 2 3 3 2 2 3" xfId="27416" xr:uid="{00000000-0005-0000-0000-0000616B0000}"/>
    <cellStyle name="Vírgula 2 3 3 2 2 3 2" xfId="33253" xr:uid="{9A688FC8-44B3-4625-900A-2C9389A9BE66}"/>
    <cellStyle name="Vírgula 2 3 3 2 2 4" xfId="27595" xr:uid="{00000000-0005-0000-0000-0000626B0000}"/>
    <cellStyle name="Vírgula 2 3 3 2 2 4 2" xfId="33407" xr:uid="{E6FB2748-09AC-4E5A-BCFB-5A303D3291B1}"/>
    <cellStyle name="Vírgula 2 3 3 2 2 5" xfId="27746" xr:uid="{00000000-0005-0000-0000-0000636B0000}"/>
    <cellStyle name="Vírgula 2 3 3 2 2 5 2" xfId="33557" xr:uid="{91A1FF40-F8E2-4E2B-9C2A-185EF1E87973}"/>
    <cellStyle name="Vírgula 2 3 3 2 2 6" xfId="32945" xr:uid="{E0E7DAA8-193F-473F-AE47-BEC4073C662F}"/>
    <cellStyle name="Vírgula 2 3 3 2 3" xfId="27236" xr:uid="{00000000-0005-0000-0000-0000646B0000}"/>
    <cellStyle name="Vírgula 2 3 3 2 3 2" xfId="33077" xr:uid="{45CF3234-0AD5-438D-87FE-03E80E477FE7}"/>
    <cellStyle name="Vírgula 2 3 3 2 4" xfId="27415" xr:uid="{00000000-0005-0000-0000-0000656B0000}"/>
    <cellStyle name="Vírgula 2 3 3 2 4 2" xfId="33252" xr:uid="{463B5D19-8E64-4D18-9027-0FCF45488220}"/>
    <cellStyle name="Vírgula 2 3 3 2 5" xfId="27594" xr:uid="{00000000-0005-0000-0000-0000666B0000}"/>
    <cellStyle name="Vírgula 2 3 3 2 5 2" xfId="33406" xr:uid="{43F7E70F-DF70-4F27-B735-CB5877BC634C}"/>
    <cellStyle name="Vírgula 2 3 3 2 6" xfId="27745" xr:uid="{00000000-0005-0000-0000-0000676B0000}"/>
    <cellStyle name="Vírgula 2 3 3 2 6 2" xfId="33556" xr:uid="{5E8C18CE-B64E-4F56-9C91-01B876AC75A3}"/>
    <cellStyle name="Vírgula 2 3 3 2 7" xfId="28129" xr:uid="{6957F636-4378-43B8-BA26-26C220EB7170}"/>
    <cellStyle name="Vírgula 2 3 3 3" xfId="26072" xr:uid="{00000000-0005-0000-0000-0000686B0000}"/>
    <cellStyle name="Vírgula 2 3 3 3 2" xfId="27238" xr:uid="{00000000-0005-0000-0000-0000696B0000}"/>
    <cellStyle name="Vírgula 2 3 3 3 2 2" xfId="33079" xr:uid="{41961644-8E2A-4CB5-9225-72B9D217146E}"/>
    <cellStyle name="Vírgula 2 3 3 3 3" xfId="27417" xr:uid="{00000000-0005-0000-0000-00006A6B0000}"/>
    <cellStyle name="Vírgula 2 3 3 3 3 2" xfId="33254" xr:uid="{02E96676-C4CF-41AD-8480-A95CE8E36D21}"/>
    <cellStyle name="Vírgula 2 3 3 3 4" xfId="27596" xr:uid="{00000000-0005-0000-0000-00006B6B0000}"/>
    <cellStyle name="Vírgula 2 3 3 3 4 2" xfId="33408" xr:uid="{6CF4DABA-D596-43E8-892C-01ECCD112721}"/>
    <cellStyle name="Vírgula 2 3 3 3 5" xfId="27747" xr:uid="{00000000-0005-0000-0000-00006C6B0000}"/>
    <cellStyle name="Vírgula 2 3 3 3 5 2" xfId="33558" xr:uid="{5B00E97F-92D3-4732-A17B-B5ABDAC570CC}"/>
    <cellStyle name="Vírgula 2 3 3 3 6" xfId="32946" xr:uid="{14C5EDE4-5E67-4A7C-9F62-C3EFD4C765CC}"/>
    <cellStyle name="Vírgula 2 3 3 4" xfId="27235" xr:uid="{00000000-0005-0000-0000-00006D6B0000}"/>
    <cellStyle name="Vírgula 2 3 3 4 2" xfId="33076" xr:uid="{80116D28-3774-4B60-92D0-759E1DFE7D93}"/>
    <cellStyle name="Vírgula 2 3 3 5" xfId="27414" xr:uid="{00000000-0005-0000-0000-00006E6B0000}"/>
    <cellStyle name="Vírgula 2 3 3 5 2" xfId="33251" xr:uid="{2A1C1B04-59F8-457D-B552-F00484CFA191}"/>
    <cellStyle name="Vírgula 2 3 3 6" xfId="27593" xr:uid="{00000000-0005-0000-0000-00006F6B0000}"/>
    <cellStyle name="Vírgula 2 3 3 6 2" xfId="33405" xr:uid="{300D217B-66C5-48EE-B95B-613F74D166BE}"/>
    <cellStyle name="Vírgula 2 3 3 7" xfId="27744" xr:uid="{00000000-0005-0000-0000-0000706B0000}"/>
    <cellStyle name="Vírgula 2 3 3 7 2" xfId="33555" xr:uid="{33FD23D4-CD6E-4751-87C0-63B0EA7BE470}"/>
    <cellStyle name="Vírgula 2 3 3 8" xfId="28128" xr:uid="{68A12A56-98DC-4601-B326-9F751D481005}"/>
    <cellStyle name="Vírgula 2 3 4" xfId="915" xr:uid="{00000000-0005-0000-0000-0000716B0000}"/>
    <cellStyle name="Vírgula 2 3 4 2" xfId="27141" xr:uid="{00000000-0005-0000-0000-0000726B0000}"/>
    <cellStyle name="Vírgula 2 3 4 2 2" xfId="27326" xr:uid="{00000000-0005-0000-0000-0000736B0000}"/>
    <cellStyle name="Vírgula 2 3 4 2 2 2" xfId="33163" xr:uid="{2E5FA07F-2597-4641-85AC-5DD923BBFEC5}"/>
    <cellStyle name="Vírgula 2 3 4 2 3" xfId="27497" xr:uid="{00000000-0005-0000-0000-0000746B0000}"/>
    <cellStyle name="Vírgula 2 3 4 2 3 2" xfId="33334" xr:uid="{CBB70DCD-0618-4392-92CE-35BDFBCEEF24}"/>
    <cellStyle name="Vírgula 2 3 4 2 4" xfId="27666" xr:uid="{00000000-0005-0000-0000-0000756B0000}"/>
    <cellStyle name="Vírgula 2 3 4 2 4 2" xfId="33477" xr:uid="{4BD13F41-1A38-4237-89FC-04CE83F8E12E}"/>
    <cellStyle name="Vírgula 2 3 4 2 5" xfId="27823" xr:uid="{00000000-0005-0000-0000-0000766B0000}"/>
    <cellStyle name="Vírgula 2 3 4 2 5 2" xfId="33634" xr:uid="{1A18474E-9ACE-43D1-8BD2-21544B9A2CE9}"/>
    <cellStyle name="Vírgula 2 3 4 2 6" xfId="32996" xr:uid="{F88E731A-70FD-4913-B860-8469B7A319B8}"/>
    <cellStyle name="Vírgula 2 3 4 3" xfId="26073" xr:uid="{00000000-0005-0000-0000-0000776B0000}"/>
    <cellStyle name="Vírgula 2 3 4 3 2" xfId="32947" xr:uid="{30CEB8B5-2A42-4697-87A3-13FB9F3EACDC}"/>
    <cellStyle name="Vírgula 2 3 4 4" xfId="27239" xr:uid="{00000000-0005-0000-0000-0000786B0000}"/>
    <cellStyle name="Vírgula 2 3 4 4 2" xfId="33080" xr:uid="{18B0F19B-E0DB-4535-83AB-516192AC2A7B}"/>
    <cellStyle name="Vírgula 2 3 4 5" xfId="27418" xr:uid="{00000000-0005-0000-0000-0000796B0000}"/>
    <cellStyle name="Vírgula 2 3 4 5 2" xfId="33255" xr:uid="{F99BA523-90E5-4C6C-9BAE-2A2948C3C05F}"/>
    <cellStyle name="Vírgula 2 3 4 6" xfId="27597" xr:uid="{00000000-0005-0000-0000-00007A6B0000}"/>
    <cellStyle name="Vírgula 2 3 4 6 2" xfId="33409" xr:uid="{D4274FFB-6263-480B-A161-9FBE579E784F}"/>
    <cellStyle name="Vírgula 2 3 4 7" xfId="27748" xr:uid="{00000000-0005-0000-0000-00007B6B0000}"/>
    <cellStyle name="Vírgula 2 3 4 7 2" xfId="33559" xr:uid="{12F429EC-FC47-4D1C-9E02-BD5604B53887}"/>
    <cellStyle name="Vírgula 2 3 4 8" xfId="28130" xr:uid="{522A5D82-8554-45DC-8B90-1C417794552C}"/>
    <cellStyle name="Vírgula 2 3 5" xfId="24512" xr:uid="{00000000-0005-0000-0000-00007C6B0000}"/>
    <cellStyle name="Vírgula 2 3 5 2" xfId="26075" xr:uid="{00000000-0005-0000-0000-00007D6B0000}"/>
    <cellStyle name="Vírgula 2 3 5 2 2" xfId="27241" xr:uid="{00000000-0005-0000-0000-00007E6B0000}"/>
    <cellStyle name="Vírgula 2 3 5 2 2 2" xfId="33082" xr:uid="{EF1261D4-1ACC-4F6A-879C-627D6AC40E32}"/>
    <cellStyle name="Vírgula 2 3 5 2 3" xfId="27420" xr:uid="{00000000-0005-0000-0000-00007F6B0000}"/>
    <cellStyle name="Vírgula 2 3 5 2 3 2" xfId="33257" xr:uid="{943A5427-49C0-45CD-89D3-70D1B289CFDF}"/>
    <cellStyle name="Vírgula 2 3 5 2 4" xfId="27599" xr:uid="{00000000-0005-0000-0000-0000806B0000}"/>
    <cellStyle name="Vírgula 2 3 5 2 4 2" xfId="33411" xr:uid="{7C9B2AE2-77CB-455A-9B36-4A7042F31742}"/>
    <cellStyle name="Vírgula 2 3 5 2 5" xfId="27750" xr:uid="{00000000-0005-0000-0000-0000816B0000}"/>
    <cellStyle name="Vírgula 2 3 5 2 5 2" xfId="33561" xr:uid="{9528355B-3ACA-45E2-B240-A52585806FB7}"/>
    <cellStyle name="Vírgula 2 3 5 2 6" xfId="32949" xr:uid="{20FBD1AB-50B5-419B-B138-5BB370400D2D}"/>
    <cellStyle name="Vírgula 2 3 5 3" xfId="26074" xr:uid="{00000000-0005-0000-0000-0000826B0000}"/>
    <cellStyle name="Vírgula 2 3 5 3 2" xfId="32948" xr:uid="{9A960EF1-1517-4473-896B-B4EF75977C9E}"/>
    <cellStyle name="Vírgula 2 3 5 4" xfId="27240" xr:uid="{00000000-0005-0000-0000-0000836B0000}"/>
    <cellStyle name="Vírgula 2 3 5 4 2" xfId="33081" xr:uid="{A103351E-EB2C-46D3-90E3-42B5BEC33DB8}"/>
    <cellStyle name="Vírgula 2 3 5 5" xfId="27419" xr:uid="{00000000-0005-0000-0000-0000846B0000}"/>
    <cellStyle name="Vírgula 2 3 5 5 2" xfId="33256" xr:uid="{92CDA70B-69DF-467E-B8E1-82E0618D0B9D}"/>
    <cellStyle name="Vírgula 2 3 5 6" xfId="27598" xr:uid="{00000000-0005-0000-0000-0000856B0000}"/>
    <cellStyle name="Vírgula 2 3 5 6 2" xfId="33410" xr:uid="{6E259876-1E9C-4F83-857C-D12CD7A532EA}"/>
    <cellStyle name="Vírgula 2 3 5 7" xfId="27749" xr:uid="{00000000-0005-0000-0000-0000866B0000}"/>
    <cellStyle name="Vírgula 2 3 5 7 2" xfId="33560" xr:uid="{C9B74BB1-C5FA-4E34-9F1B-DA3FD2589FBC}"/>
    <cellStyle name="Vírgula 2 3 5 8" xfId="32532" xr:uid="{5D04BD44-6433-4AFB-A255-09FFFD53AA96}"/>
    <cellStyle name="Vírgula 2 3 6" xfId="26076" xr:uid="{00000000-0005-0000-0000-0000876B0000}"/>
    <cellStyle name="Vírgula 2 3 6 2" xfId="27242" xr:uid="{00000000-0005-0000-0000-0000886B0000}"/>
    <cellStyle name="Vírgula 2 3 6 2 2" xfId="33083" xr:uid="{AE39F102-7E52-4834-B1A0-3FB5CDC6F97D}"/>
    <cellStyle name="Vírgula 2 3 6 3" xfId="27421" xr:uid="{00000000-0005-0000-0000-0000896B0000}"/>
    <cellStyle name="Vírgula 2 3 6 3 2" xfId="33258" xr:uid="{E1727C04-9062-4D1E-A2A3-ED56CA21679C}"/>
    <cellStyle name="Vírgula 2 3 6 4" xfId="27600" xr:uid="{00000000-0005-0000-0000-00008A6B0000}"/>
    <cellStyle name="Vírgula 2 3 6 4 2" xfId="33412" xr:uid="{3E3A6993-6F05-4A34-8D6C-C8442EE03FD6}"/>
    <cellStyle name="Vírgula 2 3 6 5" xfId="27751" xr:uid="{00000000-0005-0000-0000-00008B6B0000}"/>
    <cellStyle name="Vírgula 2 3 6 5 2" xfId="33562" xr:uid="{172D0702-D5E3-46C8-8365-981A6ACD61E6}"/>
    <cellStyle name="Vírgula 2 3 6 6" xfId="32950" xr:uid="{2D4517A5-9EAF-4457-AEEC-67B62C4ECB9C}"/>
    <cellStyle name="Vírgula 2 3 7" xfId="27233" xr:uid="{00000000-0005-0000-0000-00008C6B0000}"/>
    <cellStyle name="Vírgula 2 3 7 2" xfId="33074" xr:uid="{8C104DDC-EB49-41BD-BF93-3CBD11233B4C}"/>
    <cellStyle name="Vírgula 2 3 8" xfId="27412" xr:uid="{00000000-0005-0000-0000-00008D6B0000}"/>
    <cellStyle name="Vírgula 2 3 8 2" xfId="33249" xr:uid="{06669B9F-1D60-4E8D-B944-4CC19837098D}"/>
    <cellStyle name="Vírgula 2 3 9" xfId="27591" xr:uid="{00000000-0005-0000-0000-00008E6B0000}"/>
    <cellStyle name="Vírgula 2 3 9 2" xfId="33403" xr:uid="{93D877C9-5873-4852-BADF-7C04670D6F33}"/>
    <cellStyle name="Vírgula 2 4" xfId="916" xr:uid="{00000000-0005-0000-0000-00008F6B0000}"/>
    <cellStyle name="Vírgula 2 4 10" xfId="27752" xr:uid="{00000000-0005-0000-0000-0000906B0000}"/>
    <cellStyle name="Vírgula 2 4 10 2" xfId="33563" xr:uid="{EAD6605E-CAC7-492B-9CF2-B0632EE2AB80}"/>
    <cellStyle name="Vírgula 2 4 11" xfId="28131"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4" xr:uid="{536C1B3F-B8AE-4F68-BEF6-3C1A41EA0358}"/>
    <cellStyle name="Vírgula 2 4 2 2 3" xfId="27142" xr:uid="{00000000-0005-0000-0000-0000946B0000}"/>
    <cellStyle name="Vírgula 2 4 2 2 3 2" xfId="32997" xr:uid="{59A943FC-63EA-4AC5-9ABD-3BE12265CE69}"/>
    <cellStyle name="Vírgula 2 4 2 2 4" xfId="27327" xr:uid="{00000000-0005-0000-0000-0000956B0000}"/>
    <cellStyle name="Vírgula 2 4 2 2 4 2" xfId="33164" xr:uid="{7497AD65-CD25-4D8A-8871-90C559D1F2FA}"/>
    <cellStyle name="Vírgula 2 4 2 2 5" xfId="27498" xr:uid="{00000000-0005-0000-0000-0000966B0000}"/>
    <cellStyle name="Vírgula 2 4 2 2 5 2" xfId="33335" xr:uid="{03F42409-4BDD-4837-841A-111DA6C4FADE}"/>
    <cellStyle name="Vírgula 2 4 2 2 6" xfId="27667" xr:uid="{00000000-0005-0000-0000-0000976B0000}"/>
    <cellStyle name="Vírgula 2 4 2 2 6 2" xfId="33478" xr:uid="{344F462E-2557-4885-9478-1646D2CE7E0A}"/>
    <cellStyle name="Vírgula 2 4 2 2 7" xfId="27824" xr:uid="{00000000-0005-0000-0000-0000986B0000}"/>
    <cellStyle name="Vírgula 2 4 2 2 7 2" xfId="33635" xr:uid="{6FED30A7-9C4A-478B-A30D-21DCE2C24455}"/>
    <cellStyle name="Vírgula 2 4 2 2 8" xfId="28133" xr:uid="{4A221F12-5CB3-4BA0-AAE6-10E351E19C04}"/>
    <cellStyle name="Vírgula 2 4 2 3" xfId="920" xr:uid="{00000000-0005-0000-0000-0000996B0000}"/>
    <cellStyle name="Vírgula 2 4 2 3 2" xfId="28135" xr:uid="{3B4AA7A4-10AF-4A5F-920E-5872445923C6}"/>
    <cellStyle name="Vírgula 2 4 2 4" xfId="26078" xr:uid="{00000000-0005-0000-0000-00009A6B0000}"/>
    <cellStyle name="Vírgula 2 4 2 4 2" xfId="32952" xr:uid="{0DB59B07-16E8-4544-9F9C-3D6816118109}"/>
    <cellStyle name="Vírgula 2 4 2 5" xfId="27244" xr:uid="{00000000-0005-0000-0000-00009B6B0000}"/>
    <cellStyle name="Vírgula 2 4 2 5 2" xfId="33085" xr:uid="{C0B58D56-4392-41BE-85FD-970557708B1B}"/>
    <cellStyle name="Vírgula 2 4 2 6" xfId="27423" xr:uid="{00000000-0005-0000-0000-00009C6B0000}"/>
    <cellStyle name="Vírgula 2 4 2 6 2" xfId="33260" xr:uid="{EF2B042F-489F-47F5-846B-6FCB066FD344}"/>
    <cellStyle name="Vírgula 2 4 2 7" xfId="27602" xr:uid="{00000000-0005-0000-0000-00009D6B0000}"/>
    <cellStyle name="Vírgula 2 4 2 7 2" xfId="33414" xr:uid="{7FBD0411-6073-4732-819C-0436E8FF8B7E}"/>
    <cellStyle name="Vírgula 2 4 2 8" xfId="27753" xr:uid="{00000000-0005-0000-0000-00009E6B0000}"/>
    <cellStyle name="Vírgula 2 4 2 8 2" xfId="33564" xr:uid="{317BB76D-72D7-4B0F-B69D-B79E005F84E2}"/>
    <cellStyle name="Vírgula 2 4 2 9" xfId="28132" xr:uid="{0E74747B-7B8D-442D-AE05-0286E3144FF3}"/>
    <cellStyle name="Vírgula 2 4 3" xfId="921" xr:uid="{00000000-0005-0000-0000-00009F6B0000}"/>
    <cellStyle name="Vírgula 2 4 3 2" xfId="922" xr:uid="{00000000-0005-0000-0000-0000A06B0000}"/>
    <cellStyle name="Vírgula 2 4 3 2 2" xfId="28137" xr:uid="{A84F3D26-B0F3-4C9E-866A-801F7ACC04E1}"/>
    <cellStyle name="Vírgula 2 4 3 3" xfId="28136" xr:uid="{8C268A38-A5C3-4DAA-ABDA-86B8AA115D1E}"/>
    <cellStyle name="Vírgula 2 4 4" xfId="923" xr:uid="{00000000-0005-0000-0000-0000A16B0000}"/>
    <cellStyle name="Vírgula 2 4 4 2" xfId="28138" xr:uid="{14E867FD-F51B-45DE-A944-9D7C19DE4C55}"/>
    <cellStyle name="Vírgula 2 4 5" xfId="24513" xr:uid="{00000000-0005-0000-0000-0000A26B0000}"/>
    <cellStyle name="Vírgula 2 4 5 2" xfId="32533" xr:uid="{BD024143-9FB7-40D3-84A7-A4ECEA73F2F8}"/>
    <cellStyle name="Vírgula 2 4 6" xfId="26077" xr:uid="{00000000-0005-0000-0000-0000A36B0000}"/>
    <cellStyle name="Vírgula 2 4 6 2" xfId="32951" xr:uid="{051F8AB8-AD90-4577-8709-6A982A1B3755}"/>
    <cellStyle name="Vírgula 2 4 7" xfId="27243" xr:uid="{00000000-0005-0000-0000-0000A46B0000}"/>
    <cellStyle name="Vírgula 2 4 7 2" xfId="33084" xr:uid="{33759A7A-4DD9-4E62-B50E-4326A9E08CE0}"/>
    <cellStyle name="Vírgula 2 4 8" xfId="27422" xr:uid="{00000000-0005-0000-0000-0000A56B0000}"/>
    <cellStyle name="Vírgula 2 4 8 2" xfId="33259" xr:uid="{92B816D1-4744-4A6F-9B8D-66FEC6373DFE}"/>
    <cellStyle name="Vírgula 2 4 9" xfId="27601" xr:uid="{00000000-0005-0000-0000-0000A66B0000}"/>
    <cellStyle name="Vírgula 2 4 9 2" xfId="33413" xr:uid="{88656B08-26A7-43E6-8D46-2FB947602BAC}"/>
    <cellStyle name="Vírgula 2 5" xfId="924" xr:uid="{00000000-0005-0000-0000-0000A76B0000}"/>
    <cellStyle name="Vírgula 2 5 2" xfId="27143" xr:uid="{00000000-0005-0000-0000-0000A86B0000}"/>
    <cellStyle name="Vírgula 2 5 2 2" xfId="27328" xr:uid="{00000000-0005-0000-0000-0000A96B0000}"/>
    <cellStyle name="Vírgula 2 5 2 2 2" xfId="33165" xr:uid="{8B6F0794-6898-41CC-AA9B-A4336131D2C9}"/>
    <cellStyle name="Vírgula 2 5 2 3" xfId="27499" xr:uid="{00000000-0005-0000-0000-0000AA6B0000}"/>
    <cellStyle name="Vírgula 2 5 2 3 2" xfId="33336" xr:uid="{67A0E35C-2D51-43F2-B5D3-1712473D6FCB}"/>
    <cellStyle name="Vírgula 2 5 2 4" xfId="27668" xr:uid="{00000000-0005-0000-0000-0000AB6B0000}"/>
    <cellStyle name="Vírgula 2 5 2 4 2" xfId="33479" xr:uid="{7D52084B-D477-41B6-AAEA-5E67E03C83CC}"/>
    <cellStyle name="Vírgula 2 5 2 5" xfId="27825" xr:uid="{00000000-0005-0000-0000-0000AC6B0000}"/>
    <cellStyle name="Vírgula 2 5 2 5 2" xfId="33636" xr:uid="{04A2AC44-4DC1-49DD-A696-3699322D45C6}"/>
    <cellStyle name="Vírgula 2 5 2 6" xfId="32998" xr:uid="{DD9F3152-E638-4C3C-B042-B0EBBB1B9C10}"/>
    <cellStyle name="Vírgula 2 5 3" xfId="26079" xr:uid="{00000000-0005-0000-0000-0000AD6B0000}"/>
    <cellStyle name="Vírgula 2 5 3 2" xfId="32953" xr:uid="{0BA23CC7-10B1-4E0F-B2DC-9493B11884AC}"/>
    <cellStyle name="Vírgula 2 5 4" xfId="27245" xr:uid="{00000000-0005-0000-0000-0000AE6B0000}"/>
    <cellStyle name="Vírgula 2 5 4 2" xfId="33086" xr:uid="{4DED789D-0768-40B0-B9EE-7B1C02572FBD}"/>
    <cellStyle name="Vírgula 2 5 5" xfId="27424" xr:uid="{00000000-0005-0000-0000-0000AF6B0000}"/>
    <cellStyle name="Vírgula 2 5 5 2" xfId="33261" xr:uid="{1F82F602-2FC9-4DDC-AB29-FEC7CCC44854}"/>
    <cellStyle name="Vírgula 2 5 6" xfId="27603" xr:uid="{00000000-0005-0000-0000-0000B06B0000}"/>
    <cellStyle name="Vírgula 2 5 6 2" xfId="33415" xr:uid="{2B81979B-A06C-4E40-987D-7A45B64C360B}"/>
    <cellStyle name="Vírgula 2 5 7" xfId="27754" xr:uid="{00000000-0005-0000-0000-0000B16B0000}"/>
    <cellStyle name="Vírgula 2 5 7 2" xfId="33565" xr:uid="{E00D76D9-6AC7-4937-AB20-B864D0F039F0}"/>
    <cellStyle name="Vírgula 2 5 8" xfId="28139" xr:uid="{1792C336-9BC6-447B-90DC-E1D1C3271C53}"/>
    <cellStyle name="Vírgula 2 6" xfId="925" xr:uid="{00000000-0005-0000-0000-0000B26B0000}"/>
    <cellStyle name="Vírgula 2 6 2" xfId="926" xr:uid="{00000000-0005-0000-0000-0000B36B0000}"/>
    <cellStyle name="Vírgula 2 6 2 2" xfId="28141" xr:uid="{11E51D94-8D60-4597-82A2-B8953E68DEA7}"/>
    <cellStyle name="Vírgula 2 6 3" xfId="927" xr:uid="{00000000-0005-0000-0000-0000B46B0000}"/>
    <cellStyle name="Vírgula 2 6 3 2" xfId="28142" xr:uid="{E31BE8A6-53C7-43D2-9EFD-985E1158BC26}"/>
    <cellStyle name="Vírgula 2 6 4" xfId="26080" xr:uid="{00000000-0005-0000-0000-0000B56B0000}"/>
    <cellStyle name="Vírgula 2 6 4 2" xfId="32954" xr:uid="{880DA32F-D88E-42B1-A714-64619A97B38E}"/>
    <cellStyle name="Vírgula 2 6 5" xfId="27246" xr:uid="{00000000-0005-0000-0000-0000B66B0000}"/>
    <cellStyle name="Vírgula 2 6 5 2" xfId="33087" xr:uid="{9DA8AFD5-8362-4D34-962D-DE92DF429E0B}"/>
    <cellStyle name="Vírgula 2 6 6" xfId="27425" xr:uid="{00000000-0005-0000-0000-0000B76B0000}"/>
    <cellStyle name="Vírgula 2 6 6 2" xfId="33262" xr:uid="{D91C7103-ECAF-4E02-A57E-D2740E076DE5}"/>
    <cellStyle name="Vírgula 2 6 7" xfId="27604" xr:uid="{00000000-0005-0000-0000-0000B86B0000}"/>
    <cellStyle name="Vírgula 2 6 7 2" xfId="33416" xr:uid="{47A747F4-6087-4EBB-B0DC-0B58C2F62B12}"/>
    <cellStyle name="Vírgula 2 6 8" xfId="27755" xr:uid="{00000000-0005-0000-0000-0000B96B0000}"/>
    <cellStyle name="Vírgula 2 6 8 2" xfId="33566" xr:uid="{D12785AB-4C4C-4690-9EB5-BC0365886670}"/>
    <cellStyle name="Vírgula 2 6 9" xfId="28140" xr:uid="{D50E4904-8B90-4BBB-BF1E-15105D84541F}"/>
    <cellStyle name="Vírgula 2 7" xfId="928" xr:uid="{00000000-0005-0000-0000-0000BA6B0000}"/>
    <cellStyle name="Vírgula 2 7 2" xfId="26107" xr:uid="{00000000-0005-0000-0000-0000BB6B0000}"/>
    <cellStyle name="Vírgula 2 7 2 2" xfId="32981" xr:uid="{67435B97-8A50-4C9E-8A88-E427E30530E9}"/>
    <cellStyle name="Vírgula 2 7 3" xfId="27287" xr:uid="{00000000-0005-0000-0000-0000BC6B0000}"/>
    <cellStyle name="Vírgula 2 7 3 2" xfId="33127" xr:uid="{D8BB4A65-B75C-47D5-A00C-CBB46BCD2C6B}"/>
    <cellStyle name="Vírgula 2 7 4" xfId="27466" xr:uid="{00000000-0005-0000-0000-0000BD6B0000}"/>
    <cellStyle name="Vírgula 2 7 4 2" xfId="33303" xr:uid="{6755CDEF-14A8-4165-AE57-C69AEDC9CACC}"/>
    <cellStyle name="Vírgula 2 7 5" xfId="27645" xr:uid="{00000000-0005-0000-0000-0000BE6B0000}"/>
    <cellStyle name="Vírgula 2 7 5 2" xfId="33456" xr:uid="{F5725F5F-19A6-46B5-9270-518D8C309014}"/>
    <cellStyle name="Vírgula 2 7 6" xfId="27796" xr:uid="{00000000-0005-0000-0000-0000BF6B0000}"/>
    <cellStyle name="Vírgula 2 7 6 2" xfId="33607" xr:uid="{05EFE82C-87AA-463E-971F-C17A339AC098}"/>
    <cellStyle name="Vírgula 2 7 7" xfId="28143" xr:uid="{89B5AA0E-9009-46C5-B25E-10CBCC0FF648}"/>
    <cellStyle name="Vírgula 2 8" xfId="929" xr:uid="{00000000-0005-0000-0000-0000C06B0000}"/>
    <cellStyle name="Vírgula 2 8 2" xfId="27148" xr:uid="{00000000-0005-0000-0000-0000C16B0000}"/>
    <cellStyle name="Vírgula 2 8 2 2" xfId="33000" xr:uid="{D06D78A7-228B-4DE8-8847-42B1676A7663}"/>
    <cellStyle name="Vírgula 2 8 3" xfId="27502" xr:uid="{00000000-0005-0000-0000-0000C26B0000}"/>
    <cellStyle name="Vírgula 2 8 3 2" xfId="33339" xr:uid="{C47AE72F-38EC-4876-8BE6-4DDFAB18174A}"/>
    <cellStyle name="Vírgula 2 8 4" xfId="27671" xr:uid="{00000000-0005-0000-0000-0000C36B0000}"/>
    <cellStyle name="Vírgula 2 8 4 2" xfId="33482" xr:uid="{23609183-0414-4097-92CC-6A6EFC3F8AE6}"/>
    <cellStyle name="Vírgula 2 8 5" xfId="27828" xr:uid="{00000000-0005-0000-0000-0000C46B0000}"/>
    <cellStyle name="Vírgula 2 8 5 2" xfId="33639" xr:uid="{9159D363-F20E-455B-9447-6226D108680E}"/>
    <cellStyle name="Vírgula 2 8 6" xfId="28144" xr:uid="{0683803B-E90B-430C-87FF-A0FC7AC36978}"/>
    <cellStyle name="Vírgula 2 9" xfId="930" xr:uid="{00000000-0005-0000-0000-0000C56B0000}"/>
    <cellStyle name="Vírgula 3" xfId="931" xr:uid="{00000000-0005-0000-0000-0000C66B0000}"/>
    <cellStyle name="Vírgula 3 10" xfId="27605" xr:uid="{00000000-0005-0000-0000-0000C76B0000}"/>
    <cellStyle name="Vírgula 3 10 2" xfId="33417" xr:uid="{9D75B047-E0B3-4A4A-A579-1BF3C408A3B7}"/>
    <cellStyle name="Vírgula 3 11" xfId="27756" xr:uid="{00000000-0005-0000-0000-0000C86B0000}"/>
    <cellStyle name="Vírgula 3 11 2" xfId="33567" xr:uid="{D0D81D0D-0521-4CE2-85B0-ABA361AF359B}"/>
    <cellStyle name="Vírgula 3 12" xfId="28145" xr:uid="{C26010D7-A30D-4135-853B-4F1792C8D2C2}"/>
    <cellStyle name="Vírgula 3 2" xfId="932" xr:uid="{00000000-0005-0000-0000-0000C96B0000}"/>
    <cellStyle name="Vírgula 3 2 2" xfId="24515" xr:uid="{00000000-0005-0000-0000-0000CA6B0000}"/>
    <cellStyle name="Vírgula 3 2 2 2" xfId="26083" xr:uid="{00000000-0005-0000-0000-0000CB6B0000}"/>
    <cellStyle name="Vírgula 3 2 2 2 2" xfId="32957" xr:uid="{37CC18C6-CA96-4489-AF33-1F2B87A36075}"/>
    <cellStyle name="Vírgula 3 2 2 3" xfId="27249" xr:uid="{00000000-0005-0000-0000-0000CC6B0000}"/>
    <cellStyle name="Vírgula 3 2 2 3 2" xfId="33090" xr:uid="{B2CFDA1D-6398-4E6A-A1EF-D701A463F850}"/>
    <cellStyle name="Vírgula 3 2 2 4" xfId="27428" xr:uid="{00000000-0005-0000-0000-0000CD6B0000}"/>
    <cellStyle name="Vírgula 3 2 2 4 2" xfId="33265" xr:uid="{7DDF9DB2-DD30-45D8-8F58-270A6B4DA195}"/>
    <cellStyle name="Vírgula 3 2 2 5" xfId="27607" xr:uid="{00000000-0005-0000-0000-0000CE6B0000}"/>
    <cellStyle name="Vírgula 3 2 2 5 2" xfId="33419" xr:uid="{C7EF61A1-79CD-40E8-8C95-750CA5C48808}"/>
    <cellStyle name="Vírgula 3 2 2 6" xfId="27758" xr:uid="{00000000-0005-0000-0000-0000CF6B0000}"/>
    <cellStyle name="Vírgula 3 2 2 6 2" xfId="33569" xr:uid="{8936621B-5F48-4AA2-8B7D-C343133543E1}"/>
    <cellStyle name="Vírgula 3 2 3" xfId="26082" xr:uid="{00000000-0005-0000-0000-0000D06B0000}"/>
    <cellStyle name="Vírgula 3 2 3 2" xfId="32956" xr:uid="{FC3DB8F1-1EE0-4BCA-A113-3F627A8138B9}"/>
    <cellStyle name="Vírgula 3 2 4" xfId="27248" xr:uid="{00000000-0005-0000-0000-0000D16B0000}"/>
    <cellStyle name="Vírgula 3 2 4 2" xfId="33089" xr:uid="{BEF28239-B9DD-4589-B437-2BEC8546B9C4}"/>
    <cellStyle name="Vírgula 3 2 5" xfId="27427" xr:uid="{00000000-0005-0000-0000-0000D26B0000}"/>
    <cellStyle name="Vírgula 3 2 5 2" xfId="33264" xr:uid="{053E6C8E-4004-404F-9AFD-1A4659F51D25}"/>
    <cellStyle name="Vírgula 3 2 6" xfId="27606" xr:uid="{00000000-0005-0000-0000-0000D36B0000}"/>
    <cellStyle name="Vírgula 3 2 6 2" xfId="33418" xr:uid="{3D6FCFBD-D837-4734-8B3A-50022BB06A87}"/>
    <cellStyle name="Vírgula 3 2 7" xfId="27757" xr:uid="{00000000-0005-0000-0000-0000D46B0000}"/>
    <cellStyle name="Vírgula 3 2 7 2" xfId="33568" xr:uid="{2385EDD2-4695-45CC-85CE-D9B1EA9456BD}"/>
    <cellStyle name="Vírgula 3 2 8" xfId="28146" xr:uid="{DA0BAAAE-03C0-4784-B306-ACAA331EF6F6}"/>
    <cellStyle name="Vírgula 3 3" xfId="933" xr:uid="{00000000-0005-0000-0000-0000D56B0000}"/>
    <cellStyle name="Vírgula 3 3 10" xfId="28147" xr:uid="{FEC1F442-E863-4812-8FE8-3FD6E53E6E56}"/>
    <cellStyle name="Vírgula 3 3 2" xfId="934" xr:uid="{00000000-0005-0000-0000-0000D66B0000}"/>
    <cellStyle name="Vírgula 3 3 2 2" xfId="935" xr:uid="{00000000-0005-0000-0000-0000D76B0000}"/>
    <cellStyle name="Vírgula 3 3 2 2 2" xfId="28149" xr:uid="{59CF097D-3D36-475B-93D1-DA78F4DEA474}"/>
    <cellStyle name="Vírgula 3 3 2 3" xfId="26085" xr:uid="{00000000-0005-0000-0000-0000D86B0000}"/>
    <cellStyle name="Vírgula 3 3 2 3 2" xfId="32959" xr:uid="{34A66FF0-CF0E-485C-967C-B4DDFD5835C7}"/>
    <cellStyle name="Vírgula 3 3 2 4" xfId="27251" xr:uid="{00000000-0005-0000-0000-0000D96B0000}"/>
    <cellStyle name="Vírgula 3 3 2 4 2" xfId="33092" xr:uid="{E798B778-8527-4A5B-94B2-0FD425877DED}"/>
    <cellStyle name="Vírgula 3 3 2 5" xfId="27430" xr:uid="{00000000-0005-0000-0000-0000DA6B0000}"/>
    <cellStyle name="Vírgula 3 3 2 5 2" xfId="33267" xr:uid="{E30CDD09-9E80-475F-9F25-C7AFE325FDE4}"/>
    <cellStyle name="Vírgula 3 3 2 6" xfId="27609" xr:uid="{00000000-0005-0000-0000-0000DB6B0000}"/>
    <cellStyle name="Vírgula 3 3 2 6 2" xfId="33421" xr:uid="{E2D8F769-7D3E-443D-9911-B5E924F6DDBF}"/>
    <cellStyle name="Vírgula 3 3 2 7" xfId="27760" xr:uid="{00000000-0005-0000-0000-0000DC6B0000}"/>
    <cellStyle name="Vírgula 3 3 2 7 2" xfId="33571" xr:uid="{7D648B14-A018-4DFD-897B-FA5BB559F17F}"/>
    <cellStyle name="Vírgula 3 3 2 8" xfId="28148" xr:uid="{38CEA0F4-B0E0-4B31-88D3-83AAE7618316}"/>
    <cellStyle name="Vírgula 3 3 3" xfId="936" xr:uid="{00000000-0005-0000-0000-0000DD6B0000}"/>
    <cellStyle name="Vírgula 3 3 3 2" xfId="28150" xr:uid="{E4103A25-71BC-4C4B-8EF3-686E5C893BD1}"/>
    <cellStyle name="Vírgula 3 3 4" xfId="24516" xr:uid="{00000000-0005-0000-0000-0000DE6B0000}"/>
    <cellStyle name="Vírgula 3 3 4 2" xfId="32535" xr:uid="{18E2C93C-5EEF-4908-8E4A-C1CCD082FDBF}"/>
    <cellStyle name="Vírgula 3 3 5" xfId="26084" xr:uid="{00000000-0005-0000-0000-0000DF6B0000}"/>
    <cellStyle name="Vírgula 3 3 5 2" xfId="32958" xr:uid="{E6B3FC04-39AD-4069-9233-4D7AD49D5353}"/>
    <cellStyle name="Vírgula 3 3 6" xfId="27250" xr:uid="{00000000-0005-0000-0000-0000E06B0000}"/>
    <cellStyle name="Vírgula 3 3 6 2" xfId="33091" xr:uid="{4905BB46-6865-4277-8B46-7DB745E5583C}"/>
    <cellStyle name="Vírgula 3 3 7" xfId="27429" xr:uid="{00000000-0005-0000-0000-0000E16B0000}"/>
    <cellStyle name="Vírgula 3 3 7 2" xfId="33266" xr:uid="{93B4E80F-8F95-4E44-BD40-3392E8BBF4A0}"/>
    <cellStyle name="Vírgula 3 3 8" xfId="27608" xr:uid="{00000000-0005-0000-0000-0000E26B0000}"/>
    <cellStyle name="Vírgula 3 3 8 2" xfId="33420" xr:uid="{AF7444FD-25EF-4732-B22B-76450C984112}"/>
    <cellStyle name="Vírgula 3 3 9" xfId="27759" xr:uid="{00000000-0005-0000-0000-0000E36B0000}"/>
    <cellStyle name="Vírgula 3 3 9 2" xfId="33570" xr:uid="{358DE366-49DA-4978-9A75-96D79BAD0074}"/>
    <cellStyle name="Vírgula 3 4" xfId="937" xr:uid="{00000000-0005-0000-0000-0000E46B0000}"/>
    <cellStyle name="Vírgula 3 4 2" xfId="938" xr:uid="{00000000-0005-0000-0000-0000E56B0000}"/>
    <cellStyle name="Vírgula 3 4 2 2" xfId="28152" xr:uid="{BC86E4B2-26D1-4025-9EC9-DB9D8FC54863}"/>
    <cellStyle name="Vírgula 3 4 3" xfId="26086" xr:uid="{00000000-0005-0000-0000-0000E66B0000}"/>
    <cellStyle name="Vírgula 3 4 3 2" xfId="32960" xr:uid="{A730204F-B3B6-49DC-B171-C9528831AB71}"/>
    <cellStyle name="Vírgula 3 4 4" xfId="27252" xr:uid="{00000000-0005-0000-0000-0000E76B0000}"/>
    <cellStyle name="Vírgula 3 4 4 2" xfId="33093" xr:uid="{761F3BFF-B791-44C5-92FE-4932181CCF0E}"/>
    <cellStyle name="Vírgula 3 4 5" xfId="27431" xr:uid="{00000000-0005-0000-0000-0000E86B0000}"/>
    <cellStyle name="Vírgula 3 4 5 2" xfId="33268" xr:uid="{CDBDBEC4-540B-4A1E-A588-331E678FD494}"/>
    <cellStyle name="Vírgula 3 4 6" xfId="27610" xr:uid="{00000000-0005-0000-0000-0000E96B0000}"/>
    <cellStyle name="Vírgula 3 4 6 2" xfId="33422" xr:uid="{5C292651-DA89-4A6B-9DBB-DD916E61E68E}"/>
    <cellStyle name="Vírgula 3 4 7" xfId="27761" xr:uid="{00000000-0005-0000-0000-0000EA6B0000}"/>
    <cellStyle name="Vírgula 3 4 7 2" xfId="33572" xr:uid="{B25FA8A0-81CE-40C6-BAB8-11AEBA216877}"/>
    <cellStyle name="Vírgula 3 4 8" xfId="28151" xr:uid="{4BFA1729-24D1-43B9-B95E-B52B53D9E82F}"/>
    <cellStyle name="Vírgula 3 5" xfId="939" xr:uid="{00000000-0005-0000-0000-0000EB6B0000}"/>
    <cellStyle name="Vírgula 3 5 2" xfId="28153" xr:uid="{0D3DC1B4-8E76-4D56-92DD-88A0A31576AA}"/>
    <cellStyle name="Vírgula 3 6" xfId="24514" xr:uid="{00000000-0005-0000-0000-0000EC6B0000}"/>
    <cellStyle name="Vírgula 3 6 2" xfId="32534" xr:uid="{D2331C02-BCC5-478F-93F8-38AB7D1085C6}"/>
    <cellStyle name="Vírgula 3 7" xfId="26081" xr:uid="{00000000-0005-0000-0000-0000ED6B0000}"/>
    <cellStyle name="Vírgula 3 7 2" xfId="32955" xr:uid="{56F875D3-02AE-491A-A641-84EBD2A3881D}"/>
    <cellStyle name="Vírgula 3 8" xfId="27247" xr:uid="{00000000-0005-0000-0000-0000EE6B0000}"/>
    <cellStyle name="Vírgula 3 8 2" xfId="33088" xr:uid="{720F0D6E-9F8D-4FA3-A623-FB162C83FB2C}"/>
    <cellStyle name="Vírgula 3 9" xfId="27426" xr:uid="{00000000-0005-0000-0000-0000EF6B0000}"/>
    <cellStyle name="Vírgula 3 9 2" xfId="33263" xr:uid="{7842A468-7F3D-455A-A07E-FA3BF54935CE}"/>
    <cellStyle name="Vírgula 4" xfId="940" xr:uid="{00000000-0005-0000-0000-0000F06B0000}"/>
    <cellStyle name="Vírgula 4 10" xfId="27611" xr:uid="{00000000-0005-0000-0000-0000F16B0000}"/>
    <cellStyle name="Vírgula 4 10 2" xfId="33423" xr:uid="{6D979C11-1010-4EB2-8763-892D5173A067}"/>
    <cellStyle name="Vírgula 4 11" xfId="27762" xr:uid="{00000000-0005-0000-0000-0000F26B0000}"/>
    <cellStyle name="Vírgula 4 11 2" xfId="33573" xr:uid="{4E62E198-41F3-464A-954C-DA5A10971813}"/>
    <cellStyle name="Vírgula 4 12" xfId="28154" xr:uid="{32323CBF-62E3-4555-8657-FE0EEEF28FA0}"/>
    <cellStyle name="Vírgula 4 2" xfId="941" xr:uid="{00000000-0005-0000-0000-0000F36B0000}"/>
    <cellStyle name="Vírgula 4 2 10" xfId="28155" xr:uid="{63DB7025-53DB-4E14-AC7B-F56AFC53AA2B}"/>
    <cellStyle name="Vírgula 4 2 2" xfId="26088" xr:uid="{00000000-0005-0000-0000-0000F46B0000}"/>
    <cellStyle name="Vírgula 4 2 2 2" xfId="26089" xr:uid="{00000000-0005-0000-0000-0000F56B0000}"/>
    <cellStyle name="Vírgula 4 2 2 2 2" xfId="26090" xr:uid="{00000000-0005-0000-0000-0000F66B0000}"/>
    <cellStyle name="Vírgula 4 2 2 2 2 2" xfId="27257" xr:uid="{00000000-0005-0000-0000-0000F76B0000}"/>
    <cellStyle name="Vírgula 4 2 2 2 2 2 2" xfId="33098" xr:uid="{00191A32-C4C0-4A25-A78E-5A47D9881358}"/>
    <cellStyle name="Vírgula 4 2 2 2 2 3" xfId="27436" xr:uid="{00000000-0005-0000-0000-0000F86B0000}"/>
    <cellStyle name="Vírgula 4 2 2 2 2 3 2" xfId="33273" xr:uid="{4EC98956-75FA-4814-B9E9-89FA81B96E0F}"/>
    <cellStyle name="Vírgula 4 2 2 2 2 4" xfId="27615" xr:uid="{00000000-0005-0000-0000-0000F96B0000}"/>
    <cellStyle name="Vírgula 4 2 2 2 2 4 2" xfId="33427" xr:uid="{466D1E4F-3867-4E94-A97A-BB92A8B9FD1E}"/>
    <cellStyle name="Vírgula 4 2 2 2 2 5" xfId="27766" xr:uid="{00000000-0005-0000-0000-0000FA6B0000}"/>
    <cellStyle name="Vírgula 4 2 2 2 2 5 2" xfId="33577" xr:uid="{CA98C401-93F4-4DBE-8E97-BFC5BB3F80D1}"/>
    <cellStyle name="Vírgula 4 2 2 2 2 6" xfId="32964" xr:uid="{9F73E2AA-3C7F-4D94-BEE4-126CE6700335}"/>
    <cellStyle name="Vírgula 4 2 2 2 3" xfId="27256" xr:uid="{00000000-0005-0000-0000-0000FB6B0000}"/>
    <cellStyle name="Vírgula 4 2 2 2 3 2" xfId="33097" xr:uid="{E83BAACB-008E-4806-84D0-D109318A5F28}"/>
    <cellStyle name="Vírgula 4 2 2 2 4" xfId="27435" xr:uid="{00000000-0005-0000-0000-0000FC6B0000}"/>
    <cellStyle name="Vírgula 4 2 2 2 4 2" xfId="33272" xr:uid="{DEE16176-A6EA-41AB-A1DD-A36380421C58}"/>
    <cellStyle name="Vírgula 4 2 2 2 5" xfId="27614" xr:uid="{00000000-0005-0000-0000-0000FD6B0000}"/>
    <cellStyle name="Vírgula 4 2 2 2 5 2" xfId="33426" xr:uid="{D1478609-A420-453B-86DB-0410A70DA9C4}"/>
    <cellStyle name="Vírgula 4 2 2 2 6" xfId="27765" xr:uid="{00000000-0005-0000-0000-0000FE6B0000}"/>
    <cellStyle name="Vírgula 4 2 2 2 6 2" xfId="33576" xr:uid="{2D7AF1F0-16A2-454E-8F9B-B83A57968856}"/>
    <cellStyle name="Vírgula 4 2 2 2 7" xfId="32963" xr:uid="{DF679658-C5BA-4018-A08B-A8CE0F1C7430}"/>
    <cellStyle name="Vírgula 4 2 2 3" xfId="26091" xr:uid="{00000000-0005-0000-0000-0000FF6B0000}"/>
    <cellStyle name="Vírgula 4 2 2 3 2" xfId="27258" xr:uid="{00000000-0005-0000-0000-0000006C0000}"/>
    <cellStyle name="Vírgula 4 2 2 3 2 2" xfId="33099" xr:uid="{E44A4453-D901-4A2C-AC0E-5A6574123D19}"/>
    <cellStyle name="Vírgula 4 2 2 3 3" xfId="27437" xr:uid="{00000000-0005-0000-0000-0000016C0000}"/>
    <cellStyle name="Vírgula 4 2 2 3 3 2" xfId="33274" xr:uid="{5B2A4360-8EC0-4581-BA96-14A02DF5075D}"/>
    <cellStyle name="Vírgula 4 2 2 3 4" xfId="27616" xr:uid="{00000000-0005-0000-0000-0000026C0000}"/>
    <cellStyle name="Vírgula 4 2 2 3 4 2" xfId="33428" xr:uid="{FC2BD684-239F-404F-99CE-F619A6FDA4D5}"/>
    <cellStyle name="Vírgula 4 2 2 3 5" xfId="27767" xr:uid="{00000000-0005-0000-0000-0000036C0000}"/>
    <cellStyle name="Vírgula 4 2 2 3 5 2" xfId="33578" xr:uid="{D98EE781-2824-43E4-A1F1-F5D1DBFACA14}"/>
    <cellStyle name="Vírgula 4 2 2 3 6" xfId="32965" xr:uid="{895B25D0-3C91-4675-AD1D-8DECECA582C6}"/>
    <cellStyle name="Vírgula 4 2 2 4" xfId="27255" xr:uid="{00000000-0005-0000-0000-0000046C0000}"/>
    <cellStyle name="Vírgula 4 2 2 4 2" xfId="33096" xr:uid="{D4890CFB-81CE-4465-A933-967CF9887252}"/>
    <cellStyle name="Vírgula 4 2 2 5" xfId="27434" xr:uid="{00000000-0005-0000-0000-0000056C0000}"/>
    <cellStyle name="Vírgula 4 2 2 5 2" xfId="33271" xr:uid="{4E33F549-7DD5-4EEC-A73F-064F17E79069}"/>
    <cellStyle name="Vírgula 4 2 2 6" xfId="27613" xr:uid="{00000000-0005-0000-0000-0000066C0000}"/>
    <cellStyle name="Vírgula 4 2 2 6 2" xfId="33425" xr:uid="{8788EF5A-01A4-4EDC-B473-4F505715EF76}"/>
    <cellStyle name="Vírgula 4 2 2 7" xfId="27764" xr:uid="{00000000-0005-0000-0000-0000076C0000}"/>
    <cellStyle name="Vírgula 4 2 2 7 2" xfId="33575" xr:uid="{D98B2063-EBF5-4717-94E0-A56CE374D31B}"/>
    <cellStyle name="Vírgula 4 2 2 8" xfId="32962" xr:uid="{FFFC972B-6313-44BD-90B7-5FC12D15A8FB}"/>
    <cellStyle name="Vírgula 4 2 3" xfId="26092" xr:uid="{00000000-0005-0000-0000-0000086C0000}"/>
    <cellStyle name="Vírgula 4 2 3 2" xfId="26093" xr:uid="{00000000-0005-0000-0000-0000096C0000}"/>
    <cellStyle name="Vírgula 4 2 3 2 2" xfId="27260" xr:uid="{00000000-0005-0000-0000-00000A6C0000}"/>
    <cellStyle name="Vírgula 4 2 3 2 2 2" xfId="33101" xr:uid="{43DCE0D4-13B5-41D3-933F-8B61A2813E12}"/>
    <cellStyle name="Vírgula 4 2 3 2 3" xfId="27439" xr:uid="{00000000-0005-0000-0000-00000B6C0000}"/>
    <cellStyle name="Vírgula 4 2 3 2 3 2" xfId="33276" xr:uid="{B1CB8B3F-F8EB-4030-9436-CBF82DB4A453}"/>
    <cellStyle name="Vírgula 4 2 3 2 4" xfId="27618" xr:uid="{00000000-0005-0000-0000-00000C6C0000}"/>
    <cellStyle name="Vírgula 4 2 3 2 4 2" xfId="33430" xr:uid="{C3418649-DD7D-423C-9C30-2ECC4B372204}"/>
    <cellStyle name="Vírgula 4 2 3 2 5" xfId="27769" xr:uid="{00000000-0005-0000-0000-00000D6C0000}"/>
    <cellStyle name="Vírgula 4 2 3 2 5 2" xfId="33580" xr:uid="{67C1F589-9897-426D-A22C-3C93D06FC38A}"/>
    <cellStyle name="Vírgula 4 2 3 2 6" xfId="32967" xr:uid="{4528B23F-E34B-4EBD-A074-F4E01BA5D116}"/>
    <cellStyle name="Vírgula 4 2 3 3" xfId="27259" xr:uid="{00000000-0005-0000-0000-00000E6C0000}"/>
    <cellStyle name="Vírgula 4 2 3 3 2" xfId="33100" xr:uid="{E0DBB710-16A3-45F1-BE15-FC3B31FC42E9}"/>
    <cellStyle name="Vírgula 4 2 3 4" xfId="27438" xr:uid="{00000000-0005-0000-0000-00000F6C0000}"/>
    <cellStyle name="Vírgula 4 2 3 4 2" xfId="33275" xr:uid="{853F7A86-21E6-4002-AFBB-353DDC9A088E}"/>
    <cellStyle name="Vírgula 4 2 3 5" xfId="27617" xr:uid="{00000000-0005-0000-0000-0000106C0000}"/>
    <cellStyle name="Vírgula 4 2 3 5 2" xfId="33429" xr:uid="{65EC77CB-3F2B-4054-9A3A-733158EF9C5A}"/>
    <cellStyle name="Vírgula 4 2 3 6" xfId="27768" xr:uid="{00000000-0005-0000-0000-0000116C0000}"/>
    <cellStyle name="Vírgula 4 2 3 6 2" xfId="33579" xr:uid="{8E7AFE55-70B5-45CD-B233-858D53BD5718}"/>
    <cellStyle name="Vírgula 4 2 3 7" xfId="32966" xr:uid="{588C1106-C850-4105-B3BF-3AB98C595417}"/>
    <cellStyle name="Vírgula 4 2 4" xfId="26094" xr:uid="{00000000-0005-0000-0000-0000126C0000}"/>
    <cellStyle name="Vírgula 4 2 4 2" xfId="27261" xr:uid="{00000000-0005-0000-0000-0000136C0000}"/>
    <cellStyle name="Vírgula 4 2 4 2 2" xfId="33102" xr:uid="{1B94446D-8287-4982-B9BA-CDF80D26E93F}"/>
    <cellStyle name="Vírgula 4 2 4 3" xfId="27440" xr:uid="{00000000-0005-0000-0000-0000146C0000}"/>
    <cellStyle name="Vírgula 4 2 4 3 2" xfId="33277" xr:uid="{762F29DC-E4BA-40B1-B528-324CD78BC95F}"/>
    <cellStyle name="Vírgula 4 2 4 4" xfId="27619" xr:uid="{00000000-0005-0000-0000-0000156C0000}"/>
    <cellStyle name="Vírgula 4 2 4 4 2" xfId="33431" xr:uid="{D22B4E58-BC37-42B6-9F82-3CB8A45C34BB}"/>
    <cellStyle name="Vírgula 4 2 4 5" xfId="27770" xr:uid="{00000000-0005-0000-0000-0000166C0000}"/>
    <cellStyle name="Vírgula 4 2 4 5 2" xfId="33581" xr:uid="{4E3CAA8F-32CA-4708-B2B8-003BE0E11EF8}"/>
    <cellStyle name="Vírgula 4 2 4 6" xfId="32968" xr:uid="{C93313AA-770A-4C4C-8370-36905E0183F8}"/>
    <cellStyle name="Vírgula 4 2 5" xfId="26087" xr:uid="{00000000-0005-0000-0000-0000176C0000}"/>
    <cellStyle name="Vírgula 4 2 5 2" xfId="32961" xr:uid="{C2DE8996-0710-4291-ACAD-ABA626A0ADD2}"/>
    <cellStyle name="Vírgula 4 2 6" xfId="27254" xr:uid="{00000000-0005-0000-0000-0000186C0000}"/>
    <cellStyle name="Vírgula 4 2 6 2" xfId="33095" xr:uid="{D9613885-2E36-4A8B-9C97-C981D6527326}"/>
    <cellStyle name="Vírgula 4 2 7" xfId="27433" xr:uid="{00000000-0005-0000-0000-0000196C0000}"/>
    <cellStyle name="Vírgula 4 2 7 2" xfId="33270" xr:uid="{8B831985-98AB-4132-B294-8567E3F85919}"/>
    <cellStyle name="Vírgula 4 2 8" xfId="27612" xr:uid="{00000000-0005-0000-0000-00001A6C0000}"/>
    <cellStyle name="Vírgula 4 2 8 2" xfId="33424" xr:uid="{68449458-606E-4797-AA8D-595C520C7CE6}"/>
    <cellStyle name="Vírgula 4 2 9" xfId="27763" xr:uid="{00000000-0005-0000-0000-00001B6C0000}"/>
    <cellStyle name="Vírgula 4 2 9 2" xfId="33574"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4" xr:uid="{00000000-0005-0000-0000-00001F6C0000}"/>
    <cellStyle name="Vírgula 4 3 2 2 2 2" xfId="33105" xr:uid="{9B5130B8-37C8-49D9-9D2B-716C27432CCF}"/>
    <cellStyle name="Vírgula 4 3 2 2 3" xfId="27443" xr:uid="{00000000-0005-0000-0000-0000206C0000}"/>
    <cellStyle name="Vírgula 4 3 2 2 3 2" xfId="33280" xr:uid="{C9E18517-EE9F-4D49-A4E9-5F9084E79C22}"/>
    <cellStyle name="Vírgula 4 3 2 2 4" xfId="27622" xr:uid="{00000000-0005-0000-0000-0000216C0000}"/>
    <cellStyle name="Vírgula 4 3 2 2 4 2" xfId="33434" xr:uid="{09521784-41D1-4CAD-8A45-E3495FB916A8}"/>
    <cellStyle name="Vírgula 4 3 2 2 5" xfId="27773" xr:uid="{00000000-0005-0000-0000-0000226C0000}"/>
    <cellStyle name="Vírgula 4 3 2 2 5 2" xfId="33584" xr:uid="{3548F92F-B190-498F-A5DE-0B5BA456819D}"/>
    <cellStyle name="Vírgula 4 3 2 2 6" xfId="28158" xr:uid="{09C48B56-F33A-4BB3-988E-DBCEFD9417EF}"/>
    <cellStyle name="Vírgula 4 3 2 3" xfId="27263" xr:uid="{00000000-0005-0000-0000-0000236C0000}"/>
    <cellStyle name="Vírgula 4 3 2 3 2" xfId="33104" xr:uid="{5B8DC92D-C470-4CB7-B0BD-30C4EDE73D0F}"/>
    <cellStyle name="Vírgula 4 3 2 4" xfId="27442" xr:uid="{00000000-0005-0000-0000-0000246C0000}"/>
    <cellStyle name="Vírgula 4 3 2 4 2" xfId="33279" xr:uid="{C3A40705-F765-4349-9F05-E3BAA530D8A2}"/>
    <cellStyle name="Vírgula 4 3 2 5" xfId="27621" xr:uid="{00000000-0005-0000-0000-0000256C0000}"/>
    <cellStyle name="Vírgula 4 3 2 5 2" xfId="33433" xr:uid="{85535184-447E-41BD-BB7D-A4A90BB7842A}"/>
    <cellStyle name="Vírgula 4 3 2 6" xfId="27772" xr:uid="{00000000-0005-0000-0000-0000266C0000}"/>
    <cellStyle name="Vírgula 4 3 2 6 2" xfId="33583" xr:uid="{96A8E9F9-A967-4281-9018-D78B8986A50C}"/>
    <cellStyle name="Vírgula 4 3 2 7" xfId="28157" xr:uid="{25251EAA-13B1-4927-BA1E-19E1A97BBB94}"/>
    <cellStyle name="Vírgula 4 3 3" xfId="945" xr:uid="{00000000-0005-0000-0000-0000276C0000}"/>
    <cellStyle name="Vírgula 4 3 3 2" xfId="27265" xr:uid="{00000000-0005-0000-0000-0000286C0000}"/>
    <cellStyle name="Vírgula 4 3 3 2 2" xfId="33106" xr:uid="{EE9C6B98-631B-4563-A3F2-807A7EECA1C8}"/>
    <cellStyle name="Vírgula 4 3 3 3" xfId="27444" xr:uid="{00000000-0005-0000-0000-0000296C0000}"/>
    <cellStyle name="Vírgula 4 3 3 3 2" xfId="33281" xr:uid="{5C021D16-2C02-40E9-A0DE-14751E9F432A}"/>
    <cellStyle name="Vírgula 4 3 3 4" xfId="27623" xr:uid="{00000000-0005-0000-0000-00002A6C0000}"/>
    <cellStyle name="Vírgula 4 3 3 4 2" xfId="33435" xr:uid="{234FB6C9-C237-4372-A12A-FC3778108F2C}"/>
    <cellStyle name="Vírgula 4 3 3 5" xfId="27774" xr:uid="{00000000-0005-0000-0000-00002B6C0000}"/>
    <cellStyle name="Vírgula 4 3 3 5 2" xfId="33585" xr:uid="{4EB9C177-02AF-4E95-9681-3A82B881FCB0}"/>
    <cellStyle name="Vírgula 4 3 3 6" xfId="28159" xr:uid="{E89F666B-E957-45EA-A6B6-E5490F20534E}"/>
    <cellStyle name="Vírgula 4 3 4" xfId="27262" xr:uid="{00000000-0005-0000-0000-00002C6C0000}"/>
    <cellStyle name="Vírgula 4 3 4 2" xfId="33103" xr:uid="{977D0B79-28BA-48EE-A914-C9CDE7D6CB18}"/>
    <cellStyle name="Vírgula 4 3 5" xfId="27441" xr:uid="{00000000-0005-0000-0000-00002D6C0000}"/>
    <cellStyle name="Vírgula 4 3 5 2" xfId="33278" xr:uid="{E10A4E42-A7EE-4DB8-AC2B-A6B6F10507B9}"/>
    <cellStyle name="Vírgula 4 3 6" xfId="27620" xr:uid="{00000000-0005-0000-0000-00002E6C0000}"/>
    <cellStyle name="Vírgula 4 3 6 2" xfId="33432" xr:uid="{E7E2BCD8-1027-4D96-A7AA-F4D5052181C1}"/>
    <cellStyle name="Vírgula 4 3 7" xfId="27771" xr:uid="{00000000-0005-0000-0000-00002F6C0000}"/>
    <cellStyle name="Vírgula 4 3 7 2" xfId="33582" xr:uid="{DDA9E934-C5FB-4925-B049-2983A9B9551F}"/>
    <cellStyle name="Vírgula 4 3 8" xfId="28156" xr:uid="{7C5073BA-4FAC-43C3-ACB2-BD3DDEEA00F3}"/>
    <cellStyle name="Vírgula 4 4" xfId="946" xr:uid="{00000000-0005-0000-0000-0000306C0000}"/>
    <cellStyle name="Vírgula 4 4 2" xfId="947" xr:uid="{00000000-0005-0000-0000-0000316C0000}"/>
    <cellStyle name="Vírgula 4 4 2 2" xfId="26095" xr:uid="{00000000-0005-0000-0000-0000326C0000}"/>
    <cellStyle name="Vírgula 4 4 2 2 2" xfId="27268" xr:uid="{00000000-0005-0000-0000-0000336C0000}"/>
    <cellStyle name="Vírgula 4 4 2 2 2 2" xfId="33109" xr:uid="{E4E36026-D0D1-4556-B1A0-ABC19DABB2ED}"/>
    <cellStyle name="Vírgula 4 4 2 2 3" xfId="27447" xr:uid="{00000000-0005-0000-0000-0000346C0000}"/>
    <cellStyle name="Vírgula 4 4 2 2 3 2" xfId="33284" xr:uid="{83D14A0A-DC16-4CF4-86B2-326CD660FA19}"/>
    <cellStyle name="Vírgula 4 4 2 2 4" xfId="27626" xr:uid="{00000000-0005-0000-0000-0000356C0000}"/>
    <cellStyle name="Vírgula 4 4 2 2 4 2" xfId="33438" xr:uid="{250BC10D-E8DD-481D-8F90-43BC6852CF4A}"/>
    <cellStyle name="Vírgula 4 4 2 2 5" xfId="27777" xr:uid="{00000000-0005-0000-0000-0000366C0000}"/>
    <cellStyle name="Vírgula 4 4 2 2 5 2" xfId="33588" xr:uid="{D0453CCC-795E-43F6-9F76-9C47C80C32AE}"/>
    <cellStyle name="Vírgula 4 4 2 2 6" xfId="32969" xr:uid="{34759A39-03EE-4982-9B16-09B997C193F3}"/>
    <cellStyle name="Vírgula 4 4 2 3" xfId="27267" xr:uid="{00000000-0005-0000-0000-0000376C0000}"/>
    <cellStyle name="Vírgula 4 4 2 3 2" xfId="33108" xr:uid="{FB08A0B0-9056-41A8-A50C-613315EBA45A}"/>
    <cellStyle name="Vírgula 4 4 2 4" xfId="27446" xr:uid="{00000000-0005-0000-0000-0000386C0000}"/>
    <cellStyle name="Vírgula 4 4 2 4 2" xfId="33283" xr:uid="{D10BAAD0-B070-41B9-AAED-DE6ABB9E4094}"/>
    <cellStyle name="Vírgula 4 4 2 5" xfId="27625" xr:uid="{00000000-0005-0000-0000-0000396C0000}"/>
    <cellStyle name="Vírgula 4 4 2 5 2" xfId="33437" xr:uid="{239AE810-DBFE-44E4-9B0D-7239DF96AC26}"/>
    <cellStyle name="Vírgula 4 4 2 6" xfId="27776" xr:uid="{00000000-0005-0000-0000-00003A6C0000}"/>
    <cellStyle name="Vírgula 4 4 2 6 2" xfId="33587" xr:uid="{5C0304C0-866F-48E6-91D3-DF2D4D8E59F6}"/>
    <cellStyle name="Vírgula 4 4 2 7" xfId="28161" xr:uid="{8CFAD274-6219-4666-AC03-49821546845B}"/>
    <cellStyle name="Vírgula 4 4 3" xfId="26096" xr:uid="{00000000-0005-0000-0000-00003B6C0000}"/>
    <cellStyle name="Vírgula 4 4 3 2" xfId="27269" xr:uid="{00000000-0005-0000-0000-00003C6C0000}"/>
    <cellStyle name="Vírgula 4 4 3 2 2" xfId="33110" xr:uid="{69F3A8F7-2D5F-443A-9FDD-53D3F9F08AB7}"/>
    <cellStyle name="Vírgula 4 4 3 3" xfId="27448" xr:uid="{00000000-0005-0000-0000-00003D6C0000}"/>
    <cellStyle name="Vírgula 4 4 3 3 2" xfId="33285" xr:uid="{AA69D073-94F6-4BD0-898F-0FE8DC9CA10E}"/>
    <cellStyle name="Vírgula 4 4 3 4" xfId="27627" xr:uid="{00000000-0005-0000-0000-00003E6C0000}"/>
    <cellStyle name="Vírgula 4 4 3 4 2" xfId="33439" xr:uid="{C5AF2237-8E77-4CA1-B8F9-43F40DB156D8}"/>
    <cellStyle name="Vírgula 4 4 3 5" xfId="27778" xr:uid="{00000000-0005-0000-0000-00003F6C0000}"/>
    <cellStyle name="Vírgula 4 4 3 5 2" xfId="33589" xr:uid="{388AEC9A-72C9-4375-8FEA-154CB3C75563}"/>
    <cellStyle name="Vírgula 4 4 3 6" xfId="32970" xr:uid="{BEE2253B-BA1D-4959-9BE5-E4541DF2D1E7}"/>
    <cellStyle name="Vírgula 4 4 4" xfId="27266" xr:uid="{00000000-0005-0000-0000-0000406C0000}"/>
    <cellStyle name="Vírgula 4 4 4 2" xfId="33107" xr:uid="{B2C93323-A280-4685-B50E-D89525C5BBB1}"/>
    <cellStyle name="Vírgula 4 4 5" xfId="27445" xr:uid="{00000000-0005-0000-0000-0000416C0000}"/>
    <cellStyle name="Vírgula 4 4 5 2" xfId="33282" xr:uid="{C0D6C6F0-0256-4116-8B74-53B5DE5F4C15}"/>
    <cellStyle name="Vírgula 4 4 6" xfId="27624" xr:uid="{00000000-0005-0000-0000-0000426C0000}"/>
    <cellStyle name="Vírgula 4 4 6 2" xfId="33436" xr:uid="{19E970A4-79BC-4302-AA4F-3357072D3E60}"/>
    <cellStyle name="Vírgula 4 4 7" xfId="27775" xr:uid="{00000000-0005-0000-0000-0000436C0000}"/>
    <cellStyle name="Vírgula 4 4 7 2" xfId="33586" xr:uid="{844CC04F-D033-4FD3-8A72-2421A58F9EA7}"/>
    <cellStyle name="Vírgula 4 4 8" xfId="28160" xr:uid="{1DD8FE38-588A-457C-9255-C61C8A23A2CE}"/>
    <cellStyle name="Vírgula 4 5" xfId="948" xr:uid="{00000000-0005-0000-0000-0000446C0000}"/>
    <cellStyle name="Vírgula 4 5 2" xfId="26097" xr:uid="{00000000-0005-0000-0000-0000456C0000}"/>
    <cellStyle name="Vírgula 4 5 2 2" xfId="32971" xr:uid="{D0ACEE4B-C36D-4811-8D5E-D1914D66E224}"/>
    <cellStyle name="Vírgula 4 5 3" xfId="27270" xr:uid="{00000000-0005-0000-0000-0000466C0000}"/>
    <cellStyle name="Vírgula 4 5 3 2" xfId="33111" xr:uid="{1F8B285B-1585-4C28-B10B-9D1033515A74}"/>
    <cellStyle name="Vírgula 4 5 4" xfId="27449" xr:uid="{00000000-0005-0000-0000-0000476C0000}"/>
    <cellStyle name="Vírgula 4 5 4 2" xfId="33286" xr:uid="{137F1874-90A0-4E5A-90CD-D3A1A515F60C}"/>
    <cellStyle name="Vírgula 4 5 5" xfId="27628" xr:uid="{00000000-0005-0000-0000-0000486C0000}"/>
    <cellStyle name="Vírgula 4 5 5 2" xfId="33440" xr:uid="{BC85992E-D1FA-43E5-AE97-0BECFDD1EE0A}"/>
    <cellStyle name="Vírgula 4 5 6" xfId="27779" xr:uid="{00000000-0005-0000-0000-0000496C0000}"/>
    <cellStyle name="Vírgula 4 5 6 2" xfId="33590" xr:uid="{3B486952-C001-4744-847B-9C43A5A88784}"/>
    <cellStyle name="Vírgula 4 6" xfId="949" xr:uid="{00000000-0005-0000-0000-00004A6C0000}"/>
    <cellStyle name="Vírgula 4 6 2" xfId="26098" xr:uid="{00000000-0005-0000-0000-00004B6C0000}"/>
    <cellStyle name="Vírgula 4 6 2 2" xfId="32972" xr:uid="{788A7B0B-AD82-49DF-A4BC-A9DFBE3F088B}"/>
    <cellStyle name="Vírgula 4 6 3" xfId="27271" xr:uid="{00000000-0005-0000-0000-00004C6C0000}"/>
    <cellStyle name="Vírgula 4 6 3 2" xfId="33112" xr:uid="{4D3578F9-D525-497D-98EF-F137F6B53D39}"/>
    <cellStyle name="Vírgula 4 6 4" xfId="27450" xr:uid="{00000000-0005-0000-0000-00004D6C0000}"/>
    <cellStyle name="Vírgula 4 6 4 2" xfId="33287" xr:uid="{5D35FA89-ED0D-4A3E-BCA6-9CAE476B15F5}"/>
    <cellStyle name="Vírgula 4 6 5" xfId="27629" xr:uid="{00000000-0005-0000-0000-00004E6C0000}"/>
    <cellStyle name="Vírgula 4 6 5 2" xfId="33441" xr:uid="{D88992CB-BA65-42CC-9473-A2A086B58FB7}"/>
    <cellStyle name="Vírgula 4 6 6" xfId="27780" xr:uid="{00000000-0005-0000-0000-00004F6C0000}"/>
    <cellStyle name="Vírgula 4 6 6 2" xfId="33591" xr:uid="{224C7DB9-6C91-44EE-97BB-7757E905BF0C}"/>
    <cellStyle name="Vírgula 4 6 7" xfId="28162" xr:uid="{AB3C171A-4781-435D-B541-2A17C677A135}"/>
    <cellStyle name="Vírgula 4 7" xfId="24517" xr:uid="{00000000-0005-0000-0000-0000506C0000}"/>
    <cellStyle name="Vírgula 4 7 2" xfId="26100" xr:uid="{00000000-0005-0000-0000-0000516C0000}"/>
    <cellStyle name="Vírgula 4 7 2 2" xfId="27273" xr:uid="{00000000-0005-0000-0000-0000526C0000}"/>
    <cellStyle name="Vírgula 4 7 2 2 2" xfId="33114" xr:uid="{9A52046A-79AF-4436-BA02-AC139261D896}"/>
    <cellStyle name="Vírgula 4 7 2 3" xfId="27452" xr:uid="{00000000-0005-0000-0000-0000536C0000}"/>
    <cellStyle name="Vírgula 4 7 2 3 2" xfId="33289" xr:uid="{15A5FE50-3C3A-4758-BD42-26D667D99A05}"/>
    <cellStyle name="Vírgula 4 7 2 4" xfId="27631" xr:uid="{00000000-0005-0000-0000-0000546C0000}"/>
    <cellStyle name="Vírgula 4 7 2 4 2" xfId="33443" xr:uid="{8CB450DF-10D5-482E-A7F0-9ECC6497B86E}"/>
    <cellStyle name="Vírgula 4 7 2 5" xfId="27782" xr:uid="{00000000-0005-0000-0000-0000556C0000}"/>
    <cellStyle name="Vírgula 4 7 2 5 2" xfId="33593" xr:uid="{6DABC8F2-AE4C-47E8-AF10-9EC9F1F5C020}"/>
    <cellStyle name="Vírgula 4 7 2 6" xfId="32974" xr:uid="{46B308E7-6EED-4B70-98FD-08FBFDC68DC4}"/>
    <cellStyle name="Vírgula 4 7 3" xfId="26099" xr:uid="{00000000-0005-0000-0000-0000566C0000}"/>
    <cellStyle name="Vírgula 4 7 3 2" xfId="32973" xr:uid="{3DB83CC0-2B8D-4B11-89EC-44DED4A831D7}"/>
    <cellStyle name="Vírgula 4 7 4" xfId="27272" xr:uid="{00000000-0005-0000-0000-0000576C0000}"/>
    <cellStyle name="Vírgula 4 7 4 2" xfId="33113" xr:uid="{A9AE3390-CDA5-4D0F-91C5-5BC60FD3709A}"/>
    <cellStyle name="Vírgula 4 7 5" xfId="27451" xr:uid="{00000000-0005-0000-0000-0000586C0000}"/>
    <cellStyle name="Vírgula 4 7 5 2" xfId="33288" xr:uid="{DDE93B67-AC89-41B3-AB6E-48C882B20F3B}"/>
    <cellStyle name="Vírgula 4 7 6" xfId="27630" xr:uid="{00000000-0005-0000-0000-0000596C0000}"/>
    <cellStyle name="Vírgula 4 7 6 2" xfId="33442" xr:uid="{F8D1B18C-3F78-4062-BBA3-C37A456FF4C7}"/>
    <cellStyle name="Vírgula 4 7 7" xfId="27781" xr:uid="{00000000-0005-0000-0000-00005A6C0000}"/>
    <cellStyle name="Vírgula 4 7 7 2" xfId="33592" xr:uid="{5C0619C3-72B8-477F-818F-EF1D5E7C6A8B}"/>
    <cellStyle name="Vírgula 4 7 8" xfId="32536" xr:uid="{5E38E4C2-5442-4E6F-AE15-BEF153DF43CE}"/>
    <cellStyle name="Vírgula 4 8" xfId="27253" xr:uid="{00000000-0005-0000-0000-00005B6C0000}"/>
    <cellStyle name="Vírgula 4 8 2" xfId="33094" xr:uid="{FBB3768C-EA3E-4659-9578-CF16881DCDB5}"/>
    <cellStyle name="Vírgula 4 9" xfId="27432" xr:uid="{00000000-0005-0000-0000-00005C6C0000}"/>
    <cellStyle name="Vírgula 4 9 2" xfId="33269" xr:uid="{1E289797-515F-4C65-913F-08622FAA7869}"/>
    <cellStyle name="Vírgula 5" xfId="950" xr:uid="{00000000-0005-0000-0000-00005D6C0000}"/>
    <cellStyle name="Vírgula 5 10" xfId="27632" xr:uid="{00000000-0005-0000-0000-00005E6C0000}"/>
    <cellStyle name="Vírgula 5 10 2" xfId="33444" xr:uid="{FFC92CBD-0BDB-4A03-9874-E36970AE0477}"/>
    <cellStyle name="Vírgula 5 11" xfId="27783" xr:uid="{00000000-0005-0000-0000-00005F6C0000}"/>
    <cellStyle name="Vírgula 5 11 2" xfId="33594" xr:uid="{E7A497BF-4949-42A7-9598-BAF20772DD12}"/>
    <cellStyle name="Vírgula 5 12" xfId="28163" xr:uid="{CBA0BC3A-3F47-49F6-ACAB-896D0EA462C1}"/>
    <cellStyle name="Vírgula 5 2" xfId="951" xr:uid="{00000000-0005-0000-0000-0000606C0000}"/>
    <cellStyle name="Vírgula 5 2 2" xfId="26103" xr:uid="{00000000-0005-0000-0000-0000616C0000}"/>
    <cellStyle name="Vírgula 5 2 2 2" xfId="27276" xr:uid="{00000000-0005-0000-0000-0000626C0000}"/>
    <cellStyle name="Vírgula 5 2 2 2 2" xfId="33117" xr:uid="{5C5AC419-45D5-4E09-A856-2C31D90DC2E8}"/>
    <cellStyle name="Vírgula 5 2 2 3" xfId="27455" xr:uid="{00000000-0005-0000-0000-0000636C0000}"/>
    <cellStyle name="Vírgula 5 2 2 3 2" xfId="33292" xr:uid="{FB5E7E38-432A-4393-8485-FE3F8F22602C}"/>
    <cellStyle name="Vírgula 5 2 2 4" xfId="27634" xr:uid="{00000000-0005-0000-0000-0000646C0000}"/>
    <cellStyle name="Vírgula 5 2 2 4 2" xfId="33446" xr:uid="{07651DF0-9CBB-47AD-A249-2EC45362BF34}"/>
    <cellStyle name="Vírgula 5 2 2 5" xfId="27785" xr:uid="{00000000-0005-0000-0000-0000656C0000}"/>
    <cellStyle name="Vírgula 5 2 2 5 2" xfId="33596" xr:uid="{07E83C9C-5F0F-4FD8-B475-F04C697E0B4D}"/>
    <cellStyle name="Vírgula 5 2 2 6" xfId="32977" xr:uid="{4E48DF8F-81C5-4163-B86C-7582DD859133}"/>
    <cellStyle name="Vírgula 5 2 3" xfId="26102" xr:uid="{00000000-0005-0000-0000-0000666C0000}"/>
    <cellStyle name="Vírgula 5 2 3 2" xfId="32976" xr:uid="{316AA263-73ED-4D72-8279-711910493110}"/>
    <cellStyle name="Vírgula 5 2 4" xfId="27275" xr:uid="{00000000-0005-0000-0000-0000676C0000}"/>
    <cellStyle name="Vírgula 5 2 4 2" xfId="33116" xr:uid="{F3698BDF-6D7E-43AC-8BDB-AAC8642BD30C}"/>
    <cellStyle name="Vírgula 5 2 5" xfId="27454" xr:uid="{00000000-0005-0000-0000-0000686C0000}"/>
    <cellStyle name="Vírgula 5 2 5 2" xfId="33291" xr:uid="{801BAB40-3922-4410-A002-9D6E43B0A33E}"/>
    <cellStyle name="Vírgula 5 2 6" xfId="27633" xr:uid="{00000000-0005-0000-0000-0000696C0000}"/>
    <cellStyle name="Vírgula 5 2 6 2" xfId="33445" xr:uid="{3D6B6E0F-B476-476C-97B4-01771B2D5271}"/>
    <cellStyle name="Vírgula 5 2 7" xfId="27784" xr:uid="{00000000-0005-0000-0000-00006A6C0000}"/>
    <cellStyle name="Vírgula 5 2 7 2" xfId="33595" xr:uid="{B522B368-2B3E-4B8F-B721-CD6E99AC5913}"/>
    <cellStyle name="Vírgula 5 2 8" xfId="28164"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7" xr:uid="{AB280AEB-A023-4FE8-BAB5-CE573657D4BA}"/>
    <cellStyle name="Vírgula 5 3 2 3" xfId="27278" xr:uid="{00000000-0005-0000-0000-00006E6C0000}"/>
    <cellStyle name="Vírgula 5 3 2 3 2" xfId="33119" xr:uid="{C4180627-2A16-4772-9053-0C430ED7D800}"/>
    <cellStyle name="Vírgula 5 3 2 4" xfId="27457" xr:uid="{00000000-0005-0000-0000-00006F6C0000}"/>
    <cellStyle name="Vírgula 5 3 2 4 2" xfId="33294" xr:uid="{1BFAB85E-F1E5-48FA-962D-2DE32368F326}"/>
    <cellStyle name="Vírgula 5 3 2 5" xfId="27636" xr:uid="{00000000-0005-0000-0000-0000706C0000}"/>
    <cellStyle name="Vírgula 5 3 2 5 2" xfId="33448" xr:uid="{112CA6E8-7AAC-4710-AAB4-6435CC4929BA}"/>
    <cellStyle name="Vírgula 5 3 2 6" xfId="27787" xr:uid="{00000000-0005-0000-0000-0000716C0000}"/>
    <cellStyle name="Vírgula 5 3 2 6 2" xfId="33598" xr:uid="{018E4C28-A9CF-4798-B809-D2B291F4372A}"/>
    <cellStyle name="Vírgula 5 3 2 7" xfId="28166" xr:uid="{4AB1F4C0-2195-4CAF-B5F0-BA1B92898ED7}"/>
    <cellStyle name="Vírgula 5 3 3" xfId="955" xr:uid="{00000000-0005-0000-0000-0000726C0000}"/>
    <cellStyle name="Vírgula 5 3 3 2" xfId="28168" xr:uid="{AE7C51BC-DC71-487D-A3AD-FFB20F241B6C}"/>
    <cellStyle name="Vírgula 5 3 4" xfId="27277" xr:uid="{00000000-0005-0000-0000-0000736C0000}"/>
    <cellStyle name="Vírgula 5 3 4 2" xfId="33118" xr:uid="{D495803E-2D8D-4E13-8009-ADD8ECB85242}"/>
    <cellStyle name="Vírgula 5 3 5" xfId="27456" xr:uid="{00000000-0005-0000-0000-0000746C0000}"/>
    <cellStyle name="Vírgula 5 3 5 2" xfId="33293" xr:uid="{9C466765-02D4-4018-BADE-B88513E4A1ED}"/>
    <cellStyle name="Vírgula 5 3 6" xfId="27635" xr:uid="{00000000-0005-0000-0000-0000756C0000}"/>
    <cellStyle name="Vírgula 5 3 6 2" xfId="33447" xr:uid="{3807202A-267F-4194-B69C-C5C28BCE1AAC}"/>
    <cellStyle name="Vírgula 5 3 7" xfId="27786" xr:uid="{00000000-0005-0000-0000-0000766C0000}"/>
    <cellStyle name="Vírgula 5 3 7 2" xfId="33597" xr:uid="{E7117F95-DDCC-40F8-A89B-096295531404}"/>
    <cellStyle name="Vírgula 5 3 8" xfId="28165" xr:uid="{0896730A-1F52-4103-A879-69D61B908B5A}"/>
    <cellStyle name="Vírgula 5 4" xfId="956" xr:uid="{00000000-0005-0000-0000-0000776C0000}"/>
    <cellStyle name="Vírgula 5 4 2" xfId="957" xr:uid="{00000000-0005-0000-0000-0000786C0000}"/>
    <cellStyle name="Vírgula 5 4 2 2" xfId="28170" xr:uid="{09E8E3F1-4412-4519-8EE9-94E36972CE8C}"/>
    <cellStyle name="Vírgula 5 4 3" xfId="28169" xr:uid="{D40E7AAB-48B7-40D2-A3F1-F619CD0F1618}"/>
    <cellStyle name="Vírgula 5 5" xfId="958" xr:uid="{00000000-0005-0000-0000-0000796C0000}"/>
    <cellStyle name="Vírgula 5 5 2" xfId="28171" xr:uid="{F59E08F5-FB6E-46A7-BBF3-53019E84CBAB}"/>
    <cellStyle name="Vírgula 5 6" xfId="24518" xr:uid="{00000000-0005-0000-0000-00007A6C0000}"/>
    <cellStyle name="Vírgula 5 6 2" xfId="32537" xr:uid="{07E0BC76-7619-4BE0-8A33-AEC13667DA56}"/>
    <cellStyle name="Vírgula 5 7" xfId="26101" xr:uid="{00000000-0005-0000-0000-00007B6C0000}"/>
    <cellStyle name="Vírgula 5 7 2" xfId="32975" xr:uid="{C381341A-0B47-4773-AAB5-F0E9293C7303}"/>
    <cellStyle name="Vírgula 5 8" xfId="27274" xr:uid="{00000000-0005-0000-0000-00007C6C0000}"/>
    <cellStyle name="Vírgula 5 8 2" xfId="33115" xr:uid="{B86EF542-1B51-47C0-BDF7-E48503E96811}"/>
    <cellStyle name="Vírgula 5 9" xfId="27453" xr:uid="{00000000-0005-0000-0000-00007D6C0000}"/>
    <cellStyle name="Vírgula 5 9 2" xfId="33290" xr:uid="{B4FAF0DC-0CAD-4852-9D6A-ACA4D46F8743}"/>
    <cellStyle name="Vírgula 6" xfId="959" xr:uid="{00000000-0005-0000-0000-00007E6C0000}"/>
    <cellStyle name="Vírgula 6 10" xfId="27788" xr:uid="{00000000-0005-0000-0000-00007F6C0000}"/>
    <cellStyle name="Vírgula 6 10 2" xfId="33599" xr:uid="{1D9D2F43-13FC-4579-A26D-1F7614F0C4FD}"/>
    <cellStyle name="Vírgula 6 11" xfId="28172"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5" xr:uid="{ECF65918-2934-4252-9B77-2A3E3A830503}"/>
    <cellStyle name="Vírgula 6 2 2 3" xfId="27281" xr:uid="{00000000-0005-0000-0000-0000836C0000}"/>
    <cellStyle name="Vírgula 6 2 2 3 2" xfId="33122" xr:uid="{E97F3B47-44AC-430A-A844-123ED937B623}"/>
    <cellStyle name="Vírgula 6 2 2 4" xfId="27460" xr:uid="{00000000-0005-0000-0000-0000846C0000}"/>
    <cellStyle name="Vírgula 6 2 2 4 2" xfId="33297" xr:uid="{82FC7C05-29A4-4699-A74D-2211B3DDABB0}"/>
    <cellStyle name="Vírgula 6 2 2 5" xfId="27639" xr:uid="{00000000-0005-0000-0000-0000856C0000}"/>
    <cellStyle name="Vírgula 6 2 2 5 2" xfId="33451" xr:uid="{3C8F9B11-3096-4EA3-BB3E-9C877B132EA1}"/>
    <cellStyle name="Vírgula 6 2 2 6" xfId="27790" xr:uid="{00000000-0005-0000-0000-0000866C0000}"/>
    <cellStyle name="Vírgula 6 2 2 6 2" xfId="33601" xr:uid="{8FE1217B-2A4A-495C-84B7-B8F1A0314F4B}"/>
    <cellStyle name="Vírgula 6 2 2 7" xfId="28174" xr:uid="{F04BA856-0AF2-4C49-AE73-9FC9EC86E8FD}"/>
    <cellStyle name="Vírgula 6 2 3" xfId="963" xr:uid="{00000000-0005-0000-0000-0000876C0000}"/>
    <cellStyle name="Vírgula 6 2 3 2" xfId="28176" xr:uid="{9D99607C-2C0A-4305-857E-3059ECBA0F09}"/>
    <cellStyle name="Vírgula 6 2 4" xfId="27280" xr:uid="{00000000-0005-0000-0000-0000886C0000}"/>
    <cellStyle name="Vírgula 6 2 4 2" xfId="33121" xr:uid="{5AB8AD0F-C7BB-45C4-9945-3A6E010A43D8}"/>
    <cellStyle name="Vírgula 6 2 5" xfId="27459" xr:uid="{00000000-0005-0000-0000-0000896C0000}"/>
    <cellStyle name="Vírgula 6 2 5 2" xfId="33296" xr:uid="{7784DB21-B889-49AC-A9FB-C605742C5A74}"/>
    <cellStyle name="Vírgula 6 2 6" xfId="27638" xr:uid="{00000000-0005-0000-0000-00008A6C0000}"/>
    <cellStyle name="Vírgula 6 2 6 2" xfId="33450" xr:uid="{81F9349A-A292-4068-9D6E-125DC4FBBAFE}"/>
    <cellStyle name="Vírgula 6 2 7" xfId="27789" xr:uid="{00000000-0005-0000-0000-00008B6C0000}"/>
    <cellStyle name="Vírgula 6 2 7 2" xfId="33600" xr:uid="{9E80343C-DE16-4239-99C4-F4CADE50D17C}"/>
    <cellStyle name="Vírgula 6 2 8" xfId="28173" xr:uid="{4C95785D-40EC-4ED5-BFD1-132F76FF7062}"/>
    <cellStyle name="Vírgula 6 3" xfId="964" xr:uid="{00000000-0005-0000-0000-00008C6C0000}"/>
    <cellStyle name="Vírgula 6 3 2" xfId="965" xr:uid="{00000000-0005-0000-0000-00008D6C0000}"/>
    <cellStyle name="Vírgula 6 3 2 2" xfId="28178" xr:uid="{C2E81DFF-1A70-4072-BA68-418C7DC49D4D}"/>
    <cellStyle name="Vírgula 6 3 3" xfId="28177" xr:uid="{36EA63E2-E4FA-4610-8E60-AE3F3ED9CBA7}"/>
    <cellStyle name="Vírgula 6 4" xfId="966" xr:uid="{00000000-0005-0000-0000-00008E6C0000}"/>
    <cellStyle name="Vírgula 6 4 2" xfId="28179" xr:uid="{EE698B0B-62DC-4D44-AE85-65C71078AC1C}"/>
    <cellStyle name="Vírgula 6 5" xfId="24519" xr:uid="{00000000-0005-0000-0000-00008F6C0000}"/>
    <cellStyle name="Vírgula 6 5 2" xfId="32538" xr:uid="{4DA2F863-D27A-45AB-9187-55F1038BCD80}"/>
    <cellStyle name="Vírgula 6 6" xfId="26104" xr:uid="{00000000-0005-0000-0000-0000906C0000}"/>
    <cellStyle name="Vírgula 6 6 2" xfId="32978" xr:uid="{60A076B6-936C-4852-8614-77D3A4CADFD7}"/>
    <cellStyle name="Vírgula 6 7" xfId="27279" xr:uid="{00000000-0005-0000-0000-0000916C0000}"/>
    <cellStyle name="Vírgula 6 7 2" xfId="33120" xr:uid="{CBF2E086-16BB-4F0B-920E-828CC6013A56}"/>
    <cellStyle name="Vírgula 6 8" xfId="27458" xr:uid="{00000000-0005-0000-0000-0000926C0000}"/>
    <cellStyle name="Vírgula 6 8 2" xfId="33295" xr:uid="{276461AD-4983-4160-B039-5EB2C8B526AD}"/>
    <cellStyle name="Vírgula 6 9" xfId="27637" xr:uid="{00000000-0005-0000-0000-0000936C0000}"/>
    <cellStyle name="Vírgula 6 9 2" xfId="33449" xr:uid="{A5A62FEE-53D8-4044-AAEC-A14CA14BD8C3}"/>
    <cellStyle name="Vírgula 7" xfId="967" xr:uid="{00000000-0005-0000-0000-0000946C0000}"/>
    <cellStyle name="Vírgula 7 2" xfId="968" xr:uid="{00000000-0005-0000-0000-0000956C0000}"/>
    <cellStyle name="Vírgula 7 2 2" xfId="27283" xr:uid="{00000000-0005-0000-0000-0000966C0000}"/>
    <cellStyle name="Vírgula 7 2 2 2" xfId="33124" xr:uid="{F38B0FEE-BCE2-46F7-B7F6-6A5405BBBD5C}"/>
    <cellStyle name="Vírgula 7 2 3" xfId="27462" xr:uid="{00000000-0005-0000-0000-0000976C0000}"/>
    <cellStyle name="Vírgula 7 2 3 2" xfId="33299" xr:uid="{A2F5A523-1CF6-4648-AF27-62DD9FA948CD}"/>
    <cellStyle name="Vírgula 7 2 4" xfId="27641" xr:uid="{00000000-0005-0000-0000-0000986C0000}"/>
    <cellStyle name="Vírgula 7 2 4 2" xfId="33453" xr:uid="{B11589AB-888E-4418-B5C3-364F94D070A8}"/>
    <cellStyle name="Vírgula 7 2 5" xfId="27792" xr:uid="{00000000-0005-0000-0000-0000996C0000}"/>
    <cellStyle name="Vírgula 7 2 5 2" xfId="33603" xr:uid="{EDAE8290-C93A-4F1A-804F-FC84E291CBD4}"/>
    <cellStyle name="Vírgula 7 2 6" xfId="28181" xr:uid="{AEFBE6DA-6D6F-4447-899E-6EF944629ABE}"/>
    <cellStyle name="Vírgula 7 3" xfId="969" xr:uid="{00000000-0005-0000-0000-00009A6C0000}"/>
    <cellStyle name="Vírgula 7 3 2" xfId="28182" xr:uid="{C1F3F61F-E652-4165-83DD-0781AFEAB7EF}"/>
    <cellStyle name="Vírgula 7 4" xfId="24520" xr:uid="{00000000-0005-0000-0000-00009B6C0000}"/>
    <cellStyle name="Vírgula 7 4 2" xfId="32539" xr:uid="{997AD4E4-ECA1-42D5-95C4-0B684AC48BAD}"/>
    <cellStyle name="Vírgula 7 5" xfId="27282" xr:uid="{00000000-0005-0000-0000-00009C6C0000}"/>
    <cellStyle name="Vírgula 7 5 2" xfId="33123" xr:uid="{415577D8-DF7E-492F-A45D-0AC64865185D}"/>
    <cellStyle name="Vírgula 7 6" xfId="27461" xr:uid="{00000000-0005-0000-0000-00009D6C0000}"/>
    <cellStyle name="Vírgula 7 6 2" xfId="33298" xr:uid="{894C3163-03BD-43E8-B70C-364238CC9484}"/>
    <cellStyle name="Vírgula 7 7" xfId="27640" xr:uid="{00000000-0005-0000-0000-00009E6C0000}"/>
    <cellStyle name="Vírgula 7 7 2" xfId="33452" xr:uid="{E7E7F5A0-AECE-479C-845E-69C344E27B28}"/>
    <cellStyle name="Vírgula 7 8" xfId="27791" xr:uid="{00000000-0005-0000-0000-00009F6C0000}"/>
    <cellStyle name="Vírgula 7 8 2" xfId="33602" xr:uid="{B5DB008E-2A38-4591-BFC5-7B1A639EE429}"/>
    <cellStyle name="Vírgula 7 9" xfId="28180" xr:uid="{2FD163AF-B666-4CA8-AF6E-0EA3B88ABFF7}"/>
    <cellStyle name="Vírgula 8" xfId="970" xr:uid="{00000000-0005-0000-0000-0000A06C0000}"/>
    <cellStyle name="Vírgula 8 10" xfId="27793" xr:uid="{00000000-0005-0000-0000-0000A16C0000}"/>
    <cellStyle name="Vírgula 8 10 2" xfId="33604" xr:uid="{C3DCA465-BEAA-416D-8F5D-2E755EE81754}"/>
    <cellStyle name="Vírgula 8 11" xfId="28183" xr:uid="{BFF80B5D-CCC1-4A49-84E5-58E92C1D2994}"/>
    <cellStyle name="Vírgula 8 2" xfId="971" xr:uid="{00000000-0005-0000-0000-0000A26C0000}"/>
    <cellStyle name="Vírgula 8 2 2" xfId="28184" xr:uid="{C161ECAD-9463-4EAD-A969-7151C307D30D}"/>
    <cellStyle name="Vírgula 8 3" xfId="972" xr:uid="{00000000-0005-0000-0000-0000A36C0000}"/>
    <cellStyle name="Vírgula 8 3 2" xfId="28185" xr:uid="{4CCE6CE9-59C6-42D5-979E-A099DF21C152}"/>
    <cellStyle name="Vírgula 8 4" xfId="24521" xr:uid="{00000000-0005-0000-0000-0000A46C0000}"/>
    <cellStyle name="Vírgula 8 4 2" xfId="32540" xr:uid="{3C846436-3B1D-4C2C-80DD-76817A6F2BF6}"/>
    <cellStyle name="Vírgula 8 5" xfId="26105" xr:uid="{00000000-0005-0000-0000-0000A56C0000}"/>
    <cellStyle name="Vírgula 8 5 2" xfId="32979" xr:uid="{B640552D-CC4C-466A-B704-7339F4BC9BBA}"/>
    <cellStyle name="Vírgula 8 6" xfId="27284" xr:uid="{00000000-0005-0000-0000-0000A66C0000}"/>
    <cellStyle name="Vírgula 8 6 2" xfId="33125" xr:uid="{ED002150-0AD0-4F1C-88A5-B0B45C8B3798}"/>
    <cellStyle name="Vírgula 8 7" xfId="27305" xr:uid="{00000000-0005-0000-0000-0000A76C0000}"/>
    <cellStyle name="Vírgula 8 8" xfId="27463" xr:uid="{00000000-0005-0000-0000-0000A86C0000}"/>
    <cellStyle name="Vírgula 8 8 2" xfId="33300" xr:uid="{7E023F2F-4162-4542-80F9-CEFD16EB8ACA}"/>
    <cellStyle name="Vírgula 8 9" xfId="27642" xr:uid="{00000000-0005-0000-0000-0000A96C0000}"/>
    <cellStyle name="Vírgula 8 9 2" xfId="33454" xr:uid="{FC435482-D1F3-42AB-B6AE-01A2682E4471}"/>
    <cellStyle name="Vírgula 9" xfId="973" xr:uid="{00000000-0005-0000-0000-0000AA6C0000}"/>
    <cellStyle name="Vírgula 9 2" xfId="24522" xr:uid="{00000000-0005-0000-0000-0000AB6C0000}"/>
    <cellStyle name="Vírgula 9 2 2" xfId="32541" xr:uid="{397C6036-B677-432B-9CED-DED863B086F6}"/>
    <cellStyle name="Vírgula 9 3" xfId="26106" xr:uid="{00000000-0005-0000-0000-0000AC6C0000}"/>
    <cellStyle name="Vírgula 9 3 2" xfId="32980" xr:uid="{8CB14EA7-94AB-4EAE-88B3-14D94A63FFA9}"/>
    <cellStyle name="Vírgula 9 4" xfId="27286" xr:uid="{00000000-0005-0000-0000-0000AD6C0000}"/>
    <cellStyle name="Vírgula 9 4 2" xfId="33126" xr:uid="{8B118593-1CB8-4BA6-952F-638A3F8F8AB8}"/>
    <cellStyle name="Vírgula 9 5" xfId="27465" xr:uid="{00000000-0005-0000-0000-0000AE6C0000}"/>
    <cellStyle name="Vírgula 9 5 2" xfId="33302" xr:uid="{7FACEAF0-5462-4D21-8766-DC3A1AAEDD3C}"/>
    <cellStyle name="Vírgula 9 6" xfId="27644" xr:uid="{00000000-0005-0000-0000-0000AF6C0000}"/>
    <cellStyle name="Vírgula 9 6 2" xfId="33455" xr:uid="{F345619A-EC42-4C2B-AFFE-B3C6FE3DAE4A}"/>
    <cellStyle name="Vírgula 9 7" xfId="27795" xr:uid="{00000000-0005-0000-0000-0000B06C0000}"/>
    <cellStyle name="Vírgula 9 7 2" xfId="33606" xr:uid="{F4BC44FE-8038-47BB-AF1E-67A010859B6A}"/>
    <cellStyle name="Vírgula 9 8" xfId="28186" xr:uid="{93981320-2C0E-47C7-A406-2D496B756825}"/>
    <cellStyle name="Vírgula0" xfId="24523" xr:uid="{00000000-0005-0000-0000-0000B16C0000}"/>
    <cellStyle name="Währung" xfId="24524" xr:uid="{00000000-0005-0000-0000-0000B26C0000}"/>
    <cellStyle name="Währung 2" xfId="24525" xr:uid="{00000000-0005-0000-0000-0000B36C0000}"/>
    <cellStyle name="Währung 3" xfId="24526" xr:uid="{00000000-0005-0000-0000-0000B46C0000}"/>
    <cellStyle name="Warning Text" xfId="974" xr:uid="{00000000-0005-0000-0000-0000B56C0000}"/>
    <cellStyle name="Warning Text 2" xfId="24528" xr:uid="{00000000-0005-0000-0000-0000B66C0000}"/>
    <cellStyle name="Warning Text 3" xfId="24529" xr:uid="{00000000-0005-0000-0000-0000B76C0000}"/>
    <cellStyle name="표준_1424D_list_020301" xfId="24530" xr:uid="{00000000-0005-0000-0000-0000B86C0000}"/>
    <cellStyle name="桁区切り_資金繰表" xfId="24531" xr:uid="{00000000-0005-0000-0000-0000B96C0000}"/>
    <cellStyle name="標準_資金繰表" xfId="24532"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48400" cy="384048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31954</xdr:colOff>
      <xdr:row>0</xdr:row>
      <xdr:rowOff>9867</xdr:rowOff>
    </xdr:from>
    <xdr:to>
      <xdr:col>1</xdr:col>
      <xdr:colOff>300293</xdr:colOff>
      <xdr:row>1</xdr:row>
      <xdr:rowOff>152401</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115" t="29255" r="15190" b="38498"/>
        <a:stretch>
          <a:fillRect/>
        </a:stretch>
      </xdr:blipFill>
      <xdr:spPr>
        <a:xfrm>
          <a:off x="31954" y="9867"/>
          <a:ext cx="892687" cy="32443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1237385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130" zoomScaleNormal="70" zoomScaleSheetLayoutView="130" workbookViewId="0">
      <selection activeCell="D4" sqref="D4"/>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U73"/>
  <sheetViews>
    <sheetView showGridLines="0" topLeftCell="A27" zoomScaleNormal="100" workbookViewId="0">
      <pane xSplit="26" topLeftCell="BM1" activePane="topRight" state="frozen"/>
      <selection activeCell="BR5" sqref="BR5"/>
      <selection pane="topRight" activeCell="BU42" sqref="BU42"/>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3" hidden="1" customWidth="1" outlineLevel="1"/>
    <col min="52" max="52" width="15.109375" customWidth="1" collapsed="1"/>
    <col min="53" max="53" width="15.109375" style="153" hidden="1" customWidth="1" outlineLevel="1"/>
    <col min="54" max="54" width="17.6640625" style="153" hidden="1" customWidth="1" outlineLevel="1"/>
    <col min="55" max="56" width="15.109375" style="153" hidden="1" customWidth="1" outlineLevel="1"/>
    <col min="57" max="57" width="15.109375" style="153" customWidth="1" collapsed="1"/>
    <col min="58" max="61" width="15.109375" style="153" customWidth="1"/>
    <col min="62" max="62" width="11.5546875" style="153" bestFit="1" customWidth="1"/>
    <col min="63" max="71" width="15.109375" style="153" customWidth="1"/>
    <col min="72" max="72" width="11.6640625" style="153" customWidth="1"/>
    <col min="73" max="73" width="15.109375" style="153" customWidth="1"/>
  </cols>
  <sheetData>
    <row r="1" spans="1:73">
      <c r="B1" t="s">
        <v>42</v>
      </c>
      <c r="AL1" s="221"/>
      <c r="AM1" s="221"/>
      <c r="AN1" s="221"/>
      <c r="AO1" s="221"/>
      <c r="AQ1" s="221"/>
      <c r="AR1" s="221"/>
      <c r="AS1" s="221"/>
      <c r="AT1" s="221"/>
      <c r="AU1" s="221"/>
      <c r="AV1" s="221"/>
      <c r="AW1" s="221"/>
      <c r="AX1" s="221"/>
      <c r="AY1" s="221"/>
      <c r="BA1" s="221"/>
      <c r="BB1" s="221"/>
      <c r="BC1" s="221"/>
      <c r="BD1" s="221"/>
      <c r="BE1" s="221"/>
      <c r="BF1" s="221"/>
      <c r="BG1" s="221"/>
      <c r="BH1" s="221"/>
      <c r="BI1" s="221"/>
      <c r="BK1" s="221"/>
      <c r="BL1" s="221"/>
      <c r="BM1" s="221"/>
      <c r="BN1" s="221"/>
      <c r="BO1" s="221"/>
      <c r="BP1" s="221"/>
      <c r="BQ1" s="221"/>
      <c r="BR1" s="221"/>
      <c r="BS1" s="221"/>
      <c r="BT1" s="221"/>
      <c r="BU1" s="221"/>
    </row>
    <row r="2" spans="1:73">
      <c r="AL2" s="221"/>
      <c r="AM2" s="221"/>
      <c r="AN2" s="221"/>
      <c r="AO2" s="221"/>
      <c r="AQ2" s="221"/>
      <c r="AR2" s="221"/>
      <c r="AS2" s="221"/>
      <c r="AT2" s="221"/>
      <c r="AU2" s="221"/>
      <c r="AV2" s="221"/>
      <c r="AW2" s="221"/>
      <c r="AX2" s="221"/>
      <c r="AY2" s="221"/>
      <c r="BA2" s="221"/>
      <c r="BB2" s="221"/>
      <c r="BC2" s="221"/>
      <c r="BD2" s="221"/>
      <c r="BE2" s="221"/>
      <c r="BF2" s="221"/>
      <c r="BG2" s="221"/>
      <c r="BH2" s="221"/>
      <c r="BI2" s="221"/>
      <c r="BK2" s="221"/>
      <c r="BL2" s="221"/>
      <c r="BM2" s="221"/>
      <c r="BN2" s="221"/>
      <c r="BO2" s="221"/>
      <c r="BP2" s="221"/>
      <c r="BQ2" s="221"/>
      <c r="BR2" s="221"/>
      <c r="BS2" s="221"/>
      <c r="BT2" s="221"/>
      <c r="BU2" s="221"/>
    </row>
    <row r="3" spans="1:73" s="223" customFormat="1">
      <c r="AL3" s="222"/>
      <c r="AM3" s="222"/>
      <c r="AN3" s="222"/>
      <c r="AO3" s="222"/>
      <c r="AQ3" s="222"/>
      <c r="AR3" s="222"/>
      <c r="AS3" s="222"/>
      <c r="AT3" s="222"/>
      <c r="AU3" s="222"/>
      <c r="AV3" s="222"/>
      <c r="AW3" s="222"/>
      <c r="AX3" s="222"/>
      <c r="AY3" s="222"/>
      <c r="BA3" s="222"/>
      <c r="BB3" s="222"/>
      <c r="BC3" s="222"/>
      <c r="BD3" s="222"/>
      <c r="BE3" s="222"/>
      <c r="BF3" s="222"/>
      <c r="BG3" s="222"/>
      <c r="BH3" s="222"/>
      <c r="BI3" s="222"/>
      <c r="BJ3" s="222"/>
      <c r="BK3" s="222"/>
      <c r="BL3" s="222"/>
      <c r="BM3" s="222"/>
      <c r="BN3" s="222"/>
      <c r="BO3" s="222"/>
      <c r="BP3" s="222"/>
      <c r="BQ3" s="222"/>
      <c r="BR3" s="222"/>
      <c r="BS3" s="222"/>
      <c r="BT3" s="222"/>
      <c r="BU3" s="222"/>
    </row>
    <row r="4" spans="1:73"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54"/>
      <c r="AZ4" s="12"/>
      <c r="BA4" s="154"/>
      <c r="BB4" s="154"/>
      <c r="BC4" s="154"/>
      <c r="BD4" s="154"/>
      <c r="BE4" s="154"/>
      <c r="BF4" s="154"/>
      <c r="BG4" s="154"/>
      <c r="BH4" s="154"/>
      <c r="BI4" s="154"/>
      <c r="BJ4" s="154"/>
      <c r="BK4" s="154"/>
      <c r="BL4" s="154"/>
      <c r="BM4" s="154"/>
      <c r="BN4" s="154"/>
      <c r="BO4" s="154"/>
      <c r="BP4" s="154"/>
      <c r="BQ4" s="154"/>
      <c r="BR4" s="154"/>
      <c r="BS4" s="154"/>
      <c r="BT4" s="154"/>
      <c r="BU4" s="154"/>
    </row>
    <row r="5" spans="1:73" s="7" customFormat="1" ht="18.75" customHeight="1">
      <c r="B5" s="183" t="str">
        <f>IF('Sumário | Summary'!P1=1,"Demonstração de Resultados - IFRS (R$ MM)","Income Statement - IFRS (R$ million)")</f>
        <v>Demonstração de Resultados - IFRS (R$ MM)</v>
      </c>
      <c r="C5" s="184" t="s">
        <v>78</v>
      </c>
      <c r="D5" s="184" t="s">
        <v>79</v>
      </c>
      <c r="E5" s="184" t="s">
        <v>80</v>
      </c>
      <c r="F5" s="184" t="s">
        <v>81</v>
      </c>
      <c r="G5" s="184">
        <v>2012</v>
      </c>
      <c r="H5" s="184" t="s">
        <v>77</v>
      </c>
      <c r="I5" s="184" t="s">
        <v>76</v>
      </c>
      <c r="J5" s="184" t="s">
        <v>75</v>
      </c>
      <c r="K5" s="184" t="s">
        <v>74</v>
      </c>
      <c r="L5" s="184">
        <v>2013</v>
      </c>
      <c r="M5" s="184" t="s">
        <v>73</v>
      </c>
      <c r="N5" s="184" t="s">
        <v>72</v>
      </c>
      <c r="O5" s="184" t="s">
        <v>71</v>
      </c>
      <c r="P5" s="184" t="s">
        <v>70</v>
      </c>
      <c r="Q5" s="184">
        <v>2014</v>
      </c>
      <c r="R5" s="184" t="s">
        <v>69</v>
      </c>
      <c r="S5" s="184" t="s">
        <v>68</v>
      </c>
      <c r="T5" s="184" t="s">
        <v>67</v>
      </c>
      <c r="U5" s="184" t="s">
        <v>66</v>
      </c>
      <c r="V5" s="184">
        <v>2015</v>
      </c>
      <c r="W5" s="184" t="s">
        <v>59</v>
      </c>
      <c r="X5" s="184" t="s">
        <v>60</v>
      </c>
      <c r="Y5" s="184" t="s">
        <v>61</v>
      </c>
      <c r="Z5" s="182" t="s">
        <v>62</v>
      </c>
      <c r="AA5" s="184">
        <v>2016</v>
      </c>
      <c r="AB5" s="182" t="s">
        <v>55</v>
      </c>
      <c r="AC5" s="182" t="s">
        <v>56</v>
      </c>
      <c r="AD5" s="182" t="s">
        <v>57</v>
      </c>
      <c r="AE5" s="182" t="s">
        <v>58</v>
      </c>
      <c r="AF5" s="182">
        <v>2017</v>
      </c>
      <c r="AG5" s="182" t="s">
        <v>54</v>
      </c>
      <c r="AH5" s="182" t="s">
        <v>53</v>
      </c>
      <c r="AI5" s="182" t="s">
        <v>52</v>
      </c>
      <c r="AJ5" s="182" t="s">
        <v>51</v>
      </c>
      <c r="AK5" s="182">
        <v>2018</v>
      </c>
      <c r="AL5" s="182" t="s">
        <v>43</v>
      </c>
      <c r="AM5" s="182" t="s">
        <v>44</v>
      </c>
      <c r="AN5" s="182" t="s">
        <v>46</v>
      </c>
      <c r="AO5" s="182" t="s">
        <v>47</v>
      </c>
      <c r="AP5" s="182">
        <v>2019</v>
      </c>
      <c r="AQ5" s="182" t="s">
        <v>50</v>
      </c>
      <c r="AR5" s="182" t="s">
        <v>63</v>
      </c>
      <c r="AS5" s="182" t="s">
        <v>64</v>
      </c>
      <c r="AT5" s="182" t="s">
        <v>65</v>
      </c>
      <c r="AU5" s="194" t="s">
        <v>280</v>
      </c>
      <c r="AV5" s="182" t="s">
        <v>98</v>
      </c>
      <c r="AW5" s="182" t="s">
        <v>99</v>
      </c>
      <c r="AX5" s="182" t="s">
        <v>113</v>
      </c>
      <c r="AY5" s="185" t="s">
        <v>114</v>
      </c>
      <c r="AZ5" s="182">
        <v>2021</v>
      </c>
      <c r="BA5" s="185" t="s">
        <v>125</v>
      </c>
      <c r="BB5" s="185" t="s">
        <v>264</v>
      </c>
      <c r="BC5" s="185" t="s">
        <v>265</v>
      </c>
      <c r="BD5" s="185" t="s">
        <v>271</v>
      </c>
      <c r="BE5" s="194" t="s">
        <v>272</v>
      </c>
      <c r="BF5" s="194" t="s">
        <v>283</v>
      </c>
      <c r="BG5" s="194" t="s">
        <v>286</v>
      </c>
      <c r="BH5" s="194" t="s">
        <v>288</v>
      </c>
      <c r="BI5" s="194" t="s">
        <v>311</v>
      </c>
      <c r="BJ5" s="194" t="s">
        <v>312</v>
      </c>
      <c r="BK5" s="194" t="s">
        <v>317</v>
      </c>
      <c r="BL5" s="194" t="s">
        <v>319</v>
      </c>
      <c r="BM5" s="194" t="s">
        <v>327</v>
      </c>
      <c r="BN5" s="194" t="s">
        <v>329</v>
      </c>
      <c r="BO5" s="194">
        <v>2024</v>
      </c>
      <c r="BP5" s="194" t="s">
        <v>331</v>
      </c>
      <c r="BQ5" s="194" t="s">
        <v>332</v>
      </c>
      <c r="BR5" s="194" t="s">
        <v>333</v>
      </c>
      <c r="BS5" s="194" t="s">
        <v>334</v>
      </c>
      <c r="BT5" s="194">
        <v>2025</v>
      </c>
      <c r="BU5" s="194" t="s">
        <v>335</v>
      </c>
    </row>
    <row r="6" spans="1:73" s="1" customFormat="1" ht="15" customHeight="1">
      <c r="A6" s="88" t="s">
        <v>126</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26">
        <v>488.72397916365895</v>
      </c>
      <c r="BK6" s="35">
        <v>123.03208470002801</v>
      </c>
      <c r="BL6" s="35">
        <v>1132.5772003320121</v>
      </c>
      <c r="BM6" s="35">
        <v>95.00051311635994</v>
      </c>
      <c r="BN6" s="35">
        <v>84.238385222507873</v>
      </c>
      <c r="BO6" s="35">
        <v>1434.8481833709079</v>
      </c>
      <c r="BP6" s="35">
        <v>91.218237244408002</v>
      </c>
      <c r="BQ6" s="35">
        <v>79.314583290422021</v>
      </c>
      <c r="BR6" s="35">
        <v>94.866246353829951</v>
      </c>
      <c r="BS6" s="35">
        <v>89.023542404473929</v>
      </c>
      <c r="BT6" s="126">
        <v>354.42260929313386</v>
      </c>
      <c r="BU6" s="35">
        <v>87.500609200555985</v>
      </c>
    </row>
    <row r="7" spans="1:73" s="1" customFormat="1" ht="15" customHeight="1">
      <c r="A7" t="s">
        <v>266</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87">
        <v>35.618955540000002</v>
      </c>
      <c r="AM7" s="87">
        <v>35.509907179999992</v>
      </c>
      <c r="AN7" s="87">
        <v>36.923699749999997</v>
      </c>
      <c r="AO7" s="87">
        <v>36.880619779999996</v>
      </c>
      <c r="AP7" s="87">
        <v>144.93318225000002</v>
      </c>
      <c r="AQ7" s="87">
        <v>50.516973110000002</v>
      </c>
      <c r="AR7" s="87">
        <v>52.087722199999995</v>
      </c>
      <c r="AS7" s="87">
        <v>55.036615670000003</v>
      </c>
      <c r="AT7" s="87">
        <v>53.564904319999997</v>
      </c>
      <c r="AU7" s="87">
        <v>211.2062153</v>
      </c>
      <c r="AV7" s="87">
        <v>62.685896440000015</v>
      </c>
      <c r="AW7" s="87">
        <v>55.920591590000008</v>
      </c>
      <c r="AX7" s="87">
        <v>57.158231209999997</v>
      </c>
      <c r="AY7" s="87">
        <v>25.7843824115904</v>
      </c>
      <c r="AZ7" s="87">
        <v>201.54910165159041</v>
      </c>
      <c r="BA7" s="87">
        <v>23.863594190000001</v>
      </c>
      <c r="BB7" s="87">
        <v>24.258934119999999</v>
      </c>
      <c r="BC7" s="87">
        <v>22.849560320000005</v>
      </c>
      <c r="BD7" s="87">
        <v>25.415611590000001</v>
      </c>
      <c r="BE7" s="87">
        <v>96.387700219999999</v>
      </c>
      <c r="BF7" s="87">
        <v>23.63304144</v>
      </c>
      <c r="BG7" s="87">
        <v>24.52196691999999</v>
      </c>
      <c r="BH7" s="87">
        <v>25.144985500000011</v>
      </c>
      <c r="BI7" s="87">
        <v>25.128186539999994</v>
      </c>
      <c r="BJ7" s="87">
        <v>98.428180400000002</v>
      </c>
      <c r="BK7" s="87">
        <v>25.532983339999998</v>
      </c>
      <c r="BL7" s="87">
        <v>24.359518120000001</v>
      </c>
      <c r="BM7" s="87">
        <v>25.700778870000008</v>
      </c>
      <c r="BN7" s="87">
        <v>26.137489049999989</v>
      </c>
      <c r="BO7" s="87">
        <v>101.73076937999998</v>
      </c>
      <c r="BP7" s="87">
        <v>26.874882019999998</v>
      </c>
      <c r="BQ7" s="87">
        <v>32.282644179999991</v>
      </c>
      <c r="BR7" s="87">
        <v>32.91288738999998</v>
      </c>
      <c r="BS7" s="87">
        <v>31.808250950000001</v>
      </c>
      <c r="BT7" s="87">
        <v>123.87866453999997</v>
      </c>
      <c r="BU7" s="87">
        <v>33.358144899999999</v>
      </c>
    </row>
    <row r="8" spans="1:73" s="1" customFormat="1" ht="15" customHeight="1">
      <c r="A8" t="s">
        <v>267</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87">
        <v>57.804375260000008</v>
      </c>
      <c r="AM8" s="87">
        <v>60.858706600000005</v>
      </c>
      <c r="AN8" s="87">
        <v>60.190093869999991</v>
      </c>
      <c r="AO8" s="87">
        <v>62.332381750000003</v>
      </c>
      <c r="AP8" s="87">
        <v>241.18555748</v>
      </c>
      <c r="AQ8" s="87">
        <v>61.143515139999998</v>
      </c>
      <c r="AR8" s="87">
        <v>43.117533041570738</v>
      </c>
      <c r="AS8" s="87">
        <v>46.866793198429264</v>
      </c>
      <c r="AT8" s="87">
        <v>60.236504236686727</v>
      </c>
      <c r="AU8" s="87">
        <v>211.36434561668673</v>
      </c>
      <c r="AV8" s="87">
        <v>53.50367408999999</v>
      </c>
      <c r="AW8" s="87">
        <v>58.534452399999999</v>
      </c>
      <c r="AX8" s="87">
        <v>60.653803659999973</v>
      </c>
      <c r="AY8" s="87">
        <v>77.687804762500022</v>
      </c>
      <c r="AZ8" s="87">
        <v>250.3797349125</v>
      </c>
      <c r="BA8" s="87">
        <v>71.022235190000018</v>
      </c>
      <c r="BB8" s="87">
        <v>73.140213720000006</v>
      </c>
      <c r="BC8" s="87">
        <v>73.866223729999945</v>
      </c>
      <c r="BD8" s="87">
        <v>82.480462169999981</v>
      </c>
      <c r="BE8" s="87">
        <v>300.50913480999998</v>
      </c>
      <c r="BF8" s="87">
        <v>63.972125999999996</v>
      </c>
      <c r="BG8" s="87">
        <v>62.989022099999993</v>
      </c>
      <c r="BH8" s="87">
        <v>62.403244310000012</v>
      </c>
      <c r="BI8" s="87">
        <v>67.262773630000012</v>
      </c>
      <c r="BJ8" s="87">
        <v>256.62716604000002</v>
      </c>
      <c r="BK8" s="87">
        <v>63.540088699999991</v>
      </c>
      <c r="BL8" s="87">
        <v>55.370998499999999</v>
      </c>
      <c r="BM8" s="87">
        <v>41.235827089999994</v>
      </c>
      <c r="BN8" s="87">
        <v>10.379032119504933</v>
      </c>
      <c r="BO8" s="87">
        <v>170.52594640950491</v>
      </c>
      <c r="BP8" s="87">
        <v>26.154523499999996</v>
      </c>
      <c r="BQ8" s="87">
        <v>11.330179191249995</v>
      </c>
      <c r="BR8" s="87">
        <v>27.214880901249998</v>
      </c>
      <c r="BS8" s="87">
        <v>19.424831579999999</v>
      </c>
      <c r="BT8" s="87">
        <v>84.124415172499994</v>
      </c>
      <c r="BU8" s="87">
        <v>19.227031849999999</v>
      </c>
    </row>
    <row r="9" spans="1:73" s="1" customFormat="1" ht="15" customHeight="1">
      <c r="A9" t="s">
        <v>268</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E9" s="87">
        <v>0</v>
      </c>
      <c r="BF9" s="87">
        <v>0</v>
      </c>
      <c r="BG9" s="87">
        <v>0</v>
      </c>
      <c r="BH9" s="87">
        <v>0</v>
      </c>
      <c r="BI9" s="87">
        <v>0</v>
      </c>
      <c r="BJ9" s="87">
        <v>0</v>
      </c>
      <c r="BK9" s="87">
        <v>0</v>
      </c>
      <c r="BL9" s="87">
        <v>0</v>
      </c>
      <c r="BM9" s="87">
        <v>0</v>
      </c>
      <c r="BN9" s="87">
        <v>0</v>
      </c>
      <c r="BO9" s="87">
        <v>0</v>
      </c>
      <c r="BP9" s="87">
        <v>0</v>
      </c>
      <c r="BQ9" s="87">
        <v>0</v>
      </c>
      <c r="BR9" s="87">
        <v>0</v>
      </c>
      <c r="BS9" s="87">
        <v>0</v>
      </c>
      <c r="BT9" s="87">
        <v>0</v>
      </c>
      <c r="BU9" s="87">
        <v>0</v>
      </c>
    </row>
    <row r="10" spans="1:73" s="1" customFormat="1" ht="15" customHeight="1">
      <c r="A10" t="s">
        <v>269</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E10" s="87">
        <v>0</v>
      </c>
      <c r="BF10" s="87">
        <v>0</v>
      </c>
      <c r="BG10" s="87">
        <v>0</v>
      </c>
      <c r="BH10" s="87">
        <v>0</v>
      </c>
      <c r="BI10" s="87">
        <v>0</v>
      </c>
      <c r="BJ10" s="87">
        <v>0</v>
      </c>
      <c r="BK10" s="87">
        <v>0</v>
      </c>
      <c r="BL10" s="87">
        <v>0</v>
      </c>
      <c r="BM10" s="87">
        <v>0</v>
      </c>
      <c r="BN10" s="87">
        <v>0</v>
      </c>
      <c r="BO10" s="87">
        <v>0</v>
      </c>
      <c r="BP10" s="87">
        <v>0</v>
      </c>
      <c r="BQ10" s="87">
        <v>0</v>
      </c>
      <c r="BR10" s="87">
        <v>0</v>
      </c>
      <c r="BS10" s="87">
        <v>0</v>
      </c>
      <c r="BT10" s="87">
        <v>0</v>
      </c>
      <c r="BU10" s="87">
        <v>0</v>
      </c>
    </row>
    <row r="11" spans="1:73" s="1" customFormat="1" ht="15" customHeight="1">
      <c r="A11" s="175" t="s">
        <v>127</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87">
        <v>24.2634571</v>
      </c>
      <c r="AM11" s="87">
        <v>25.708449660000003</v>
      </c>
      <c r="AN11" s="87">
        <v>26.278680207651998</v>
      </c>
      <c r="AO11" s="87">
        <v>37.401663731394997</v>
      </c>
      <c r="AP11" s="87">
        <v>113.652250699047</v>
      </c>
      <c r="AQ11" s="87">
        <v>24.913685358053005</v>
      </c>
      <c r="AR11" s="87">
        <v>7.6235903819470003</v>
      </c>
      <c r="AS11" s="87">
        <v>14.117867341330003</v>
      </c>
      <c r="AT11" s="87">
        <v>23.398292503408005</v>
      </c>
      <c r="AU11" s="87">
        <v>70.053435584738011</v>
      </c>
      <c r="AV11" s="87">
        <v>15.710153267005001</v>
      </c>
      <c r="AW11" s="87">
        <v>17.706799342275001</v>
      </c>
      <c r="AX11" s="87">
        <v>22.244363728284</v>
      </c>
      <c r="AY11" s="87">
        <v>31.395397948345995</v>
      </c>
      <c r="AZ11" s="87">
        <v>87.056714285910004</v>
      </c>
      <c r="BA11" s="87">
        <v>27.995314644447994</v>
      </c>
      <c r="BB11" s="87">
        <v>30.716807281142003</v>
      </c>
      <c r="BC11" s="87">
        <v>31.745333289910008</v>
      </c>
      <c r="BD11" s="87">
        <v>34.903500678438988</v>
      </c>
      <c r="BE11" s="87">
        <v>125.36095589393898</v>
      </c>
      <c r="BF11" s="87">
        <v>31.182430350051995</v>
      </c>
      <c r="BG11" s="87">
        <v>32.972435073627999</v>
      </c>
      <c r="BH11" s="87">
        <v>33.150442945879988</v>
      </c>
      <c r="BI11" s="87">
        <v>37.588407324098995</v>
      </c>
      <c r="BJ11" s="87">
        <v>134.89371569365898</v>
      </c>
      <c r="BK11" s="87">
        <v>33.959012660028002</v>
      </c>
      <c r="BL11" s="87">
        <v>33.898683712011994</v>
      </c>
      <c r="BM11" s="87">
        <v>34.843414926359998</v>
      </c>
      <c r="BN11" s="87">
        <v>40.160208173003006</v>
      </c>
      <c r="BO11" s="87">
        <v>142.86131947140299</v>
      </c>
      <c r="BP11" s="87">
        <v>34.520352014407997</v>
      </c>
      <c r="BQ11" s="87">
        <v>34.388298539171991</v>
      </c>
      <c r="BR11" s="87">
        <v>34.738478062580008</v>
      </c>
      <c r="BS11" s="87">
        <v>38.591861744473995</v>
      </c>
      <c r="BT11" s="87">
        <v>142.23899036063398</v>
      </c>
      <c r="BU11" s="87">
        <v>34.91543245055599</v>
      </c>
    </row>
    <row r="12" spans="1:73" s="1" customFormat="1" ht="15" customHeight="1">
      <c r="A12" s="175" t="s">
        <v>128</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87">
        <v>0</v>
      </c>
      <c r="AM12" s="87">
        <v>0</v>
      </c>
      <c r="AN12" s="87">
        <v>0</v>
      </c>
      <c r="AO12" s="87">
        <v>0</v>
      </c>
      <c r="AP12" s="87">
        <v>0</v>
      </c>
      <c r="AQ12" s="87">
        <v>0</v>
      </c>
      <c r="AR12" s="87">
        <v>0</v>
      </c>
      <c r="AS12" s="87">
        <v>36.6</v>
      </c>
      <c r="AT12" s="87">
        <v>0</v>
      </c>
      <c r="AU12" s="87">
        <v>36.6</v>
      </c>
      <c r="AV12" s="87">
        <v>0</v>
      </c>
      <c r="AW12" s="87">
        <v>0</v>
      </c>
      <c r="AX12" s="87">
        <v>0</v>
      </c>
      <c r="AY12" s="87">
        <v>1902.3904491500002</v>
      </c>
      <c r="AZ12" s="87">
        <v>1902.3904491500002</v>
      </c>
      <c r="BA12" s="87">
        <v>53.501475910000003</v>
      </c>
      <c r="BB12" s="87">
        <v>3.7782050000000005E-2</v>
      </c>
      <c r="BC12" s="87">
        <v>0</v>
      </c>
      <c r="BD12" s="87">
        <v>0</v>
      </c>
      <c r="BE12" s="87">
        <v>53.53925796</v>
      </c>
      <c r="BF12" s="87">
        <v>0</v>
      </c>
      <c r="BG12" s="87">
        <v>-1.2250829699999999</v>
      </c>
      <c r="BH12" s="87">
        <v>0</v>
      </c>
      <c r="BI12" s="87">
        <v>0</v>
      </c>
      <c r="BJ12" s="87">
        <v>-1.2250829699999999</v>
      </c>
      <c r="BK12" s="87">
        <v>0</v>
      </c>
      <c r="BL12" s="87">
        <v>1018.948</v>
      </c>
      <c r="BM12" s="87">
        <v>-6.7795077700000252</v>
      </c>
      <c r="BN12" s="87">
        <v>7.5616558800000933</v>
      </c>
      <c r="BO12" s="87">
        <v>1019.7301481100001</v>
      </c>
      <c r="BP12" s="87">
        <v>3.6684797100000006</v>
      </c>
      <c r="BQ12" s="87">
        <v>1.3134613800000001</v>
      </c>
      <c r="BR12" s="87">
        <v>0</v>
      </c>
      <c r="BS12" s="87">
        <v>-0.80140186999999974</v>
      </c>
      <c r="BT12" s="87">
        <v>4.1805392200000018</v>
      </c>
      <c r="BU12" s="87">
        <v>0</v>
      </c>
    </row>
    <row r="13" spans="1:73" s="1" customFormat="1" ht="15" customHeight="1">
      <c r="A13" t="s">
        <v>129</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87">
        <v>-5.3689398499999994</v>
      </c>
      <c r="AM13" s="87">
        <v>-7.7260119300000012</v>
      </c>
      <c r="AN13" s="87">
        <v>-7.7095896900000049</v>
      </c>
      <c r="AO13" s="87">
        <v>-8.1408238099999952</v>
      </c>
      <c r="AP13" s="87">
        <v>-28.945365280000001</v>
      </c>
      <c r="AQ13" s="87">
        <v>-6.6730595300000006</v>
      </c>
      <c r="AR13" s="87">
        <v>-9.7709133415707399</v>
      </c>
      <c r="AS13" s="87">
        <v>-12.351300158429268</v>
      </c>
      <c r="AT13" s="87">
        <v>-14.104889679999999</v>
      </c>
      <c r="AU13" s="87">
        <v>-42.900162710000004</v>
      </c>
      <c r="AV13" s="87">
        <v>-13.496971440000001</v>
      </c>
      <c r="AW13" s="87">
        <v>-19.325484747797518</v>
      </c>
      <c r="AX13" s="87">
        <v>-15.435473620000005</v>
      </c>
      <c r="AY13" s="87">
        <v>-87.006070532202443</v>
      </c>
      <c r="AZ13" s="87">
        <v>-73.746829687797543</v>
      </c>
      <c r="BA13" s="87">
        <v>-23.06596343</v>
      </c>
      <c r="BB13" s="87">
        <v>-27.575006349999999</v>
      </c>
      <c r="BC13" s="87">
        <v>-22.999270639999999</v>
      </c>
      <c r="BD13" s="87">
        <v>-27.6582422175508</v>
      </c>
      <c r="BE13" s="87">
        <v>-92.707323677550789</v>
      </c>
      <c r="BF13" s="87">
        <v>-19.537629079999999</v>
      </c>
      <c r="BG13" s="87">
        <v>-15.286338570000003</v>
      </c>
      <c r="BH13" s="87">
        <v>-14.789421790000008</v>
      </c>
      <c r="BI13" s="87">
        <v>-14.40305180999999</v>
      </c>
      <c r="BJ13" s="87">
        <v>-64.01644125</v>
      </c>
      <c r="BK13" s="87">
        <v>-10.62510449</v>
      </c>
      <c r="BL13" s="87">
        <v>-51.148229409999999</v>
      </c>
      <c r="BM13" s="87">
        <v>-9.0367118500000068</v>
      </c>
      <c r="BN13" s="87">
        <v>-6.2949366456499991</v>
      </c>
      <c r="BO13" s="87">
        <v>-77.104982395649998</v>
      </c>
      <c r="BP13" s="87">
        <v>-7.4553711100000006</v>
      </c>
      <c r="BQ13" s="87">
        <v>-4.9429048712500023</v>
      </c>
      <c r="BR13" s="87">
        <v>-7.8426215687500012</v>
      </c>
      <c r="BS13" s="87">
        <v>-6.5153110399999967</v>
      </c>
      <c r="BT13" s="87">
        <v>-26.75620859</v>
      </c>
      <c r="BU13" s="87">
        <v>-5.1680471600000004</v>
      </c>
    </row>
    <row r="14" spans="1:73" s="1" customFormat="1" ht="15" customHeight="1">
      <c r="A14" s="175"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126">
        <f t="shared" ref="AA14:BP14" si="0">SUM(AA7:AA13)</f>
        <v>421.25190762290384</v>
      </c>
      <c r="AB14" s="126">
        <f t="shared" si="0"/>
        <v>98.078000000000003</v>
      </c>
      <c r="AC14" s="126">
        <f t="shared" si="0"/>
        <v>106.90899999999999</v>
      </c>
      <c r="AD14" s="126">
        <f t="shared" si="0"/>
        <v>130.56100000000001</v>
      </c>
      <c r="AE14" s="126">
        <f t="shared" si="0"/>
        <v>110.72366837000003</v>
      </c>
      <c r="AF14" s="126">
        <f t="shared" si="0"/>
        <v>446.27246158220873</v>
      </c>
      <c r="AG14" s="126">
        <f t="shared" si="0"/>
        <v>104.53418310000001</v>
      </c>
      <c r="AH14" s="126">
        <f t="shared" si="0"/>
        <v>165.93144369999999</v>
      </c>
      <c r="AI14" s="126">
        <f t="shared" si="0"/>
        <v>107.74593011000002</v>
      </c>
      <c r="AJ14" s="126">
        <f t="shared" si="0"/>
        <v>111.55484946000001</v>
      </c>
      <c r="AK14" s="126">
        <f t="shared" si="0"/>
        <v>489.76640637000003</v>
      </c>
      <c r="AL14" s="126">
        <f t="shared" si="0"/>
        <v>112.31784804999999</v>
      </c>
      <c r="AM14" s="126">
        <f t="shared" si="0"/>
        <v>114.35105151</v>
      </c>
      <c r="AN14" s="126">
        <f t="shared" si="0"/>
        <v>115.682884137652</v>
      </c>
      <c r="AO14" s="126">
        <f t="shared" si="0"/>
        <v>128.473841451395</v>
      </c>
      <c r="AP14" s="126">
        <f t="shared" si="0"/>
        <v>470.82562514904703</v>
      </c>
      <c r="AQ14" s="126">
        <f t="shared" si="0"/>
        <v>129.90111407805301</v>
      </c>
      <c r="AR14" s="126">
        <f t="shared" si="0"/>
        <v>93.057932281946989</v>
      </c>
      <c r="AS14" s="126">
        <f t="shared" si="0"/>
        <v>140.26997605132999</v>
      </c>
      <c r="AT14" s="126">
        <f t="shared" si="0"/>
        <v>123.09481138009473</v>
      </c>
      <c r="AU14" s="126">
        <f t="shared" si="0"/>
        <v>486.3238337914247</v>
      </c>
      <c r="AV14" s="126">
        <f t="shared" si="0"/>
        <v>118.40275235700501</v>
      </c>
      <c r="AW14" s="126">
        <f t="shared" si="0"/>
        <v>112.83635858447748</v>
      </c>
      <c r="AX14" s="126">
        <f t="shared" si="0"/>
        <v>124.62092497828397</v>
      </c>
      <c r="AY14" s="126">
        <f t="shared" si="0"/>
        <v>1950.2519637402343</v>
      </c>
      <c r="AZ14" s="126">
        <f t="shared" si="0"/>
        <v>2367.6291703122033</v>
      </c>
      <c r="BA14" s="126">
        <f t="shared" si="0"/>
        <v>153.31665650444802</v>
      </c>
      <c r="BB14" s="126">
        <f t="shared" si="0"/>
        <v>100.57873082114202</v>
      </c>
      <c r="BC14" s="126">
        <f t="shared" si="0"/>
        <v>105.46184669990996</v>
      </c>
      <c r="BD14" s="126">
        <f t="shared" si="0"/>
        <v>115.14133222088819</v>
      </c>
      <c r="BE14" s="126">
        <f t="shared" si="0"/>
        <v>483.08972520638815</v>
      </c>
      <c r="BF14" s="126">
        <f t="shared" si="0"/>
        <v>99.249968710051988</v>
      </c>
      <c r="BG14" s="126">
        <f t="shared" si="0"/>
        <v>103.97200255362797</v>
      </c>
      <c r="BH14" s="126">
        <f t="shared" si="0"/>
        <v>105.90925096588001</v>
      </c>
      <c r="BI14" s="126">
        <f t="shared" si="0"/>
        <v>115.576315684099</v>
      </c>
      <c r="BJ14" s="126">
        <f t="shared" si="0"/>
        <v>424.70753791365894</v>
      </c>
      <c r="BK14" s="126">
        <f t="shared" si="0"/>
        <v>112.40698021002798</v>
      </c>
      <c r="BL14" s="126">
        <f t="shared" si="0"/>
        <v>1081.428970922012</v>
      </c>
      <c r="BM14" s="126">
        <f t="shared" si="0"/>
        <v>85.96380126635998</v>
      </c>
      <c r="BN14" s="126">
        <f t="shared" si="0"/>
        <v>77.943448576858017</v>
      </c>
      <c r="BO14" s="126">
        <f t="shared" si="0"/>
        <v>1357.7432009752579</v>
      </c>
      <c r="BP14" s="126">
        <f t="shared" si="0"/>
        <v>83.762866134408</v>
      </c>
      <c r="BQ14" s="126">
        <v>74.371678419171971</v>
      </c>
      <c r="BR14" s="126">
        <v>87.023624785079974</v>
      </c>
      <c r="BS14" s="126">
        <v>82.508231364474</v>
      </c>
      <c r="BT14" s="126">
        <v>327.66640070313395</v>
      </c>
      <c r="BU14" s="126">
        <f>SUM(BU7:BU13)</f>
        <v>82.332562040555999</v>
      </c>
    </row>
    <row r="15" spans="1:73" s="1" customFormat="1" ht="15" customHeight="1">
      <c r="A15" s="175" t="s">
        <v>130</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87">
        <v>-4.0316553500000003</v>
      </c>
      <c r="Y15" s="36">
        <v>-3.7285662800000008</v>
      </c>
      <c r="Z15" s="36">
        <v>-3.3764086999999998</v>
      </c>
      <c r="AA15" s="36">
        <v>-15.752248260000002</v>
      </c>
      <c r="AB15" s="87">
        <v>-4.5593244200000003</v>
      </c>
      <c r="AC15" s="87">
        <v>-4.3566682700000001</v>
      </c>
      <c r="AD15" s="87">
        <v>-5.4784182099999992</v>
      </c>
      <c r="AE15" s="87">
        <v>-5.6691948900000009</v>
      </c>
      <c r="AF15" s="87">
        <v>-18.525959020000002</v>
      </c>
      <c r="AG15" s="87">
        <v>-4.6547677299999997</v>
      </c>
      <c r="AH15" s="87">
        <v>-3.9966535399999983</v>
      </c>
      <c r="AI15" s="87">
        <v>-5.1401033857554781</v>
      </c>
      <c r="AJ15" s="87">
        <v>-4.8413215700000007</v>
      </c>
      <c r="AK15" s="87">
        <v>-18.632846235755473</v>
      </c>
      <c r="AL15" s="87">
        <v>-2.8217688599999997</v>
      </c>
      <c r="AM15" s="87">
        <v>-4.2989959200000003</v>
      </c>
      <c r="AN15" s="87">
        <v>-4.6141236299999999</v>
      </c>
      <c r="AO15" s="87">
        <v>-4.38687834873335</v>
      </c>
      <c r="AP15" s="87">
        <v>-16.121766758733347</v>
      </c>
      <c r="AQ15" s="87">
        <v>-10.79829940304051</v>
      </c>
      <c r="AR15" s="87">
        <v>-10.03083058</v>
      </c>
      <c r="AS15" s="87">
        <v>-10.61788759</v>
      </c>
      <c r="AT15" s="87">
        <v>-12.547120070000004</v>
      </c>
      <c r="AU15" s="87">
        <v>-43.994137643040517</v>
      </c>
      <c r="AV15" s="87">
        <v>-13.384454270000001</v>
      </c>
      <c r="AW15" s="87">
        <v>-13.236872309999999</v>
      </c>
      <c r="AX15" s="87">
        <v>-13.413909779999999</v>
      </c>
      <c r="AY15" s="87">
        <v>-28.024409520000031</v>
      </c>
      <c r="AZ15" s="87">
        <v>-68.059645880000019</v>
      </c>
      <c r="BA15" s="87">
        <v>-9.1498104500000004</v>
      </c>
      <c r="BB15" s="87">
        <v>-9.5861931699999996</v>
      </c>
      <c r="BC15" s="87">
        <v>-8.8952172499999982</v>
      </c>
      <c r="BD15" s="87">
        <v>-11.344783470000014</v>
      </c>
      <c r="BE15" s="87">
        <v>-38.976004340000017</v>
      </c>
      <c r="BF15" s="87">
        <v>-10.695274020000001</v>
      </c>
      <c r="BG15" s="87">
        <v>-10.426523939999999</v>
      </c>
      <c r="BH15" s="87">
        <v>-9.2828264600000008</v>
      </c>
      <c r="BI15" s="87">
        <v>-9.5859067500000013</v>
      </c>
      <c r="BJ15" s="87">
        <v>-39.990531170000004</v>
      </c>
      <c r="BK15" s="87">
        <v>-9.7868032200000012</v>
      </c>
      <c r="BL15" s="87">
        <v>-10.341302920000002</v>
      </c>
      <c r="BM15" s="87">
        <v>-10.151890229999998</v>
      </c>
      <c r="BN15" s="87">
        <v>-7.9115616999999983</v>
      </c>
      <c r="BO15" s="87">
        <v>-38.191558069999999</v>
      </c>
      <c r="BP15" s="87">
        <v>-10.140984960000001</v>
      </c>
      <c r="BQ15" s="87">
        <v>-11.04443051</v>
      </c>
      <c r="BR15" s="87">
        <v>-10.565230770000001</v>
      </c>
      <c r="BS15" s="87">
        <v>-12.646304410000001</v>
      </c>
      <c r="BT15" s="87">
        <v>-44.396950650000001</v>
      </c>
      <c r="BU15" s="87">
        <v>-10.374295080000001</v>
      </c>
    </row>
    <row r="16" spans="1:73" s="1" customFormat="1" ht="15" customHeight="1">
      <c r="A16" s="175" t="s">
        <v>131</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87">
        <v>-15.044180460000002</v>
      </c>
      <c r="Y16" s="36">
        <v>-19.276023850000001</v>
      </c>
      <c r="Z16" s="36">
        <v>-20.151266760000002</v>
      </c>
      <c r="AA16" s="36">
        <v>-67.484369960000009</v>
      </c>
      <c r="AB16" s="87">
        <v>-20.469998608450002</v>
      </c>
      <c r="AC16" s="87">
        <v>-20.302652175349994</v>
      </c>
      <c r="AD16" s="87">
        <v>-20.027609605350001</v>
      </c>
      <c r="AE16" s="87">
        <v>-30.288456165350006</v>
      </c>
      <c r="AF16" s="87">
        <v>-92.626363324500005</v>
      </c>
      <c r="AG16" s="87">
        <v>-18.031505790000001</v>
      </c>
      <c r="AH16" s="87">
        <v>-20.413050829999996</v>
      </c>
      <c r="AI16" s="87">
        <v>-27.425717092531215</v>
      </c>
      <c r="AJ16" s="87">
        <v>-18.491329950000001</v>
      </c>
      <c r="AK16" s="87">
        <v>-84.361603662531209</v>
      </c>
      <c r="AL16" s="87">
        <v>-19.864552840000002</v>
      </c>
      <c r="AM16" s="87">
        <v>-17.769771889999998</v>
      </c>
      <c r="AN16" s="87">
        <v>-17.617860014335939</v>
      </c>
      <c r="AO16" s="87">
        <v>-19.021993219999995</v>
      </c>
      <c r="AP16" s="87">
        <v>-74.274177964335919</v>
      </c>
      <c r="AQ16" s="87">
        <v>-18.010454230000004</v>
      </c>
      <c r="AR16" s="87">
        <v>-20.81733504</v>
      </c>
      <c r="AS16" s="87">
        <v>-20.037451239999999</v>
      </c>
      <c r="AT16" s="87">
        <v>-22.22274024</v>
      </c>
      <c r="AU16" s="87">
        <v>-81.08798075</v>
      </c>
      <c r="AV16" s="87">
        <v>-19.121760170000002</v>
      </c>
      <c r="AW16" s="87">
        <v>-18.894014089999999</v>
      </c>
      <c r="AX16" s="87">
        <v>-18.25259522</v>
      </c>
      <c r="AY16" s="87">
        <v>-16.780664449999996</v>
      </c>
      <c r="AZ16" s="87">
        <v>-73.049033930000007</v>
      </c>
      <c r="BA16" s="87">
        <v>-18.6471132</v>
      </c>
      <c r="BB16" s="87">
        <v>-15.62725174</v>
      </c>
      <c r="BC16" s="87">
        <v>-18.554863339999997</v>
      </c>
      <c r="BD16" s="87">
        <v>-17.063552639999994</v>
      </c>
      <c r="BE16" s="87">
        <v>-69.892780919999993</v>
      </c>
      <c r="BF16" s="87">
        <v>-16.66157166</v>
      </c>
      <c r="BG16" s="87">
        <v>-17.295073609999999</v>
      </c>
      <c r="BH16" s="87">
        <v>-14.059595379999992</v>
      </c>
      <c r="BI16" s="87">
        <v>-14.714622129999997</v>
      </c>
      <c r="BJ16" s="87">
        <v>-62.730862779999988</v>
      </c>
      <c r="BK16" s="87">
        <v>-13.723795920000001</v>
      </c>
      <c r="BL16" s="87">
        <v>-132.02054643530388</v>
      </c>
      <c r="BM16" s="87">
        <v>-8.0343455099999854</v>
      </c>
      <c r="BN16" s="87">
        <v>-6.6641485739700146</v>
      </c>
      <c r="BO16" s="87">
        <v>-160.44283643927389</v>
      </c>
      <c r="BP16" s="87">
        <v>-7.36333503</v>
      </c>
      <c r="BQ16" s="87">
        <v>-3.4329672250000005</v>
      </c>
      <c r="BR16" s="87">
        <v>-7.2521114749999995</v>
      </c>
      <c r="BS16" s="87">
        <v>-3.7365902099999984</v>
      </c>
      <c r="BT16" s="87">
        <v>-21.785003939999999</v>
      </c>
      <c r="BU16" s="87">
        <v>-2.7814606100000017</v>
      </c>
    </row>
    <row r="17" spans="1:73" s="1" customFormat="1" ht="15" customHeight="1">
      <c r="A17" s="88" t="s">
        <v>328</v>
      </c>
      <c r="B17" s="121"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87">
        <v>-0.44293153000000002</v>
      </c>
      <c r="Y17" s="36">
        <v>-0.24931998</v>
      </c>
      <c r="Z17" s="36">
        <v>-0.76865866999999988</v>
      </c>
      <c r="AA17" s="36">
        <v>-1.7385870700000001</v>
      </c>
      <c r="AB17" s="87">
        <v>-0.17547455000000003</v>
      </c>
      <c r="AC17" s="87">
        <v>-0.19283342000000017</v>
      </c>
      <c r="AD17" s="87">
        <v>-0.81483243666666705</v>
      </c>
      <c r="AE17" s="87">
        <v>-0.24733496999999996</v>
      </c>
      <c r="AF17" s="87">
        <v>-1.4304753766666671</v>
      </c>
      <c r="AG17" s="87">
        <v>-0.14696628</v>
      </c>
      <c r="AH17" s="87">
        <v>-0.15109148999999999</v>
      </c>
      <c r="AI17" s="87">
        <v>0.29805777</v>
      </c>
      <c r="AJ17" s="32">
        <v>0</v>
      </c>
      <c r="AK17" s="32">
        <v>0</v>
      </c>
      <c r="AL17" s="87">
        <v>0</v>
      </c>
      <c r="AM17" s="87">
        <v>0</v>
      </c>
      <c r="AN17" s="87">
        <v>0</v>
      </c>
      <c r="AO17" s="87">
        <v>0</v>
      </c>
      <c r="AP17" s="87">
        <v>0</v>
      </c>
      <c r="AQ17" s="87">
        <v>0</v>
      </c>
      <c r="AR17" s="87">
        <v>0</v>
      </c>
      <c r="AS17" s="87">
        <v>0</v>
      </c>
      <c r="AT17" s="87">
        <v>0</v>
      </c>
      <c r="AU17" s="87">
        <v>0</v>
      </c>
      <c r="AV17" s="87">
        <v>0</v>
      </c>
      <c r="AW17" s="87">
        <v>0</v>
      </c>
      <c r="AX17" s="87">
        <v>0</v>
      </c>
      <c r="AY17" s="87">
        <v>0</v>
      </c>
      <c r="AZ17" s="87">
        <v>0</v>
      </c>
      <c r="BA17" s="87">
        <v>0</v>
      </c>
      <c r="BB17" s="87">
        <v>0</v>
      </c>
      <c r="BC17" s="87">
        <v>0</v>
      </c>
      <c r="BD17" s="87">
        <v>0</v>
      </c>
      <c r="BE17" s="87">
        <v>0</v>
      </c>
      <c r="BF17" s="87">
        <v>0</v>
      </c>
      <c r="BG17" s="87">
        <v>0</v>
      </c>
      <c r="BH17" s="87">
        <v>0</v>
      </c>
      <c r="BI17" s="87">
        <v>0</v>
      </c>
      <c r="BJ17" s="87">
        <v>0</v>
      </c>
      <c r="BK17" s="87">
        <v>0</v>
      </c>
      <c r="BL17" s="87">
        <v>0</v>
      </c>
      <c r="BM17" s="87">
        <v>0</v>
      </c>
      <c r="BN17" s="87">
        <v>0</v>
      </c>
      <c r="BO17" s="87">
        <v>0</v>
      </c>
      <c r="BP17" s="87">
        <v>0</v>
      </c>
      <c r="BQ17" s="87">
        <v>0</v>
      </c>
      <c r="BR17" s="87">
        <v>0</v>
      </c>
      <c r="BS17" s="87">
        <v>0</v>
      </c>
      <c r="BT17" s="87">
        <v>0</v>
      </c>
      <c r="BU17" s="87">
        <v>0</v>
      </c>
    </row>
    <row r="18" spans="1:73" s="1" customFormat="1" ht="15" customHeight="1">
      <c r="A18" t="s">
        <v>282</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87">
        <v>-1.8428726799999993</v>
      </c>
      <c r="Y18" s="36">
        <v>-1.6721688199999998</v>
      </c>
      <c r="Z18" s="36">
        <v>-1.9030197600000001</v>
      </c>
      <c r="AA18" s="36">
        <v>-7.6426436299999994</v>
      </c>
      <c r="AB18" s="87">
        <v>-1.7358887399999998</v>
      </c>
      <c r="AC18" s="87">
        <v>-1.6155970199999998</v>
      </c>
      <c r="AD18" s="87">
        <v>-1.8647017299999999</v>
      </c>
      <c r="AE18" s="87">
        <v>-1.8290177699999997</v>
      </c>
      <c r="AF18" s="87">
        <v>-7.0452052599999995</v>
      </c>
      <c r="AG18" s="87">
        <v>-2.6078126400000006</v>
      </c>
      <c r="AH18" s="87">
        <v>-1.3854131600000006</v>
      </c>
      <c r="AI18" s="87">
        <v>-1.8414797200000004</v>
      </c>
      <c r="AJ18" s="87">
        <v>-2.0438276600000003</v>
      </c>
      <c r="AK18" s="87">
        <v>-7.8785331800000016</v>
      </c>
      <c r="AL18" s="87">
        <v>-16.985086239999983</v>
      </c>
      <c r="AM18" s="87">
        <v>-17.787392089999987</v>
      </c>
      <c r="AN18" s="87">
        <v>-18.380101450000002</v>
      </c>
      <c r="AO18" s="87">
        <v>-1.845</v>
      </c>
      <c r="AP18" s="87">
        <v>57.509325249999996</v>
      </c>
      <c r="AQ18" s="87">
        <v>-1.8926693599999957</v>
      </c>
      <c r="AR18" s="87">
        <v>-3.96457389</v>
      </c>
      <c r="AS18" s="87">
        <v>-2.8319999999999999</v>
      </c>
      <c r="AT18" s="87">
        <v>-6.2112996899999988</v>
      </c>
      <c r="AU18" s="87">
        <v>20.347903829401599</v>
      </c>
      <c r="AV18" s="87">
        <v>-4.1733542999999989</v>
      </c>
      <c r="AW18" s="87">
        <v>-4.9820669500000001</v>
      </c>
      <c r="AX18" s="87">
        <v>-4.9250410599999999</v>
      </c>
      <c r="AY18" s="87">
        <v>-9.3446125900000006</v>
      </c>
      <c r="AZ18" s="87">
        <v>-22.444379260000009</v>
      </c>
      <c r="BA18" s="87">
        <v>-4.2550171999999966</v>
      </c>
      <c r="BB18" s="87">
        <v>-8.3656043199999992</v>
      </c>
      <c r="BC18" s="87">
        <v>-3.7805615200000009</v>
      </c>
      <c r="BD18" s="87">
        <v>-7.3860992300000285</v>
      </c>
      <c r="BE18" s="87">
        <v>-23.787282270000023</v>
      </c>
      <c r="BF18" s="87">
        <v>-6.7401640200000017</v>
      </c>
      <c r="BG18" s="87">
        <v>-3.2357253999999975</v>
      </c>
      <c r="BH18" s="87">
        <v>-3.724139799999997</v>
      </c>
      <c r="BI18" s="87">
        <v>-3.65389794000001</v>
      </c>
      <c r="BJ18" s="87">
        <v>-17.353927160000005</v>
      </c>
      <c r="BK18" s="87">
        <v>-3.2110805699999947</v>
      </c>
      <c r="BL18" s="87">
        <v>-3.5057942900000016</v>
      </c>
      <c r="BM18" s="87">
        <v>-3.1701030399999945</v>
      </c>
      <c r="BN18" s="87">
        <v>-2.5877344100000119</v>
      </c>
      <c r="BO18" s="87">
        <v>-12.474712310000003</v>
      </c>
      <c r="BP18" s="87">
        <v>-3.058185229999999</v>
      </c>
      <c r="BQ18" s="87">
        <v>-2.7389395200000028</v>
      </c>
      <c r="BR18" s="87">
        <v>-2.5475281299999941</v>
      </c>
      <c r="BS18" s="87">
        <v>-2.6795408300000161</v>
      </c>
      <c r="BT18" s="87">
        <v>-11.024193710000013</v>
      </c>
      <c r="BU18" s="87">
        <v>-2.264708269999999</v>
      </c>
    </row>
    <row r="19" spans="1:73" s="1" customFormat="1" ht="15" customHeight="1">
      <c r="A19" t="s">
        <v>132</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87">
        <v>-11.684404789999999</v>
      </c>
      <c r="Y19" s="36">
        <v>-10.13201193000001</v>
      </c>
      <c r="Z19" s="36">
        <v>-12.596238319999989</v>
      </c>
      <c r="AA19" s="36">
        <v>-45.440514025500001</v>
      </c>
      <c r="AB19" s="87">
        <v>-11.744310510000005</v>
      </c>
      <c r="AC19" s="87">
        <v>-12.27792769000002</v>
      </c>
      <c r="AD19" s="87">
        <v>-12.057667079999995</v>
      </c>
      <c r="AE19" s="87">
        <v>-13.593656710000012</v>
      </c>
      <c r="AF19" s="87">
        <v>-49.673561990000024</v>
      </c>
      <c r="AG19" s="87">
        <v>-12.899848279999995</v>
      </c>
      <c r="AH19" s="87">
        <v>-13.259218759999987</v>
      </c>
      <c r="AI19" s="87">
        <v>-13.463760979999993</v>
      </c>
      <c r="AJ19" s="87">
        <v>-15.027486749999982</v>
      </c>
      <c r="AK19" s="87">
        <v>-54.650314769999966</v>
      </c>
      <c r="AL19" s="87">
        <v>0</v>
      </c>
      <c r="AM19" s="87">
        <v>0</v>
      </c>
      <c r="AN19" s="87">
        <v>0</v>
      </c>
      <c r="AO19" s="87">
        <v>-17.867999999999999</v>
      </c>
      <c r="AP19" s="87">
        <v>-65.187108129999999</v>
      </c>
      <c r="AQ19" s="87">
        <v>-15.822246450000002</v>
      </c>
      <c r="AR19" s="87">
        <v>-3.7970222200000019</v>
      </c>
      <c r="AS19" s="87">
        <v>-4.3814390600000017</v>
      </c>
      <c r="AT19" s="87">
        <v>-11.247448759999999</v>
      </c>
      <c r="AU19" s="87">
        <v>-35.2481564694016</v>
      </c>
      <c r="AV19" s="87">
        <v>-8.6140358899999949</v>
      </c>
      <c r="AW19" s="87">
        <v>-6.9133859799999993</v>
      </c>
      <c r="AX19" s="87">
        <v>-10.927970349999994</v>
      </c>
      <c r="AY19" s="87">
        <v>-15.236717499999999</v>
      </c>
      <c r="AZ19" s="87">
        <v>-41.692109719999983</v>
      </c>
      <c r="BA19" s="87">
        <v>-14.675811400000001</v>
      </c>
      <c r="BB19" s="87">
        <v>-15.897009429999999</v>
      </c>
      <c r="BC19" s="87">
        <v>-16.794955560000009</v>
      </c>
      <c r="BD19" s="87">
        <v>-20.684325820000005</v>
      </c>
      <c r="BE19" s="87">
        <v>-68.052102210000015</v>
      </c>
      <c r="BF19" s="87">
        <v>-15.794096360000005</v>
      </c>
      <c r="BG19" s="87">
        <v>-17.272593429999986</v>
      </c>
      <c r="BH19" s="87">
        <v>-17.341976940000009</v>
      </c>
      <c r="BI19" s="87">
        <v>-19.458552910000012</v>
      </c>
      <c r="BJ19" s="87">
        <v>-69.867219640000016</v>
      </c>
      <c r="BK19" s="87">
        <v>-19.073463560000015</v>
      </c>
      <c r="BL19" s="87">
        <v>-17.785351450000014</v>
      </c>
      <c r="BM19" s="87">
        <v>-20.763199380000007</v>
      </c>
      <c r="BN19" s="87">
        <v>-20.190732570000002</v>
      </c>
      <c r="BO19" s="87">
        <v>-77.812746960000027</v>
      </c>
      <c r="BP19" s="87">
        <v>-19.545772920000012</v>
      </c>
      <c r="BQ19" s="87">
        <v>-18.111394430000018</v>
      </c>
      <c r="BR19" s="87">
        <v>-18.926472570000026</v>
      </c>
      <c r="BS19" s="87">
        <v>-20.124590690000026</v>
      </c>
      <c r="BT19" s="87">
        <v>-76.708230610000072</v>
      </c>
      <c r="BU19" s="87">
        <v>-20.658131089999998</v>
      </c>
    </row>
    <row r="20" spans="1:73" s="1" customFormat="1" ht="15" customHeight="1">
      <c r="A20" t="s">
        <v>133</v>
      </c>
      <c r="B20" s="121"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2" t="s">
        <v>18</v>
      </c>
      <c r="X20" s="87">
        <v>0.16898404</v>
      </c>
      <c r="Y20" s="36">
        <v>-16.969838720000002</v>
      </c>
      <c r="Z20" s="36">
        <v>-8.3588881799999992</v>
      </c>
      <c r="AA20" s="36">
        <v>-25.626874390000001</v>
      </c>
      <c r="AB20" s="122" t="s">
        <v>18</v>
      </c>
      <c r="AC20" s="87">
        <v>-2.9762489999999999E-2</v>
      </c>
      <c r="AD20" s="87">
        <v>-17.44299526</v>
      </c>
      <c r="AE20" s="87">
        <v>1.999999999679858E-8</v>
      </c>
      <c r="AF20" s="87">
        <v>-17.494390640000002</v>
      </c>
      <c r="AG20" s="87">
        <v>-9.9999999983992899E-9</v>
      </c>
      <c r="AH20" s="87">
        <v>-41.012008459999997</v>
      </c>
      <c r="AI20" s="87">
        <v>1.6</v>
      </c>
      <c r="AJ20" s="32">
        <v>0</v>
      </c>
      <c r="AK20" s="87">
        <v>-39.412008450000002</v>
      </c>
      <c r="AL20" s="87">
        <v>0</v>
      </c>
      <c r="AM20" s="87">
        <v>0</v>
      </c>
      <c r="AN20" s="87">
        <v>0</v>
      </c>
      <c r="AO20" s="87">
        <v>0</v>
      </c>
      <c r="AP20" s="87">
        <v>0</v>
      </c>
      <c r="AQ20" s="87">
        <v>0</v>
      </c>
      <c r="AR20" s="87">
        <v>0</v>
      </c>
      <c r="AS20" s="87">
        <v>-4.49781108</v>
      </c>
      <c r="AT20" s="87">
        <v>0</v>
      </c>
      <c r="AU20" s="87">
        <v>-4.49781108</v>
      </c>
      <c r="AV20" s="87">
        <v>0</v>
      </c>
      <c r="AW20" s="87">
        <v>0</v>
      </c>
      <c r="AX20" s="87">
        <v>0</v>
      </c>
      <c r="AY20" s="87">
        <v>-434.93122892999997</v>
      </c>
      <c r="AZ20" s="87">
        <v>-434.93122892999997</v>
      </c>
      <c r="BA20" s="87">
        <v>-53.53925796</v>
      </c>
      <c r="BB20" s="87">
        <v>0</v>
      </c>
      <c r="BC20" s="87">
        <v>0</v>
      </c>
      <c r="BD20" s="87">
        <v>0</v>
      </c>
      <c r="BE20" s="87">
        <v>-53.53925796</v>
      </c>
      <c r="BF20" s="87">
        <v>0</v>
      </c>
      <c r="BG20" s="87">
        <v>0</v>
      </c>
      <c r="BH20" s="87">
        <v>0</v>
      </c>
      <c r="BI20" s="87">
        <v>0</v>
      </c>
      <c r="BJ20" s="87">
        <v>0</v>
      </c>
      <c r="BK20" s="87">
        <v>0</v>
      </c>
      <c r="BL20" s="87">
        <v>-497.65967388000001</v>
      </c>
      <c r="BM20" s="87">
        <v>0.88349999999999995</v>
      </c>
      <c r="BN20" s="87">
        <v>1.2254370200000122</v>
      </c>
      <c r="BO20" s="87">
        <v>-495.55073685999997</v>
      </c>
      <c r="BP20" s="87">
        <v>0</v>
      </c>
      <c r="BQ20" s="87">
        <v>0</v>
      </c>
      <c r="BR20" s="87">
        <v>0</v>
      </c>
      <c r="BS20" s="87">
        <v>0.2325295</v>
      </c>
      <c r="BT20" s="87">
        <v>0.2325295</v>
      </c>
      <c r="BU20" s="87">
        <v>0</v>
      </c>
    </row>
    <row r="21" spans="1:73" s="1" customFormat="1" ht="15" customHeight="1">
      <c r="A21" s="175" t="s">
        <v>101</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26">
        <f t="shared" ref="AA21:BP21" si="1">SUM(AA15:AA20)</f>
        <v>-163.68523733550001</v>
      </c>
      <c r="AB21" s="126">
        <f t="shared" si="1"/>
        <v>-38.684996828450011</v>
      </c>
      <c r="AC21" s="126">
        <f t="shared" si="1"/>
        <v>-38.775441065350016</v>
      </c>
      <c r="AD21" s="126">
        <f t="shared" si="1"/>
        <v>-57.68622432201667</v>
      </c>
      <c r="AE21" s="126">
        <f t="shared" si="1"/>
        <v>-51.627660485350013</v>
      </c>
      <c r="AF21" s="126">
        <f t="shared" si="1"/>
        <v>-186.7959556111667</v>
      </c>
      <c r="AG21" s="126">
        <f t="shared" si="1"/>
        <v>-38.340900729999994</v>
      </c>
      <c r="AH21" s="126">
        <f t="shared" si="1"/>
        <v>-80.217436239999984</v>
      </c>
      <c r="AI21" s="126">
        <f t="shared" si="1"/>
        <v>-45.973003408286694</v>
      </c>
      <c r="AJ21" s="126">
        <f t="shared" si="1"/>
        <v>-40.403965929999984</v>
      </c>
      <c r="AK21" s="126">
        <f t="shared" si="1"/>
        <v>-204.93530629828666</v>
      </c>
      <c r="AL21" s="126">
        <f t="shared" si="1"/>
        <v>-39.67140793999998</v>
      </c>
      <c r="AM21" s="126">
        <f t="shared" si="1"/>
        <v>-39.85615989999998</v>
      </c>
      <c r="AN21" s="126">
        <f t="shared" si="1"/>
        <v>-40.612085094335939</v>
      </c>
      <c r="AO21" s="126">
        <f t="shared" si="1"/>
        <v>-43.12187156873334</v>
      </c>
      <c r="AP21" s="126">
        <f t="shared" si="1"/>
        <v>-98.073727603069273</v>
      </c>
      <c r="AQ21" s="126">
        <f t="shared" si="1"/>
        <v>-46.523669443040511</v>
      </c>
      <c r="AR21" s="126">
        <f t="shared" si="1"/>
        <v>-38.609761730000002</v>
      </c>
      <c r="AS21" s="126">
        <f t="shared" si="1"/>
        <v>-42.366588970000002</v>
      </c>
      <c r="AT21" s="126">
        <f t="shared" si="1"/>
        <v>-52.22860876</v>
      </c>
      <c r="AU21" s="126">
        <f t="shared" si="1"/>
        <v>-144.48018211304051</v>
      </c>
      <c r="AV21" s="126">
        <f t="shared" si="1"/>
        <v>-45.293604629999997</v>
      </c>
      <c r="AW21" s="126">
        <f t="shared" si="1"/>
        <v>-44.026339329999999</v>
      </c>
      <c r="AX21" s="126">
        <f t="shared" si="1"/>
        <v>-47.519516409999994</v>
      </c>
      <c r="AY21" s="126">
        <f t="shared" si="1"/>
        <v>-504.31763298999999</v>
      </c>
      <c r="AZ21" s="126">
        <f t="shared" si="1"/>
        <v>-640.17639771999995</v>
      </c>
      <c r="BA21" s="126">
        <f t="shared" si="1"/>
        <v>-100.26701021</v>
      </c>
      <c r="BB21" s="126">
        <f t="shared" si="1"/>
        <v>-49.476058659999993</v>
      </c>
      <c r="BC21" s="126">
        <f t="shared" si="1"/>
        <v>-48.02559767000001</v>
      </c>
      <c r="BD21" s="126">
        <f t="shared" si="1"/>
        <v>-56.47876116000004</v>
      </c>
      <c r="BE21" s="126">
        <f t="shared" si="1"/>
        <v>-254.24742770000006</v>
      </c>
      <c r="BF21" s="126">
        <f t="shared" si="1"/>
        <v>-49.891106060000006</v>
      </c>
      <c r="BG21" s="126">
        <f t="shared" si="1"/>
        <v>-48.229916379999977</v>
      </c>
      <c r="BH21" s="126">
        <f t="shared" si="1"/>
        <v>-44.408538579999998</v>
      </c>
      <c r="BI21" s="126">
        <f t="shared" si="1"/>
        <v>-47.412979730000018</v>
      </c>
      <c r="BJ21" s="126">
        <f t="shared" si="1"/>
        <v>-189.94254075000003</v>
      </c>
      <c r="BK21" s="126">
        <f t="shared" si="1"/>
        <v>-45.795143270000011</v>
      </c>
      <c r="BL21" s="126">
        <f t="shared" si="1"/>
        <v>-661.31266897530395</v>
      </c>
      <c r="BM21" s="126">
        <f t="shared" si="1"/>
        <v>-41.236038159999985</v>
      </c>
      <c r="BN21" s="126">
        <f t="shared" si="1"/>
        <v>-36.128740233970014</v>
      </c>
      <c r="BO21" s="126">
        <f t="shared" si="1"/>
        <v>-784.4725906392739</v>
      </c>
      <c r="BP21" s="126">
        <f t="shared" si="1"/>
        <v>-40.10827814000001</v>
      </c>
      <c r="BQ21" s="126">
        <v>-35.327731685000018</v>
      </c>
      <c r="BR21" s="126">
        <v>-39.291342945000018</v>
      </c>
      <c r="BS21" s="126">
        <v>-38.954496640000045</v>
      </c>
      <c r="BT21" s="126">
        <v>-153.6818494100001</v>
      </c>
      <c r="BU21" s="126">
        <f>SUM(BU15:BU20)</f>
        <v>-36.078595050000004</v>
      </c>
    </row>
    <row r="22" spans="1:73" s="1" customFormat="1" ht="15" customHeight="1">
      <c r="A22" s="175" t="s">
        <v>102</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26">
        <f t="shared" ref="AA22:BP22" si="2">AA14+AA21</f>
        <v>257.56667028740384</v>
      </c>
      <c r="AB22" s="126">
        <f t="shared" si="2"/>
        <v>59.393003171549992</v>
      </c>
      <c r="AC22" s="126">
        <f t="shared" si="2"/>
        <v>68.133558934649983</v>
      </c>
      <c r="AD22" s="126">
        <f t="shared" si="2"/>
        <v>72.874775677983337</v>
      </c>
      <c r="AE22" s="126">
        <f t="shared" si="2"/>
        <v>59.096007884650014</v>
      </c>
      <c r="AF22" s="126">
        <f t="shared" si="2"/>
        <v>259.476505971042</v>
      </c>
      <c r="AG22" s="126">
        <f t="shared" si="2"/>
        <v>66.19328237000002</v>
      </c>
      <c r="AH22" s="126">
        <f t="shared" si="2"/>
        <v>85.714007460000005</v>
      </c>
      <c r="AI22" s="126">
        <f t="shared" si="2"/>
        <v>61.772926701713324</v>
      </c>
      <c r="AJ22" s="126">
        <f t="shared" si="2"/>
        <v>71.15088353000003</v>
      </c>
      <c r="AK22" s="126">
        <f t="shared" si="2"/>
        <v>284.83110007171337</v>
      </c>
      <c r="AL22" s="126">
        <f t="shared" si="2"/>
        <v>72.646440110000015</v>
      </c>
      <c r="AM22" s="126">
        <f t="shared" si="2"/>
        <v>74.494891610000025</v>
      </c>
      <c r="AN22" s="126">
        <f t="shared" si="2"/>
        <v>75.070799043316057</v>
      </c>
      <c r="AO22" s="126">
        <f t="shared" si="2"/>
        <v>85.351969882661663</v>
      </c>
      <c r="AP22" s="126">
        <f t="shared" si="2"/>
        <v>372.75189754597773</v>
      </c>
      <c r="AQ22" s="126">
        <f t="shared" si="2"/>
        <v>83.377444635012495</v>
      </c>
      <c r="AR22" s="126">
        <f t="shared" si="2"/>
        <v>54.448170551946987</v>
      </c>
      <c r="AS22" s="126">
        <f t="shared" si="2"/>
        <v>97.903387081329981</v>
      </c>
      <c r="AT22" s="126">
        <f t="shared" si="2"/>
        <v>70.866202620094725</v>
      </c>
      <c r="AU22" s="126">
        <f t="shared" si="2"/>
        <v>341.84365167838416</v>
      </c>
      <c r="AV22" s="126">
        <f t="shared" si="2"/>
        <v>73.109147727005023</v>
      </c>
      <c r="AW22" s="126">
        <f t="shared" si="2"/>
        <v>68.810019254477481</v>
      </c>
      <c r="AX22" s="126">
        <f t="shared" si="2"/>
        <v>77.101408568283972</v>
      </c>
      <c r="AY22" s="126">
        <f t="shared" si="2"/>
        <v>1445.9343307502343</v>
      </c>
      <c r="AZ22" s="126">
        <f t="shared" si="2"/>
        <v>1727.4527725922035</v>
      </c>
      <c r="BA22" s="126">
        <f t="shared" si="2"/>
        <v>53.049646294448024</v>
      </c>
      <c r="BB22" s="126">
        <f t="shared" si="2"/>
        <v>51.102672161142024</v>
      </c>
      <c r="BC22" s="126">
        <f t="shared" si="2"/>
        <v>57.436249029909945</v>
      </c>
      <c r="BD22" s="126">
        <f t="shared" si="2"/>
        <v>58.662571060888148</v>
      </c>
      <c r="BE22" s="126">
        <f t="shared" si="2"/>
        <v>228.84229750638809</v>
      </c>
      <c r="BF22" s="126">
        <f t="shared" si="2"/>
        <v>49.358862650051982</v>
      </c>
      <c r="BG22" s="126">
        <f t="shared" si="2"/>
        <v>55.742086173627996</v>
      </c>
      <c r="BH22" s="126">
        <f t="shared" si="2"/>
        <v>61.500712385880007</v>
      </c>
      <c r="BI22" s="126">
        <f t="shared" si="2"/>
        <v>68.163335954098983</v>
      </c>
      <c r="BJ22" s="126">
        <f t="shared" si="2"/>
        <v>234.7649971636589</v>
      </c>
      <c r="BK22" s="126">
        <f t="shared" si="2"/>
        <v>66.61183694002797</v>
      </c>
      <c r="BL22" s="126">
        <f t="shared" si="2"/>
        <v>420.11630194670806</v>
      </c>
      <c r="BM22" s="126">
        <f t="shared" si="2"/>
        <v>44.727763106359994</v>
      </c>
      <c r="BN22" s="126">
        <f t="shared" si="2"/>
        <v>41.814708342888004</v>
      </c>
      <c r="BO22" s="126">
        <f t="shared" si="2"/>
        <v>573.27061033598397</v>
      </c>
      <c r="BP22" s="126">
        <f t="shared" si="2"/>
        <v>43.65458799440799</v>
      </c>
      <c r="BQ22" s="126">
        <v>39.043946734171953</v>
      </c>
      <c r="BR22" s="126">
        <v>47.732281840079956</v>
      </c>
      <c r="BS22" s="126">
        <v>43.553734724473955</v>
      </c>
      <c r="BT22" s="126">
        <v>173.98455129313385</v>
      </c>
      <c r="BU22" s="126">
        <f>BU14+BU21</f>
        <v>46.253966990555995</v>
      </c>
    </row>
    <row r="23" spans="1:73" s="1" customFormat="1" ht="15" customHeight="1">
      <c r="A23" s="175" t="s">
        <v>103</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49">
        <f t="shared" ref="AA23:BP23" si="3">AA22/AA14</f>
        <v>0.61143146328009579</v>
      </c>
      <c r="AB23" s="49">
        <f t="shared" si="3"/>
        <v>0.60556906922602405</v>
      </c>
      <c r="AC23" s="49">
        <f t="shared" si="3"/>
        <v>0.63730423944335823</v>
      </c>
      <c r="AD23" s="49">
        <f t="shared" si="3"/>
        <v>0.55816649442010502</v>
      </c>
      <c r="AE23" s="49">
        <f t="shared" si="3"/>
        <v>0.53372516242120605</v>
      </c>
      <c r="AF23" s="49">
        <f t="shared" si="3"/>
        <v>0.58143069158042437</v>
      </c>
      <c r="AG23" s="49">
        <f t="shared" si="3"/>
        <v>0.63322140573555619</v>
      </c>
      <c r="AH23" s="49">
        <f t="shared" si="3"/>
        <v>0.51656277766719638</v>
      </c>
      <c r="AI23" s="49">
        <f t="shared" si="3"/>
        <v>0.57332027890657289</v>
      </c>
      <c r="AJ23" s="49">
        <f t="shared" si="3"/>
        <v>0.63781076192041697</v>
      </c>
      <c r="AK23" s="49">
        <f t="shared" si="3"/>
        <v>0.58156520407921608</v>
      </c>
      <c r="AL23" s="49">
        <f t="shared" si="3"/>
        <v>0.64679337586365038</v>
      </c>
      <c r="AM23" s="49">
        <f t="shared" si="3"/>
        <v>0.6514578626632519</v>
      </c>
      <c r="AN23" s="49">
        <f t="shared" si="3"/>
        <v>0.64893609459104351</v>
      </c>
      <c r="AO23" s="49">
        <f t="shared" si="3"/>
        <v>0.66435290576216277</v>
      </c>
      <c r="AP23" s="49">
        <f t="shared" si="3"/>
        <v>0.79169840729883267</v>
      </c>
      <c r="AQ23" s="49">
        <f t="shared" si="3"/>
        <v>0.64185319138151442</v>
      </c>
      <c r="AR23" s="49">
        <f t="shared" si="3"/>
        <v>0.58509972462078652</v>
      </c>
      <c r="AS23" s="49">
        <f t="shared" si="3"/>
        <v>0.69796395377941389</v>
      </c>
      <c r="AT23" s="49">
        <f t="shared" si="3"/>
        <v>0.57570422201852678</v>
      </c>
      <c r="AU23" s="49">
        <f t="shared" si="3"/>
        <v>0.70291363064265233</v>
      </c>
      <c r="AV23" s="49">
        <f t="shared" si="3"/>
        <v>0.61746155618551968</v>
      </c>
      <c r="AW23" s="49">
        <f t="shared" si="3"/>
        <v>0.60982133877495981</v>
      </c>
      <c r="AX23" s="49">
        <f t="shared" si="3"/>
        <v>0.61868750036736941</v>
      </c>
      <c r="AY23" s="49">
        <f t="shared" si="3"/>
        <v>0.74140898593286941</v>
      </c>
      <c r="AZ23" s="49">
        <f t="shared" si="3"/>
        <v>0.72961289472726676</v>
      </c>
      <c r="BA23" s="49">
        <f t="shared" si="3"/>
        <v>0.34601358719891567</v>
      </c>
      <c r="BB23" s="49">
        <f t="shared" si="3"/>
        <v>0.50808626977026894</v>
      </c>
      <c r="BC23" s="49">
        <f t="shared" si="3"/>
        <v>0.54461637859750267</v>
      </c>
      <c r="BD23" s="49">
        <f t="shared" si="3"/>
        <v>0.50948317106796481</v>
      </c>
      <c r="BE23" s="49">
        <f t="shared" si="3"/>
        <v>0.47370557800338409</v>
      </c>
      <c r="BF23" s="49">
        <f t="shared" si="3"/>
        <v>0.49731867215241693</v>
      </c>
      <c r="BG23" s="49">
        <f t="shared" si="3"/>
        <v>0.53612592625477851</v>
      </c>
      <c r="BH23" s="49">
        <f t="shared" si="3"/>
        <v>0.58069254408845961</v>
      </c>
      <c r="BI23" s="49">
        <f t="shared" si="3"/>
        <v>0.58976906774228399</v>
      </c>
      <c r="BJ23" s="49">
        <f t="shared" si="3"/>
        <v>0.55276861417841261</v>
      </c>
      <c r="BK23" s="49">
        <f t="shared" si="3"/>
        <v>0.59259520018744738</v>
      </c>
      <c r="BL23" s="49">
        <f t="shared" si="3"/>
        <v>0.3884825663478596</v>
      </c>
      <c r="BM23" s="49">
        <f t="shared" si="3"/>
        <v>0.52030927492108481</v>
      </c>
      <c r="BN23" s="49">
        <f t="shared" si="3"/>
        <v>0.53647495852913929</v>
      </c>
      <c r="BO23" s="49">
        <f t="shared" si="3"/>
        <v>0.42222314935858823</v>
      </c>
      <c r="BP23" s="49">
        <f t="shared" si="3"/>
        <v>0.52116874707174821</v>
      </c>
      <c r="BQ23" s="49">
        <v>0.52498407410026893</v>
      </c>
      <c r="BR23" s="49">
        <v>0.54849797348666129</v>
      </c>
      <c r="BS23" s="49">
        <v>0.52787138936572953</v>
      </c>
      <c r="BT23" s="49">
        <v>0.53098075029903358</v>
      </c>
      <c r="BU23" s="49">
        <f>BU22/BU14</f>
        <v>0.5617943356089401</v>
      </c>
    </row>
    <row r="24" spans="1:73" s="1" customFormat="1" ht="15" customHeight="1">
      <c r="A24" s="175" t="s">
        <v>104</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26">
        <f t="shared" ref="AA24:BP24" si="4">SUM(AA25:AA32)</f>
        <v>30.338000000000001</v>
      </c>
      <c r="AB24" s="126">
        <f t="shared" si="4"/>
        <v>-10.142999999999999</v>
      </c>
      <c r="AC24" s="126">
        <f t="shared" si="4"/>
        <v>-9.2390000000000025</v>
      </c>
      <c r="AD24" s="126">
        <f t="shared" si="4"/>
        <v>250.56099999999998</v>
      </c>
      <c r="AE24" s="126">
        <f t="shared" si="4"/>
        <v>-19.583999999999996</v>
      </c>
      <c r="AF24" s="126">
        <f t="shared" si="4"/>
        <v>211.595</v>
      </c>
      <c r="AG24" s="126">
        <f t="shared" si="4"/>
        <v>-3.0019999999999989</v>
      </c>
      <c r="AH24" s="126">
        <f t="shared" si="4"/>
        <v>-0.25799999999999912</v>
      </c>
      <c r="AI24" s="126">
        <f t="shared" si="4"/>
        <v>-37.313999999999993</v>
      </c>
      <c r="AJ24" s="126">
        <f t="shared" si="4"/>
        <v>-31.268000000000001</v>
      </c>
      <c r="AK24" s="126">
        <f t="shared" si="4"/>
        <v>-71.842000000000013</v>
      </c>
      <c r="AL24" s="126">
        <f t="shared" si="4"/>
        <v>-8.6419999999999995</v>
      </c>
      <c r="AM24" s="126">
        <f t="shared" si="4"/>
        <v>-30.564999999999998</v>
      </c>
      <c r="AN24" s="126">
        <f t="shared" si="4"/>
        <v>-5.4179999999999993</v>
      </c>
      <c r="AO24" s="126">
        <f t="shared" si="4"/>
        <v>8.1490000000000009</v>
      </c>
      <c r="AP24" s="126">
        <f t="shared" si="4"/>
        <v>-36.475999999999999</v>
      </c>
      <c r="AQ24" s="126">
        <f t="shared" si="4"/>
        <v>-11.17339842</v>
      </c>
      <c r="AR24" s="126">
        <f t="shared" si="4"/>
        <v>-23.493709610983657</v>
      </c>
      <c r="AS24" s="126">
        <f t="shared" si="4"/>
        <v>-18.097999999999999</v>
      </c>
      <c r="AT24" s="126">
        <f t="shared" si="4"/>
        <v>-9.6280000000000001</v>
      </c>
      <c r="AU24" s="126">
        <f t="shared" si="4"/>
        <v>-62.362999999999992</v>
      </c>
      <c r="AV24" s="126">
        <f t="shared" si="4"/>
        <v>-12.770999999999999</v>
      </c>
      <c r="AW24" s="126">
        <f t="shared" si="4"/>
        <v>-7.9520000000000017</v>
      </c>
      <c r="AX24" s="126">
        <f t="shared" si="4"/>
        <v>-1.1610000000000005</v>
      </c>
      <c r="AY24" s="126">
        <f t="shared" si="4"/>
        <v>-8.8413804211737599</v>
      </c>
      <c r="AZ24" s="126">
        <f t="shared" si="4"/>
        <v>-30.725380421173767</v>
      </c>
      <c r="BA24" s="126">
        <f t="shared" si="4"/>
        <v>-5.4015542673060075</v>
      </c>
      <c r="BB24" s="126">
        <f t="shared" si="4"/>
        <v>-17.620150549950004</v>
      </c>
      <c r="BC24" s="126">
        <f t="shared" si="4"/>
        <v>-9.5799571879392555</v>
      </c>
      <c r="BD24" s="126">
        <f t="shared" si="4"/>
        <v>-44.713755697068208</v>
      </c>
      <c r="BE24" s="126">
        <f t="shared" si="4"/>
        <v>-77.315417702263488</v>
      </c>
      <c r="BF24" s="126">
        <f t="shared" si="4"/>
        <v>-12.315321079180009</v>
      </c>
      <c r="BG24" s="126">
        <f t="shared" si="4"/>
        <v>-17.655102958074973</v>
      </c>
      <c r="BH24" s="126">
        <f t="shared" si="4"/>
        <v>-13.530348432558263</v>
      </c>
      <c r="BI24" s="126">
        <f t="shared" si="4"/>
        <v>-18.900728014097123</v>
      </c>
      <c r="BJ24" s="126">
        <f t="shared" si="4"/>
        <v>-62.401500483910375</v>
      </c>
      <c r="BK24" s="126">
        <f t="shared" si="4"/>
        <v>-14.606920875670017</v>
      </c>
      <c r="BL24" s="126">
        <f t="shared" si="4"/>
        <v>284.98291458746229</v>
      </c>
      <c r="BM24" s="126">
        <f t="shared" si="4"/>
        <v>-17.031739149410097</v>
      </c>
      <c r="BN24" s="126">
        <f t="shared" si="4"/>
        <v>8.019157992627413</v>
      </c>
      <c r="BO24" s="126">
        <f t="shared" si="4"/>
        <v>261.36341255500963</v>
      </c>
      <c r="BP24" s="126">
        <f t="shared" si="4"/>
        <v>-0.76354885250701798</v>
      </c>
      <c r="BQ24" s="126">
        <v>1.484815107017905</v>
      </c>
      <c r="BR24" s="126">
        <v>-8.1839836163067741</v>
      </c>
      <c r="BS24" s="126">
        <v>-14.486212236734135</v>
      </c>
      <c r="BT24" s="126">
        <v>-21.948929598530022</v>
      </c>
      <c r="BU24" s="126">
        <f>SUM(BU25:BU32)</f>
        <v>-3.5355051912938738</v>
      </c>
    </row>
    <row r="25" spans="1:73" s="1" customFormat="1" ht="15" customHeight="1">
      <c r="A25" t="s">
        <v>134</v>
      </c>
      <c r="B25" s="89"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87">
        <v>-4.2690000000000001</v>
      </c>
      <c r="AM25" s="87">
        <v>-2.8879999999999999</v>
      </c>
      <c r="AN25" s="87">
        <v>-5.9729999999999999</v>
      </c>
      <c r="AO25" s="87">
        <v>-2.1480000000000001</v>
      </c>
      <c r="AP25" s="87">
        <v>-15.278</v>
      </c>
      <c r="AQ25" s="87">
        <v>-4.3040000000000003</v>
      </c>
      <c r="AR25" s="87">
        <v>-12.683999999999999</v>
      </c>
      <c r="AS25" s="87">
        <v>-8.3460000000000001</v>
      </c>
      <c r="AT25" s="87">
        <v>-1.827</v>
      </c>
      <c r="AU25" s="87">
        <v>-27.161000000000001</v>
      </c>
      <c r="AV25" s="87">
        <v>-3.028</v>
      </c>
      <c r="AW25" s="87">
        <v>-2.6819999999999999</v>
      </c>
      <c r="AX25" s="87">
        <v>-2.6259999999999999</v>
      </c>
      <c r="AY25" s="87">
        <v>-47.459807460490168</v>
      </c>
      <c r="AZ25" s="87">
        <v>-55.795807460490167</v>
      </c>
      <c r="BA25" s="87">
        <v>-1.9395536500000001</v>
      </c>
      <c r="BB25" s="87">
        <v>-4.4483282500000003</v>
      </c>
      <c r="BC25" s="87">
        <v>-1.8254472500000012</v>
      </c>
      <c r="BD25" s="87">
        <v>-7.0910759700000021</v>
      </c>
      <c r="BE25" s="87">
        <v>-15.304405120000004</v>
      </c>
      <c r="BF25" s="87">
        <v>-0.59105101000000038</v>
      </c>
      <c r="BG25" s="87">
        <v>-2.9598152900000003</v>
      </c>
      <c r="BH25" s="87">
        <v>-2.2617423199999993</v>
      </c>
      <c r="BI25" s="87">
        <v>-3.0686145000000007</v>
      </c>
      <c r="BJ25" s="87">
        <v>-8.8812231200000014</v>
      </c>
      <c r="BK25" s="87">
        <v>-5.2320314699999999</v>
      </c>
      <c r="BL25" s="87">
        <v>-7.9894616999999979</v>
      </c>
      <c r="BM25" s="87">
        <v>-3.5573770699999985</v>
      </c>
      <c r="BN25" s="87">
        <v>-1.2857666446500007</v>
      </c>
      <c r="BO25" s="87">
        <v>-18.064636884649996</v>
      </c>
      <c r="BP25" s="87">
        <v>-1.5897426000000001</v>
      </c>
      <c r="BQ25" s="87">
        <v>-3.8286911275</v>
      </c>
      <c r="BR25" s="87">
        <v>-3.8905020624999995</v>
      </c>
      <c r="BS25" s="87">
        <v>-2.9614769799999996</v>
      </c>
      <c r="BT25" s="87">
        <v>-12.27041277</v>
      </c>
      <c r="BU25" s="87">
        <v>-2.5053141300000004</v>
      </c>
    </row>
    <row r="26" spans="1:73" s="1" customFormat="1" ht="15" customHeight="1">
      <c r="A26" t="s">
        <v>135</v>
      </c>
      <c r="B26" s="84"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87">
        <v>-1.4219999999999999</v>
      </c>
      <c r="AM26" s="87">
        <v>-5.7679999999999998</v>
      </c>
      <c r="AN26" s="87">
        <v>-8.0180000000000007</v>
      </c>
      <c r="AO26" s="87">
        <v>-11.500999999999999</v>
      </c>
      <c r="AP26" s="87">
        <v>-26.709</v>
      </c>
      <c r="AQ26" s="87">
        <v>-6.2130000000000001</v>
      </c>
      <c r="AR26" s="87">
        <v>-4.9626098358399959</v>
      </c>
      <c r="AS26" s="87">
        <v>-5.3609999999999998</v>
      </c>
      <c r="AT26" s="87">
        <v>-8.51</v>
      </c>
      <c r="AU26" s="87">
        <v>-25.015999999999998</v>
      </c>
      <c r="AV26" s="87">
        <v>-7.0350000000000001</v>
      </c>
      <c r="AW26" s="87">
        <v>-8.09</v>
      </c>
      <c r="AX26" s="87">
        <v>-2.2450000000000001</v>
      </c>
      <c r="AY26" s="87">
        <v>-11.95371925000001</v>
      </c>
      <c r="AZ26" s="87">
        <v>-29.323719250000011</v>
      </c>
      <c r="BA26" s="87">
        <v>-6.4426020130000037</v>
      </c>
      <c r="BB26" s="87">
        <v>-6.4516352031199986</v>
      </c>
      <c r="BC26" s="87">
        <v>-10.431337046680003</v>
      </c>
      <c r="BD26" s="87">
        <v>-6.1546340681799991</v>
      </c>
      <c r="BE26" s="87">
        <v>-29.480208330980005</v>
      </c>
      <c r="BF26" s="87">
        <v>-7.5634105599999994</v>
      </c>
      <c r="BG26" s="87">
        <v>-7.4827465295199991</v>
      </c>
      <c r="BH26" s="87">
        <v>-7.0491880998800003</v>
      </c>
      <c r="BI26" s="87">
        <v>-10.882010128407998</v>
      </c>
      <c r="BJ26" s="87">
        <v>-32.977355317807998</v>
      </c>
      <c r="BK26" s="87">
        <v>-6.9695348527480014</v>
      </c>
      <c r="BL26" s="87">
        <v>-12.959601108179999</v>
      </c>
      <c r="BM26" s="87">
        <v>-7.1811440206720034</v>
      </c>
      <c r="BN26" s="87">
        <v>-16.602976712677002</v>
      </c>
      <c r="BO26" s="87">
        <v>-43.713256694277007</v>
      </c>
      <c r="BP26" s="87">
        <v>-7.4469660699999984</v>
      </c>
      <c r="BQ26" s="87">
        <v>-5.7603898229499988</v>
      </c>
      <c r="BR26" s="87">
        <v>0</v>
      </c>
      <c r="BS26" s="87">
        <v>-15.882334239290001</v>
      </c>
      <c r="BT26" s="87">
        <v>-29.089690132240001</v>
      </c>
      <c r="BU26" s="87">
        <v>-7.1373116999999988</v>
      </c>
    </row>
    <row r="27" spans="1:73" s="1" customFormat="1" ht="15" customHeight="1">
      <c r="A27" s="175" t="s">
        <v>105</v>
      </c>
      <c r="B27" s="86"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c r="BR27" s="87">
        <v>0</v>
      </c>
      <c r="BS27" s="87">
        <v>0</v>
      </c>
      <c r="BT27" s="87">
        <v>0</v>
      </c>
      <c r="BU27" s="87">
        <v>0</v>
      </c>
    </row>
    <row r="28" spans="1:73" s="1" customFormat="1" ht="15" customHeight="1">
      <c r="A28" t="s">
        <v>136</v>
      </c>
      <c r="B28" s="86"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87">
        <v>-1.3959999999999999</v>
      </c>
      <c r="AM28" s="87">
        <v>-1.883</v>
      </c>
      <c r="AN28" s="87">
        <v>-1.165</v>
      </c>
      <c r="AO28" s="87">
        <v>-1.179</v>
      </c>
      <c r="AP28" s="87">
        <v>-5.6230000000000002</v>
      </c>
      <c r="AQ28" s="87">
        <v>-1.179</v>
      </c>
      <c r="AR28" s="87">
        <v>-1.1792556000000003</v>
      </c>
      <c r="AS28" s="87">
        <v>-1.179</v>
      </c>
      <c r="AT28" s="87">
        <v>-1.179</v>
      </c>
      <c r="AU28" s="87">
        <v>-5.8570000000000002</v>
      </c>
      <c r="AV28" s="87">
        <v>-3.3119999999999998</v>
      </c>
      <c r="AW28" s="87">
        <v>-1.034</v>
      </c>
      <c r="AX28" s="87">
        <v>-1.002</v>
      </c>
      <c r="AY28" s="87">
        <v>-1.0115999999999998</v>
      </c>
      <c r="AZ28" s="87">
        <v>-6.3595999999999995</v>
      </c>
      <c r="BA28" s="87">
        <v>-1.8455999999999999</v>
      </c>
      <c r="BB28" s="87">
        <v>-2.3469711500000003</v>
      </c>
      <c r="BC28" s="87">
        <v>-1.2275999999999994</v>
      </c>
      <c r="BD28" s="87">
        <v>-1.0835999999999995</v>
      </c>
      <c r="BE28" s="87">
        <v>-6.5037711499999986</v>
      </c>
      <c r="BF28" s="87">
        <v>-2</v>
      </c>
      <c r="BG28" s="87">
        <v>-1.0595999999999994</v>
      </c>
      <c r="BH28" s="87">
        <v>-1.0813118900000001</v>
      </c>
      <c r="BI28" s="87">
        <v>-1.1126057099999989</v>
      </c>
      <c r="BJ28" s="87">
        <v>-5.2535175999999986</v>
      </c>
      <c r="BK28" s="87">
        <v>-2.4001218799999999</v>
      </c>
      <c r="BL28" s="87">
        <v>-1.2800057099999995</v>
      </c>
      <c r="BM28" s="87">
        <v>-2.5400057099999991</v>
      </c>
      <c r="BN28" s="87">
        <v>-1.0395610399999995</v>
      </c>
      <c r="BO28" s="87">
        <v>-7.2596943399999985</v>
      </c>
      <c r="BP28" s="87">
        <v>-1.32800571</v>
      </c>
      <c r="BQ28" s="87">
        <v>-3.0768852</v>
      </c>
      <c r="BR28" s="87">
        <v>-1.2373774199999998</v>
      </c>
      <c r="BS28" s="87">
        <v>-1.2370474199999999</v>
      </c>
      <c r="BT28" s="87">
        <v>-6.8793157499999991</v>
      </c>
      <c r="BU28" s="87">
        <v>-1.2373774200000001</v>
      </c>
    </row>
    <row r="29" spans="1:73" s="1" customFormat="1" ht="15" customHeight="1">
      <c r="A29" t="s">
        <v>137</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87">
        <v>-1.5620000000000001</v>
      </c>
      <c r="AM29" s="87">
        <v>-1.7470000000000001</v>
      </c>
      <c r="AN29" s="87">
        <v>-1.5469999999999999</v>
      </c>
      <c r="AO29" s="87">
        <v>-7.3570000000000002</v>
      </c>
      <c r="AP29" s="87">
        <v>-12.212999999999999</v>
      </c>
      <c r="AQ29" s="87">
        <v>4.2999999999999997E-2</v>
      </c>
      <c r="AR29" s="87">
        <v>-1.9846669799999994</v>
      </c>
      <c r="AS29" s="87">
        <v>-2.8639999999999999</v>
      </c>
      <c r="AT29" s="87">
        <v>-2.2770000000000001</v>
      </c>
      <c r="AU29" s="87">
        <v>-5.9429999999999996</v>
      </c>
      <c r="AV29" s="87">
        <v>5.7960000000000003</v>
      </c>
      <c r="AW29" s="87">
        <v>-1.5820000000000001</v>
      </c>
      <c r="AX29" s="87">
        <v>-1.581</v>
      </c>
      <c r="AY29" s="87">
        <v>-8.2839369999999999</v>
      </c>
      <c r="AZ29" s="87">
        <v>-5.6509369999999999</v>
      </c>
      <c r="BA29" s="87">
        <v>3.9534925600000017</v>
      </c>
      <c r="BB29" s="87">
        <v>-1.9423237900000003</v>
      </c>
      <c r="BC29" s="87">
        <v>-1.9055391600000002</v>
      </c>
      <c r="BD29" s="87">
        <v>-2.34466697</v>
      </c>
      <c r="BE29" s="87">
        <v>-2.2390373599999993</v>
      </c>
      <c r="BF29" s="87">
        <v>-2.0994662600000011</v>
      </c>
      <c r="BG29" s="87">
        <v>-2.1906572900000012</v>
      </c>
      <c r="BH29" s="87">
        <v>-2.0333110800000012</v>
      </c>
      <c r="BI29" s="87">
        <v>-3.3533110800000014</v>
      </c>
      <c r="BJ29" s="87">
        <v>-9.6767457100000041</v>
      </c>
      <c r="BK29" s="87">
        <v>-0.91292494000000002</v>
      </c>
      <c r="BL29" s="87">
        <v>-9.6748360900000012</v>
      </c>
      <c r="BM29" s="87">
        <v>-0.87483609000000073</v>
      </c>
      <c r="BN29" s="87">
        <v>-3.3148360900000009</v>
      </c>
      <c r="BO29" s="87">
        <v>-14.777433210000002</v>
      </c>
      <c r="BP29" s="87">
        <v>-2.1088607399999999</v>
      </c>
      <c r="BQ29" s="87">
        <v>-0.46358396000000174</v>
      </c>
      <c r="BR29" s="87">
        <v>-2.1088607400000017</v>
      </c>
      <c r="BS29" s="87">
        <v>-3.0494377800000021</v>
      </c>
      <c r="BT29" s="87">
        <v>-7.7307432200000044</v>
      </c>
      <c r="BU29" s="87">
        <v>-2.3615435100000002</v>
      </c>
    </row>
    <row r="30" spans="1:73" s="1" customFormat="1" ht="15" customHeight="1">
      <c r="A30" t="s">
        <v>138</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87">
        <v>0.16700000000000001</v>
      </c>
      <c r="AM30" s="87">
        <v>1.6819999999999999</v>
      </c>
      <c r="AN30" s="87">
        <v>2.004</v>
      </c>
      <c r="AO30" s="87">
        <v>-1.113</v>
      </c>
      <c r="AP30" s="87">
        <v>2.74</v>
      </c>
      <c r="AQ30" s="87">
        <v>0.92500000000000004</v>
      </c>
      <c r="AR30" s="87">
        <v>0.64124931499999016</v>
      </c>
      <c r="AS30" s="87">
        <v>-1.4319999999999999</v>
      </c>
      <c r="AT30" s="87">
        <v>6.1639999999999997</v>
      </c>
      <c r="AU30" s="87">
        <v>6.298</v>
      </c>
      <c r="AV30" s="87">
        <v>-0.14799999999999999</v>
      </c>
      <c r="AW30" s="87">
        <v>-0.41299999999999998</v>
      </c>
      <c r="AX30" s="87">
        <v>1.855</v>
      </c>
      <c r="AY30" s="87">
        <v>5.7001714329960258</v>
      </c>
      <c r="AZ30" s="87">
        <v>6.9941714329960263</v>
      </c>
      <c r="BA30" s="87">
        <v>-0.57995973503866427</v>
      </c>
      <c r="BB30" s="87">
        <v>-0.20988924592572636</v>
      </c>
      <c r="BC30" s="87">
        <v>0.24720728067644496</v>
      </c>
      <c r="BD30" s="87">
        <v>-2.2748055622562018</v>
      </c>
      <c r="BE30" s="87">
        <v>-2.8174472625441478</v>
      </c>
      <c r="BF30" s="87">
        <v>-0.59072501500000052</v>
      </c>
      <c r="BG30" s="87">
        <v>-1.1098425050000114</v>
      </c>
      <c r="BH30" s="87">
        <v>-2.0668486113596414</v>
      </c>
      <c r="BI30" s="87">
        <v>1.2349362614753394</v>
      </c>
      <c r="BJ30" s="87">
        <v>-2.5324798698843138</v>
      </c>
      <c r="BK30" s="87">
        <v>0</v>
      </c>
      <c r="BL30" s="87">
        <v>-1.8410178435888287</v>
      </c>
      <c r="BM30" s="87">
        <v>-1.1098818831686972</v>
      </c>
      <c r="BN30" s="87">
        <v>4.8956140110837225</v>
      </c>
      <c r="BO30" s="87">
        <v>1.9447142843261966</v>
      </c>
      <c r="BP30" s="87">
        <v>-0.12894496282168474</v>
      </c>
      <c r="BQ30" s="87">
        <v>-3.4629261906790285</v>
      </c>
      <c r="BR30" s="87">
        <v>3.0016704059236319</v>
      </c>
      <c r="BS30" s="87">
        <v>0.98504811742536025</v>
      </c>
      <c r="BT30" s="87">
        <v>0.39484736984827884</v>
      </c>
      <c r="BU30" s="87">
        <v>0.8580356099999995</v>
      </c>
    </row>
    <row r="31" spans="1:73"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7">
        <v>0</v>
      </c>
      <c r="BK31" s="87">
        <v>0</v>
      </c>
      <c r="BL31" s="87">
        <v>0</v>
      </c>
      <c r="BM31" s="87">
        <v>0</v>
      </c>
      <c r="BN31" s="87">
        <v>0</v>
      </c>
      <c r="BO31" s="87">
        <v>0</v>
      </c>
      <c r="BP31" s="87">
        <v>0</v>
      </c>
      <c r="BQ31" s="87">
        <v>0</v>
      </c>
      <c r="BR31" s="87">
        <v>0</v>
      </c>
      <c r="BS31" s="87">
        <v>0</v>
      </c>
      <c r="BT31" s="87">
        <v>0</v>
      </c>
      <c r="BU31" s="87">
        <v>0</v>
      </c>
    </row>
    <row r="32" spans="1:73" s="1" customFormat="1" ht="15" customHeight="1">
      <c r="A32" t="s">
        <v>107</v>
      </c>
      <c r="B32" s="90"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87">
        <v>-0.16</v>
      </c>
      <c r="AM32" s="87">
        <v>-19.960999999999999</v>
      </c>
      <c r="AN32" s="87">
        <v>9.2810000000000006</v>
      </c>
      <c r="AO32" s="87">
        <v>31.446999999999999</v>
      </c>
      <c r="AP32" s="87">
        <v>20.606999999999999</v>
      </c>
      <c r="AQ32" s="87">
        <v>-0.44539842000000013</v>
      </c>
      <c r="AR32" s="87">
        <v>-3.3244265101436494</v>
      </c>
      <c r="AS32" s="87">
        <v>1.0840000000000001</v>
      </c>
      <c r="AT32" s="87">
        <v>-1.9990000000000001</v>
      </c>
      <c r="AU32" s="87">
        <v>-4.6840000000000002</v>
      </c>
      <c r="AV32" s="87">
        <v>-5.0439999999999996</v>
      </c>
      <c r="AW32" s="87">
        <v>5.8490000000000002</v>
      </c>
      <c r="AX32" s="87">
        <v>4.4379999999999997</v>
      </c>
      <c r="AY32" s="87">
        <v>54.167511856320381</v>
      </c>
      <c r="AZ32" s="87">
        <v>59.410511856320383</v>
      </c>
      <c r="BA32" s="87">
        <v>1.452668570732659</v>
      </c>
      <c r="BB32" s="87">
        <v>-2.221002910904279</v>
      </c>
      <c r="BC32" s="87">
        <v>5.5627589880643029</v>
      </c>
      <c r="BD32" s="87">
        <v>-25.764973126632007</v>
      </c>
      <c r="BE32" s="87">
        <v>-20.970548478739325</v>
      </c>
      <c r="BF32" s="87">
        <v>0.52933176581999253</v>
      </c>
      <c r="BG32" s="87">
        <v>-2.8524413435549598</v>
      </c>
      <c r="BH32" s="87">
        <v>0.96205356868138048</v>
      </c>
      <c r="BI32" s="87">
        <v>-1.7191228571644657</v>
      </c>
      <c r="BJ32" s="87">
        <v>-3.0801788662180525</v>
      </c>
      <c r="BK32" s="87">
        <v>0.90769226707798423</v>
      </c>
      <c r="BL32" s="87">
        <v>318.72783703923113</v>
      </c>
      <c r="BM32" s="87">
        <v>-1.7684943755693967</v>
      </c>
      <c r="BN32" s="87">
        <v>25.366684468870691</v>
      </c>
      <c r="BO32" s="87">
        <v>343.23371939961044</v>
      </c>
      <c r="BP32" s="87">
        <v>11.838971230314666</v>
      </c>
      <c r="BQ32" s="87">
        <v>18.077291408146934</v>
      </c>
      <c r="BR32" s="87">
        <v>-3.948913799730406</v>
      </c>
      <c r="BS32" s="87">
        <v>7.6590360651305058</v>
      </c>
      <c r="BT32" s="87">
        <v>33.626384903861698</v>
      </c>
      <c r="BU32" s="87">
        <v>8.8480059587061266</v>
      </c>
    </row>
    <row r="33" spans="1:73" s="1" customFormat="1" ht="15" customHeight="1">
      <c r="A33" s="175" t="s">
        <v>108</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f t="shared" ref="AA33:BP33" si="5">AA22+AA24</f>
        <v>287.90467028740386</v>
      </c>
      <c r="AB33" s="35">
        <f t="shared" si="5"/>
        <v>49.250003171549992</v>
      </c>
      <c r="AC33" s="35">
        <f t="shared" si="5"/>
        <v>58.894558934649979</v>
      </c>
      <c r="AD33" s="35">
        <f t="shared" si="5"/>
        <v>323.43577567798332</v>
      </c>
      <c r="AE33" s="35">
        <f t="shared" si="5"/>
        <v>39.512007884650018</v>
      </c>
      <c r="AF33" s="35">
        <f t="shared" si="5"/>
        <v>471.07150597104203</v>
      </c>
      <c r="AG33" s="35">
        <f t="shared" si="5"/>
        <v>63.191282370000025</v>
      </c>
      <c r="AH33" s="35">
        <f t="shared" si="5"/>
        <v>85.456007460000009</v>
      </c>
      <c r="AI33" s="35">
        <f t="shared" si="5"/>
        <v>24.458926701713331</v>
      </c>
      <c r="AJ33" s="35">
        <f t="shared" si="5"/>
        <v>39.882883530000029</v>
      </c>
      <c r="AK33" s="35">
        <f t="shared" si="5"/>
        <v>212.98910007171335</v>
      </c>
      <c r="AL33" s="35">
        <f t="shared" si="5"/>
        <v>64.004440110000019</v>
      </c>
      <c r="AM33" s="35">
        <f t="shared" si="5"/>
        <v>43.929891610000027</v>
      </c>
      <c r="AN33" s="35">
        <f t="shared" si="5"/>
        <v>69.652799043316065</v>
      </c>
      <c r="AO33" s="35">
        <f t="shared" si="5"/>
        <v>93.500969882661664</v>
      </c>
      <c r="AP33" s="35">
        <f t="shared" si="5"/>
        <v>336.27589754597773</v>
      </c>
      <c r="AQ33" s="35">
        <f t="shared" si="5"/>
        <v>72.204046215012497</v>
      </c>
      <c r="AR33" s="35">
        <f t="shared" si="5"/>
        <v>30.95446094096333</v>
      </c>
      <c r="AS33" s="35">
        <f t="shared" si="5"/>
        <v>79.805387081329982</v>
      </c>
      <c r="AT33" s="35">
        <f t="shared" si="5"/>
        <v>61.238202620094725</v>
      </c>
      <c r="AU33" s="35">
        <f t="shared" si="5"/>
        <v>279.48065167838416</v>
      </c>
      <c r="AV33" s="35">
        <f t="shared" si="5"/>
        <v>60.338147727005023</v>
      </c>
      <c r="AW33" s="35">
        <f t="shared" si="5"/>
        <v>60.858019254477483</v>
      </c>
      <c r="AX33" s="35">
        <f t="shared" si="5"/>
        <v>75.940408568283971</v>
      </c>
      <c r="AY33" s="35">
        <f t="shared" si="5"/>
        <v>1437.0929503290606</v>
      </c>
      <c r="AZ33" s="35">
        <f t="shared" si="5"/>
        <v>1696.7273921710298</v>
      </c>
      <c r="BA33" s="35">
        <f t="shared" si="5"/>
        <v>47.648092027142013</v>
      </c>
      <c r="BB33" s="35">
        <f t="shared" si="5"/>
        <v>33.48252161119202</v>
      </c>
      <c r="BC33" s="35">
        <f t="shared" si="5"/>
        <v>47.856291841970688</v>
      </c>
      <c r="BD33" s="35">
        <f t="shared" si="5"/>
        <v>13.948815363819939</v>
      </c>
      <c r="BE33" s="35">
        <f t="shared" si="5"/>
        <v>151.5268798041246</v>
      </c>
      <c r="BF33" s="35">
        <f t="shared" si="5"/>
        <v>37.043541570871973</v>
      </c>
      <c r="BG33" s="35">
        <f t="shared" si="5"/>
        <v>38.086983215553019</v>
      </c>
      <c r="BH33" s="35">
        <f t="shared" si="5"/>
        <v>47.970363953321744</v>
      </c>
      <c r="BI33" s="35">
        <f t="shared" si="5"/>
        <v>49.262607940001857</v>
      </c>
      <c r="BJ33" s="35">
        <f t="shared" si="5"/>
        <v>172.36349667974852</v>
      </c>
      <c r="BK33" s="35">
        <f t="shared" si="5"/>
        <v>52.004916064357957</v>
      </c>
      <c r="BL33" s="35">
        <f t="shared" si="5"/>
        <v>705.09921653417041</v>
      </c>
      <c r="BM33" s="35">
        <f t="shared" si="5"/>
        <v>27.696023956949897</v>
      </c>
      <c r="BN33" s="35">
        <f t="shared" si="5"/>
        <v>49.833866335515417</v>
      </c>
      <c r="BO33" s="35">
        <f t="shared" si="5"/>
        <v>834.63402289099361</v>
      </c>
      <c r="BP33" s="35">
        <f t="shared" si="5"/>
        <v>42.891039141900976</v>
      </c>
      <c r="BQ33" s="35">
        <v>40.528761841189862</v>
      </c>
      <c r="BR33" s="35">
        <v>39.54829822377318</v>
      </c>
      <c r="BS33" s="35">
        <v>29.067522487739822</v>
      </c>
      <c r="BT33" s="126">
        <v>152.03562169460383</v>
      </c>
      <c r="BU33" s="35">
        <f>BU22+BU24</f>
        <v>42.718461799262123</v>
      </c>
    </row>
    <row r="34" spans="1:73" s="1" customFormat="1" ht="15" customHeight="1">
      <c r="A34" t="s">
        <v>139</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87">
        <v>-37.885540941598421</v>
      </c>
      <c r="AM34" s="87">
        <v>-40.366</v>
      </c>
      <c r="AN34" s="87">
        <v>-39.829000000000001</v>
      </c>
      <c r="AO34" s="87">
        <v>-39.807000000000002</v>
      </c>
      <c r="AP34" s="87">
        <v>-157.88800000000001</v>
      </c>
      <c r="AQ34" s="87">
        <v>-33.908380364798411</v>
      </c>
      <c r="AR34" s="87">
        <v>-21.582000000000001</v>
      </c>
      <c r="AS34" s="87">
        <v>-24.160939972398403</v>
      </c>
      <c r="AT34" s="87">
        <v>-28.690999999999999</v>
      </c>
      <c r="AU34" s="87">
        <v>-108.342</v>
      </c>
      <c r="AV34" s="87">
        <v>-27.02</v>
      </c>
      <c r="AW34" s="87">
        <v>-33.868000000000002</v>
      </c>
      <c r="AX34" s="87">
        <v>-43.719000000000001</v>
      </c>
      <c r="AY34" s="87">
        <v>-67.366198712703451</v>
      </c>
      <c r="AZ34" s="87">
        <v>-171.97319871270346</v>
      </c>
      <c r="BA34" s="87">
        <v>-59.922415459360451</v>
      </c>
      <c r="BB34" s="87">
        <v>-62.348258842091909</v>
      </c>
      <c r="BC34" s="87">
        <v>-49.290030570960432</v>
      </c>
      <c r="BD34" s="87">
        <v>-48.45829481196057</v>
      </c>
      <c r="BE34" s="87">
        <v>-220.01899968437334</v>
      </c>
      <c r="BF34" s="87">
        <v>-53.077782569760451</v>
      </c>
      <c r="BG34" s="87">
        <v>-47.868932290160437</v>
      </c>
      <c r="BH34" s="87">
        <v>-45.871228784960479</v>
      </c>
      <c r="BI34" s="87">
        <v>-43.431762074160389</v>
      </c>
      <c r="BJ34" s="87">
        <v>-190.24970571904174</v>
      </c>
      <c r="BK34" s="87">
        <v>-45.607685884560453</v>
      </c>
      <c r="BL34" s="87">
        <v>-47.709033067221036</v>
      </c>
      <c r="BM34" s="87">
        <v>-32.649659174849887</v>
      </c>
      <c r="BN34" s="87">
        <v>-38.890276175844946</v>
      </c>
      <c r="BO34" s="87">
        <v>-164.85665430247633</v>
      </c>
      <c r="BP34" s="87">
        <v>-46.127958722449925</v>
      </c>
      <c r="BQ34" s="87">
        <v>-42.728106639749953</v>
      </c>
      <c r="BR34" s="87">
        <v>-27.525973608349975</v>
      </c>
      <c r="BS34" s="87">
        <v>-28.910958752222999</v>
      </c>
      <c r="BT34" s="87">
        <v>-145.29299772277284</v>
      </c>
      <c r="BU34" s="87">
        <v>-27.916307626849928</v>
      </c>
    </row>
    <row r="35" spans="1:73" s="1" customFormat="1" ht="15" customHeight="1">
      <c r="A35" t="s">
        <v>140</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87">
        <v>5.4219275481630014</v>
      </c>
      <c r="AM35" s="87">
        <v>7.702</v>
      </c>
      <c r="AN35" s="87">
        <v>6.0110000000000001</v>
      </c>
      <c r="AO35" s="87">
        <v>9.9619999999999997</v>
      </c>
      <c r="AP35" s="87">
        <v>29.097000000000001</v>
      </c>
      <c r="AQ35" s="87">
        <v>6.6229928576470005</v>
      </c>
      <c r="AR35" s="87">
        <v>7.7160000000000002</v>
      </c>
      <c r="AS35" s="87">
        <v>4.4249008149450022</v>
      </c>
      <c r="AT35" s="87">
        <v>5.2859999999999996</v>
      </c>
      <c r="AU35" s="87">
        <v>24.05</v>
      </c>
      <c r="AV35" s="87">
        <v>3.5209999999999999</v>
      </c>
      <c r="AW35" s="87">
        <v>7.4459999999999997</v>
      </c>
      <c r="AX35" s="87">
        <v>8.7249999999999996</v>
      </c>
      <c r="AY35" s="87">
        <v>14.354581375903997</v>
      </c>
      <c r="AZ35" s="87">
        <v>34.046581375903997</v>
      </c>
      <c r="BA35" s="87">
        <v>16.494104544856</v>
      </c>
      <c r="BB35" s="87">
        <v>14.777218668603989</v>
      </c>
      <c r="BC35" s="87">
        <v>21.259190672980026</v>
      </c>
      <c r="BD35" s="87">
        <v>18.443179033465981</v>
      </c>
      <c r="BE35" s="87">
        <v>70.973692919906</v>
      </c>
      <c r="BF35" s="87">
        <v>12.284525172677997</v>
      </c>
      <c r="BG35" s="87">
        <v>17.264307342541994</v>
      </c>
      <c r="BH35" s="87">
        <v>15.370873528040015</v>
      </c>
      <c r="BI35" s="87">
        <v>16.066497029947968</v>
      </c>
      <c r="BJ35" s="87">
        <v>60.986203073207975</v>
      </c>
      <c r="BK35" s="87">
        <v>14.742144856995997</v>
      </c>
      <c r="BL35" s="87">
        <v>22.085792105749999</v>
      </c>
      <c r="BM35" s="87">
        <v>52.595169451554014</v>
      </c>
      <c r="BN35" s="87">
        <v>58.043279293794008</v>
      </c>
      <c r="BO35" s="87">
        <v>147.46638570809401</v>
      </c>
      <c r="BP35" s="87">
        <v>37.218959816656003</v>
      </c>
      <c r="BQ35" s="87">
        <v>23.662887053083978</v>
      </c>
      <c r="BR35" s="87">
        <v>24.40142279272002</v>
      </c>
      <c r="BS35" s="87">
        <v>10.901532592093995</v>
      </c>
      <c r="BT35" s="87">
        <v>96.184802254554</v>
      </c>
      <c r="BU35" s="87">
        <v>16.283501983439997</v>
      </c>
    </row>
    <row r="36" spans="1:73" s="1" customFormat="1" ht="15" customHeight="1">
      <c r="A36" t="s">
        <v>141</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f t="shared" ref="AA36:BP36" si="6">SUM(AA33:AA35)</f>
        <v>44.872670287403864</v>
      </c>
      <c r="AB36" s="35">
        <f t="shared" si="6"/>
        <v>-3.7089968284500046</v>
      </c>
      <c r="AC36" s="35">
        <f t="shared" si="6"/>
        <v>1.0465589346499797</v>
      </c>
      <c r="AD36" s="35">
        <f t="shared" si="6"/>
        <v>254.72977567798333</v>
      </c>
      <c r="AE36" s="35">
        <f t="shared" si="6"/>
        <v>7.1240078846500197</v>
      </c>
      <c r="AF36" s="35">
        <f t="shared" si="6"/>
        <v>259.17050597104202</v>
      </c>
      <c r="AG36" s="35">
        <f t="shared" si="6"/>
        <v>29.665282370000025</v>
      </c>
      <c r="AH36" s="35">
        <f t="shared" si="6"/>
        <v>46.304007460000008</v>
      </c>
      <c r="AI36" s="35">
        <f t="shared" si="6"/>
        <v>1.7449267017133288</v>
      </c>
      <c r="AJ36" s="35">
        <f t="shared" si="6"/>
        <v>8.4448835300000269</v>
      </c>
      <c r="AK36" s="35">
        <f t="shared" si="6"/>
        <v>86.159100071713354</v>
      </c>
      <c r="AL36" s="35">
        <f t="shared" si="6"/>
        <v>31.540826716564599</v>
      </c>
      <c r="AM36" s="35">
        <f t="shared" si="6"/>
        <v>11.265891610000027</v>
      </c>
      <c r="AN36" s="35">
        <f t="shared" si="6"/>
        <v>35.834799043316067</v>
      </c>
      <c r="AO36" s="35">
        <f t="shared" si="6"/>
        <v>63.655969882661665</v>
      </c>
      <c r="AP36" s="35">
        <f t="shared" si="6"/>
        <v>207.48489754597773</v>
      </c>
      <c r="AQ36" s="35">
        <f t="shared" si="6"/>
        <v>44.918658707861084</v>
      </c>
      <c r="AR36" s="35">
        <f t="shared" si="6"/>
        <v>17.08846094096333</v>
      </c>
      <c r="AS36" s="35">
        <f t="shared" si="6"/>
        <v>60.069347923876585</v>
      </c>
      <c r="AT36" s="35">
        <f t="shared" si="6"/>
        <v>37.833202620094724</v>
      </c>
      <c r="AU36" s="35">
        <f t="shared" si="6"/>
        <v>195.18865167838419</v>
      </c>
      <c r="AV36" s="35">
        <f t="shared" si="6"/>
        <v>36.839147727005027</v>
      </c>
      <c r="AW36" s="35">
        <f t="shared" si="6"/>
        <v>34.436019254477479</v>
      </c>
      <c r="AX36" s="35">
        <f t="shared" si="6"/>
        <v>40.946408568283971</v>
      </c>
      <c r="AY36" s="35">
        <f t="shared" si="6"/>
        <v>1384.0813329922612</v>
      </c>
      <c r="AZ36" s="35">
        <f t="shared" si="6"/>
        <v>1558.8007748342304</v>
      </c>
      <c r="BA36" s="35">
        <f t="shared" si="6"/>
        <v>4.2197811126375626</v>
      </c>
      <c r="BB36" s="35">
        <f t="shared" si="6"/>
        <v>-14.088518562295899</v>
      </c>
      <c r="BC36" s="35">
        <f t="shared" si="6"/>
        <v>19.825451943990281</v>
      </c>
      <c r="BD36" s="35">
        <f t="shared" si="6"/>
        <v>-16.06630041467465</v>
      </c>
      <c r="BE36" s="35">
        <f t="shared" si="6"/>
        <v>2.4815730396572633</v>
      </c>
      <c r="BF36" s="35">
        <f t="shared" si="6"/>
        <v>-3.7497158262104815</v>
      </c>
      <c r="BG36" s="35">
        <f t="shared" si="6"/>
        <v>7.4823582679345755</v>
      </c>
      <c r="BH36" s="35">
        <f t="shared" si="6"/>
        <v>17.47000869640128</v>
      </c>
      <c r="BI36" s="35">
        <f t="shared" si="6"/>
        <v>21.897342895789436</v>
      </c>
      <c r="BJ36" s="35">
        <f t="shared" si="6"/>
        <v>43.099994033914754</v>
      </c>
      <c r="BK36" s="35">
        <f t="shared" si="6"/>
        <v>21.139375036793503</v>
      </c>
      <c r="BL36" s="35">
        <f t="shared" si="6"/>
        <v>679.47597557269933</v>
      </c>
      <c r="BM36" s="35">
        <f t="shared" si="6"/>
        <v>47.641534233654028</v>
      </c>
      <c r="BN36" s="35">
        <f t="shared" si="6"/>
        <v>68.986869453464479</v>
      </c>
      <c r="BO36" s="35">
        <f t="shared" si="6"/>
        <v>817.2437542966112</v>
      </c>
      <c r="BP36" s="35">
        <f t="shared" si="6"/>
        <v>33.982040236107053</v>
      </c>
      <c r="BQ36" s="35">
        <v>21.463542254523887</v>
      </c>
      <c r="BR36" s="35">
        <v>36.423747408143228</v>
      </c>
      <c r="BS36" s="35">
        <v>11.058096327610818</v>
      </c>
      <c r="BT36" s="126">
        <v>102.92742622638499</v>
      </c>
      <c r="BU36" s="35">
        <f>SUM(BU33:BU35)</f>
        <v>31.085656155852192</v>
      </c>
    </row>
    <row r="37" spans="1:73" s="1" customFormat="1" ht="15" customHeight="1">
      <c r="A37" t="s">
        <v>142</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BP37" si="7">SUM(G38:G39)</f>
        <v>-19.885146070000001</v>
      </c>
      <c r="H37" s="35">
        <f t="shared" si="7"/>
        <v>-4.9240000000000004</v>
      </c>
      <c r="I37" s="35">
        <f t="shared" si="7"/>
        <v>-5.1989999999999998</v>
      </c>
      <c r="J37" s="35">
        <f t="shared" si="7"/>
        <v>-5.3919999999999995</v>
      </c>
      <c r="K37" s="35">
        <f t="shared" si="7"/>
        <v>-7.3718149999999998</v>
      </c>
      <c r="L37" s="35">
        <f t="shared" si="7"/>
        <v>-22.886814999999999</v>
      </c>
      <c r="M37" s="35">
        <f t="shared" si="7"/>
        <v>-4.3570000000000002</v>
      </c>
      <c r="N37" s="35">
        <f t="shared" si="7"/>
        <v>-7.1379999999999999</v>
      </c>
      <c r="O37" s="35">
        <f t="shared" si="7"/>
        <v>-7.5780000000000003</v>
      </c>
      <c r="P37" s="35">
        <f t="shared" si="7"/>
        <v>-7.7389999999999999</v>
      </c>
      <c r="Q37" s="35">
        <f t="shared" si="7"/>
        <v>-26.812000000000001</v>
      </c>
      <c r="R37" s="35">
        <f t="shared" si="7"/>
        <v>-7.1349999999999998</v>
      </c>
      <c r="S37" s="35">
        <f t="shared" si="7"/>
        <v>-7.3209999999999997</v>
      </c>
      <c r="T37" s="35">
        <f t="shared" si="7"/>
        <v>-8.5259999999999998</v>
      </c>
      <c r="U37" s="35">
        <f t="shared" si="7"/>
        <v>-8.8019999999999996</v>
      </c>
      <c r="V37" s="35">
        <f t="shared" si="7"/>
        <v>-31.784000000000002</v>
      </c>
      <c r="W37" s="35">
        <f t="shared" si="7"/>
        <v>-6.4319999999999995</v>
      </c>
      <c r="X37" s="35">
        <f t="shared" si="7"/>
        <v>-6.8</v>
      </c>
      <c r="Y37" s="35">
        <f t="shared" si="7"/>
        <v>-9.2040000000000006</v>
      </c>
      <c r="Z37" s="35">
        <f t="shared" si="7"/>
        <v>-7.6710000000000003</v>
      </c>
      <c r="AA37" s="35">
        <f t="shared" si="7"/>
        <v>-30.512</v>
      </c>
      <c r="AB37" s="35">
        <f t="shared" si="7"/>
        <v>-8.234</v>
      </c>
      <c r="AC37" s="35">
        <f t="shared" si="7"/>
        <v>-7.4569999999999999</v>
      </c>
      <c r="AD37" s="35">
        <f t="shared" si="7"/>
        <v>-18.041</v>
      </c>
      <c r="AE37" s="35">
        <f t="shared" si="7"/>
        <v>-2.984</v>
      </c>
      <c r="AF37" s="35">
        <f t="shared" si="7"/>
        <v>-36.716000000000001</v>
      </c>
      <c r="AG37" s="35">
        <f t="shared" si="7"/>
        <v>-8.3680000000000003</v>
      </c>
      <c r="AH37" s="35">
        <f t="shared" si="7"/>
        <v>-10.093999999999999</v>
      </c>
      <c r="AI37" s="35">
        <f t="shared" si="7"/>
        <v>-8.9809999999999999</v>
      </c>
      <c r="AJ37" s="35">
        <f t="shared" si="7"/>
        <v>-9.0150000000000006</v>
      </c>
      <c r="AK37" s="35">
        <f t="shared" si="7"/>
        <v>-36.457999999999998</v>
      </c>
      <c r="AL37" s="35">
        <f t="shared" si="7"/>
        <v>-13.77907884</v>
      </c>
      <c r="AM37" s="35">
        <f t="shared" si="7"/>
        <v>-10.959257060000001</v>
      </c>
      <c r="AN37" s="35">
        <f t="shared" si="7"/>
        <v>-10.530000000000001</v>
      </c>
      <c r="AO37" s="35">
        <f t="shared" si="7"/>
        <v>-10.256</v>
      </c>
      <c r="AP37" s="35">
        <f t="shared" si="7"/>
        <v>-45.524000000000001</v>
      </c>
      <c r="AQ37" s="35">
        <f t="shared" si="7"/>
        <v>-9.1598614700000009</v>
      </c>
      <c r="AR37" s="35">
        <f t="shared" si="7"/>
        <v>-6.6763110799999996</v>
      </c>
      <c r="AS37" s="35">
        <f t="shared" si="7"/>
        <v>-8.0425179899999986</v>
      </c>
      <c r="AT37" s="35">
        <f t="shared" si="7"/>
        <v>-8.072000000000001</v>
      </c>
      <c r="AU37" s="35">
        <f t="shared" si="7"/>
        <v>-31.950000000000003</v>
      </c>
      <c r="AV37" s="35">
        <f t="shared" si="7"/>
        <v>-7.7670000000000003</v>
      </c>
      <c r="AW37" s="35">
        <f t="shared" si="7"/>
        <v>-8.2759999999999998</v>
      </c>
      <c r="AX37" s="35">
        <f t="shared" si="7"/>
        <v>-8.94</v>
      </c>
      <c r="AY37" s="35">
        <f t="shared" si="7"/>
        <v>-67.135263189999975</v>
      </c>
      <c r="AZ37" s="35">
        <f t="shared" si="7"/>
        <v>-92.118263189999979</v>
      </c>
      <c r="BA37" s="35">
        <f t="shared" si="7"/>
        <v>-7.2310501899999977</v>
      </c>
      <c r="BB37" s="35">
        <f t="shared" si="7"/>
        <v>-7.1269345100000008</v>
      </c>
      <c r="BC37" s="35">
        <f t="shared" si="7"/>
        <v>-7.082073170000001</v>
      </c>
      <c r="BD37" s="35">
        <f t="shared" si="7"/>
        <v>-5.3900176199999938</v>
      </c>
      <c r="BE37" s="35">
        <f t="shared" si="7"/>
        <v>-26.830075489999992</v>
      </c>
      <c r="BF37" s="35">
        <f t="shared" si="7"/>
        <v>-8.5647349999999989</v>
      </c>
      <c r="BG37" s="35">
        <f t="shared" si="7"/>
        <v>-9.1009362800000044</v>
      </c>
      <c r="BH37" s="35">
        <f t="shared" si="7"/>
        <v>-9.0328208899999964</v>
      </c>
      <c r="BI37" s="35">
        <f t="shared" si="7"/>
        <v>-10.854782900000004</v>
      </c>
      <c r="BJ37" s="35">
        <f t="shared" si="7"/>
        <v>-37.553275070000005</v>
      </c>
      <c r="BK37" s="35">
        <f t="shared" si="7"/>
        <v>-8.274086040000002</v>
      </c>
      <c r="BL37" s="35">
        <f t="shared" si="7"/>
        <v>-113.03173105999998</v>
      </c>
      <c r="BM37" s="35">
        <f t="shared" si="7"/>
        <v>-11.18303693</v>
      </c>
      <c r="BN37" s="35">
        <f t="shared" si="7"/>
        <v>-24.809710543374997</v>
      </c>
      <c r="BO37" s="35">
        <f t="shared" si="7"/>
        <v>-157.29856457337499</v>
      </c>
      <c r="BP37" s="35">
        <f t="shared" si="7"/>
        <v>-10.121129629999999</v>
      </c>
      <c r="BQ37" s="35">
        <v>-5.2699206650000017</v>
      </c>
      <c r="BR37" s="35">
        <v>-11.085655045000005</v>
      </c>
      <c r="BS37" s="35">
        <v>-4.9519642999999993</v>
      </c>
      <c r="BT37" s="126">
        <v>-31.428669640000003</v>
      </c>
      <c r="BU37" s="35">
        <f>SUM(BU38:BU39)</f>
        <v>-4.8980786500000013</v>
      </c>
    </row>
    <row r="38" spans="1:73" s="1" customFormat="1" ht="15" customHeight="1">
      <c r="A38" t="s">
        <v>109</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87">
        <v>6.5065620000000005E-2</v>
      </c>
      <c r="AM38" s="87">
        <v>7.0000000000000001E-3</v>
      </c>
      <c r="AN38" s="87">
        <v>7.0000000000000001E-3</v>
      </c>
      <c r="AO38" s="87">
        <v>7.0000000000000001E-3</v>
      </c>
      <c r="AP38" s="87">
        <v>8.5999999999999993E-2</v>
      </c>
      <c r="AQ38" s="87">
        <v>1.142599E-2</v>
      </c>
      <c r="AR38" s="87">
        <v>2.0227619999999998E-2</v>
      </c>
      <c r="AS38" s="87">
        <v>9.9590299999999989E-3</v>
      </c>
      <c r="AT38" s="87">
        <v>0.01</v>
      </c>
      <c r="AU38" s="87">
        <v>5.1999999999999998E-2</v>
      </c>
      <c r="AV38" s="87">
        <v>6.6000000000000003E-2</v>
      </c>
      <c r="AW38" s="87">
        <v>4.0000000000000001E-3</v>
      </c>
      <c r="AX38" s="87">
        <v>-1.4E-2</v>
      </c>
      <c r="AY38" s="87">
        <v>7.5508500000000013E-3</v>
      </c>
      <c r="AZ38" s="87">
        <v>6.3550850000000006E-2</v>
      </c>
      <c r="BA38" s="87">
        <v>-1.7517560000000001E-2</v>
      </c>
      <c r="BB38" s="87">
        <v>-1.0060610000000001E-2</v>
      </c>
      <c r="BC38" s="87">
        <v>2.0724970000000002E-2</v>
      </c>
      <c r="BD38" s="87">
        <v>-5.2454600000000004E-3</v>
      </c>
      <c r="BE38" s="87">
        <v>-1.2098660000000002E-2</v>
      </c>
      <c r="BF38" s="87">
        <v>2.078054E-2</v>
      </c>
      <c r="BG38" s="87">
        <v>-2.9681099999999995E-3</v>
      </c>
      <c r="BH38" s="87">
        <v>1.0138099999999995E-3</v>
      </c>
      <c r="BI38" s="87">
        <v>6.0319999999997268E-5</v>
      </c>
      <c r="BJ38" s="87">
        <v>1.8886559999999997E-2</v>
      </c>
      <c r="BK38" s="87">
        <v>2.06514E-3</v>
      </c>
      <c r="BL38" s="87">
        <v>2.1873700000000001E-3</v>
      </c>
      <c r="BM38" s="87">
        <v>2.4318599999999997E-3</v>
      </c>
      <c r="BN38" s="87">
        <v>2.4318700000000018E-3</v>
      </c>
      <c r="BO38" s="87">
        <v>9.1162400000000011E-3</v>
      </c>
      <c r="BP38" s="87">
        <v>1.7798899999999997E-3</v>
      </c>
      <c r="BQ38" s="87">
        <v>-5.3958999999999995E-3</v>
      </c>
      <c r="BR38" s="87">
        <v>9.1194000000000084E-4</v>
      </c>
      <c r="BS38" s="87">
        <v>-1.5558899999999992E-3</v>
      </c>
      <c r="BT38" s="87">
        <v>-4.2599599999999984E-3</v>
      </c>
      <c r="BU38" s="87">
        <v>-2.2979400000000001E-3</v>
      </c>
    </row>
    <row r="39" spans="1:73" s="1" customFormat="1" ht="15" customHeight="1">
      <c r="A39" t="s">
        <v>110</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87">
        <v>-13.844144460000001</v>
      </c>
      <c r="AM39" s="87">
        <v>-10.96625706</v>
      </c>
      <c r="AN39" s="87">
        <v>-10.537000000000001</v>
      </c>
      <c r="AO39" s="87">
        <v>-10.263</v>
      </c>
      <c r="AP39" s="87">
        <v>-45.61</v>
      </c>
      <c r="AQ39" s="87">
        <v>-9.1712874600000003</v>
      </c>
      <c r="AR39" s="87">
        <v>-6.6965386999999996</v>
      </c>
      <c r="AS39" s="87">
        <v>-8.0524770199999978</v>
      </c>
      <c r="AT39" s="87">
        <v>-8.0820000000000007</v>
      </c>
      <c r="AU39" s="87">
        <v>-32.002000000000002</v>
      </c>
      <c r="AV39" s="87">
        <v>-7.8330000000000002</v>
      </c>
      <c r="AW39" s="87">
        <v>-8.2799999999999994</v>
      </c>
      <c r="AX39" s="87">
        <v>-8.9260000000000002</v>
      </c>
      <c r="AY39" s="87">
        <v>-67.142814039999976</v>
      </c>
      <c r="AZ39" s="87">
        <v>-92.181814039999978</v>
      </c>
      <c r="BA39" s="87">
        <v>-7.2135326299999978</v>
      </c>
      <c r="BB39" s="87">
        <v>-7.1168739000000008</v>
      </c>
      <c r="BC39" s="87">
        <v>-7.1027981400000009</v>
      </c>
      <c r="BD39" s="87">
        <v>-5.3847721599999936</v>
      </c>
      <c r="BE39" s="87">
        <v>-26.817976829999992</v>
      </c>
      <c r="BF39" s="87">
        <v>-8.5855155399999994</v>
      </c>
      <c r="BG39" s="87">
        <v>-9.097968170000005</v>
      </c>
      <c r="BH39" s="87">
        <v>-9.0338346999999963</v>
      </c>
      <c r="BI39" s="87">
        <v>-10.854843220000003</v>
      </c>
      <c r="BJ39" s="87">
        <v>-37.572161630000004</v>
      </c>
      <c r="BK39" s="87">
        <v>-8.2761511800000012</v>
      </c>
      <c r="BL39" s="87">
        <v>-113.03391842999999</v>
      </c>
      <c r="BM39" s="87">
        <v>-11.18546879</v>
      </c>
      <c r="BN39" s="87">
        <v>-24.812142413374996</v>
      </c>
      <c r="BO39" s="87">
        <v>-157.30768081337499</v>
      </c>
      <c r="BP39" s="87">
        <v>-10.122909519999999</v>
      </c>
      <c r="BQ39" s="87">
        <v>-5.2645247650000018</v>
      </c>
      <c r="BR39" s="87">
        <v>-11.086566985000005</v>
      </c>
      <c r="BS39" s="87">
        <v>-4.9504084099999996</v>
      </c>
      <c r="BT39" s="87">
        <v>-31.424409680000004</v>
      </c>
      <c r="BU39" s="87">
        <v>-4.8957807100000013</v>
      </c>
    </row>
    <row r="40" spans="1:73" s="85" customFormat="1" ht="15" customHeight="1">
      <c r="A40" t="s">
        <v>277</v>
      </c>
      <c r="B40" s="11" t="str">
        <f>IF('Sumário | Summary'!P1=1,"Lucro antes da participação dos minoritários","Profit before minority
interest")</f>
        <v>Lucro antes da participação dos minoritários</v>
      </c>
      <c r="C40" s="110">
        <v>6.5030000000000001</v>
      </c>
      <c r="D40" s="110">
        <v>5.5459429105779998</v>
      </c>
      <c r="E40" s="110">
        <v>5.7039999999999997</v>
      </c>
      <c r="F40" s="110">
        <v>21.239153999999999</v>
      </c>
      <c r="G40" s="126">
        <v>192.02832534057947</v>
      </c>
      <c r="H40" s="126">
        <v>62.585000000000001</v>
      </c>
      <c r="I40" s="126">
        <v>47.374000000000009</v>
      </c>
      <c r="J40" s="126">
        <v>48.715000000000018</v>
      </c>
      <c r="K40" s="126">
        <v>32.326123100000004</v>
      </c>
      <c r="L40" s="126">
        <v>191.0001231</v>
      </c>
      <c r="M40" s="126">
        <v>48.940000000000012</v>
      </c>
      <c r="N40" s="126">
        <v>30.853000000000002</v>
      </c>
      <c r="O40" s="126">
        <v>47.289000000000001</v>
      </c>
      <c r="P40" s="126">
        <v>21.737000000000005</v>
      </c>
      <c r="Q40" s="126">
        <v>148.81899999999996</v>
      </c>
      <c r="R40" s="126">
        <v>-2.7280000000000104</v>
      </c>
      <c r="S40" s="126">
        <v>24.515999999999984</v>
      </c>
      <c r="T40" s="126">
        <v>18.877000000000006</v>
      </c>
      <c r="U40" s="126">
        <v>11.581708803000019</v>
      </c>
      <c r="V40" s="126">
        <v>52.271354436292441</v>
      </c>
      <c r="W40" s="126">
        <v>14.205907622903798</v>
      </c>
      <c r="X40" s="126">
        <v>0.53199999999996539</v>
      </c>
      <c r="Y40" s="126">
        <v>-6.7020000000000053</v>
      </c>
      <c r="Z40" s="126">
        <v>6.7289999999999983</v>
      </c>
      <c r="AA40" s="126">
        <f t="shared" ref="AA40:BP40" si="8">AA36+AA37</f>
        <v>14.360670287403863</v>
      </c>
      <c r="AB40" s="126">
        <f t="shared" si="8"/>
        <v>-11.942996828450005</v>
      </c>
      <c r="AC40" s="126">
        <f t="shared" si="8"/>
        <v>-6.4104410653500201</v>
      </c>
      <c r="AD40" s="126">
        <f t="shared" si="8"/>
        <v>236.68877567798333</v>
      </c>
      <c r="AE40" s="126">
        <f t="shared" si="8"/>
        <v>4.1400078846500197</v>
      </c>
      <c r="AF40" s="126">
        <f t="shared" si="8"/>
        <v>222.45450597104201</v>
      </c>
      <c r="AG40" s="126">
        <f t="shared" si="8"/>
        <v>21.297282370000026</v>
      </c>
      <c r="AH40" s="126">
        <f t="shared" si="8"/>
        <v>36.210007460000007</v>
      </c>
      <c r="AI40" s="126">
        <f t="shared" si="8"/>
        <v>-7.2360732982866711</v>
      </c>
      <c r="AJ40" s="126">
        <f t="shared" si="8"/>
        <v>-0.57011646999997367</v>
      </c>
      <c r="AK40" s="126">
        <f t="shared" si="8"/>
        <v>49.701100071713356</v>
      </c>
      <c r="AL40" s="126">
        <f t="shared" si="8"/>
        <v>17.761747876564598</v>
      </c>
      <c r="AM40" s="126">
        <f t="shared" si="8"/>
        <v>0.30663455000002671</v>
      </c>
      <c r="AN40" s="126">
        <f t="shared" si="8"/>
        <v>25.304799043316066</v>
      </c>
      <c r="AO40" s="126">
        <f t="shared" si="8"/>
        <v>53.399969882661665</v>
      </c>
      <c r="AP40" s="126">
        <f t="shared" si="8"/>
        <v>161.96089754597773</v>
      </c>
      <c r="AQ40" s="126">
        <f t="shared" si="8"/>
        <v>35.758797237861081</v>
      </c>
      <c r="AR40" s="126">
        <f t="shared" si="8"/>
        <v>10.41214986096333</v>
      </c>
      <c r="AS40" s="126">
        <f t="shared" si="8"/>
        <v>52.026829933876584</v>
      </c>
      <c r="AT40" s="126">
        <f t="shared" si="8"/>
        <v>29.761202620094721</v>
      </c>
      <c r="AU40" s="126">
        <f t="shared" si="8"/>
        <v>163.2386516783842</v>
      </c>
      <c r="AV40" s="126">
        <f t="shared" si="8"/>
        <v>29.072147727005028</v>
      </c>
      <c r="AW40" s="126">
        <f t="shared" si="8"/>
        <v>26.160019254477479</v>
      </c>
      <c r="AX40" s="126">
        <f t="shared" si="8"/>
        <v>32.006408568283973</v>
      </c>
      <c r="AY40" s="126">
        <f t="shared" si="8"/>
        <v>1316.9460698022613</v>
      </c>
      <c r="AZ40" s="126">
        <f t="shared" si="8"/>
        <v>1466.6825116442305</v>
      </c>
      <c r="BA40" s="126">
        <f t="shared" si="8"/>
        <v>-3.0112690773624351</v>
      </c>
      <c r="BB40" s="126">
        <f t="shared" si="8"/>
        <v>-21.215453072295901</v>
      </c>
      <c r="BC40" s="126">
        <f t="shared" si="8"/>
        <v>12.74337877399028</v>
      </c>
      <c r="BD40" s="126">
        <f t="shared" si="8"/>
        <v>-21.456318034674645</v>
      </c>
      <c r="BE40" s="126">
        <f t="shared" si="8"/>
        <v>-24.348502450342728</v>
      </c>
      <c r="BF40" s="126">
        <f t="shared" si="8"/>
        <v>-12.31445082621048</v>
      </c>
      <c r="BG40" s="126">
        <f t="shared" si="8"/>
        <v>-1.618578012065429</v>
      </c>
      <c r="BH40" s="126">
        <f t="shared" si="8"/>
        <v>8.4371878064012833</v>
      </c>
      <c r="BI40" s="126">
        <f t="shared" si="8"/>
        <v>11.042559995789432</v>
      </c>
      <c r="BJ40" s="126">
        <f t="shared" si="8"/>
        <v>5.5467189639147492</v>
      </c>
      <c r="BK40" s="126">
        <f t="shared" si="8"/>
        <v>12.865288996793501</v>
      </c>
      <c r="BL40" s="126">
        <f t="shared" si="8"/>
        <v>566.44424451269936</v>
      </c>
      <c r="BM40" s="126">
        <f t="shared" si="8"/>
        <v>36.458497303654028</v>
      </c>
      <c r="BN40" s="126">
        <f t="shared" si="8"/>
        <v>44.177158910089481</v>
      </c>
      <c r="BO40" s="126">
        <f t="shared" si="8"/>
        <v>659.94518972323624</v>
      </c>
      <c r="BP40" s="126">
        <f t="shared" si="8"/>
        <v>23.860910606107055</v>
      </c>
      <c r="BQ40" s="126">
        <v>16.193621589523886</v>
      </c>
      <c r="BR40" s="126">
        <v>25.338092363143225</v>
      </c>
      <c r="BS40" s="126">
        <v>6.1061320276108182</v>
      </c>
      <c r="BT40" s="126">
        <v>71.498756586384985</v>
      </c>
      <c r="BU40" s="126">
        <f>BU36+BU37</f>
        <v>26.18757750585219</v>
      </c>
    </row>
    <row r="41" spans="1:73" s="85" customFormat="1" ht="15" customHeight="1">
      <c r="A41" t="s">
        <v>278</v>
      </c>
      <c r="B41" s="112" t="str">
        <f>IF('Sumário | Summary'!P1=1,"Participação dos minoritários","Minority interest")</f>
        <v>Participação dos minoritários</v>
      </c>
      <c r="C41" s="111">
        <v>16.392999999999997</v>
      </c>
      <c r="D41" s="111">
        <v>74.828057764448289</v>
      </c>
      <c r="E41" s="111">
        <v>23.510000000000005</v>
      </c>
      <c r="F41" s="111">
        <v>36.843757585553135</v>
      </c>
      <c r="G41" s="111">
        <v>153.03622843000147</v>
      </c>
      <c r="H41" s="111">
        <v>45.41</v>
      </c>
      <c r="I41" s="111">
        <v>38.106000000000009</v>
      </c>
      <c r="J41" s="111">
        <v>40.686000000000021</v>
      </c>
      <c r="K41" s="111">
        <v>24.701076100000002</v>
      </c>
      <c r="L41" s="111">
        <v>148.90307609999999</v>
      </c>
      <c r="M41" s="111">
        <v>38.663000000000011</v>
      </c>
      <c r="N41" s="111">
        <v>19.884</v>
      </c>
      <c r="O41" s="111">
        <v>29.619</v>
      </c>
      <c r="P41" s="111">
        <v>9.7950000000000053</v>
      </c>
      <c r="Q41" s="111">
        <v>97.960999999999956</v>
      </c>
      <c r="R41" s="111">
        <v>-3.3650000000000104</v>
      </c>
      <c r="S41" s="111">
        <v>18.320999999999984</v>
      </c>
      <c r="T41" s="111">
        <v>9.4770000000000056</v>
      </c>
      <c r="U41" s="111">
        <v>-1.1012911969999806</v>
      </c>
      <c r="V41" s="111">
        <v>23.32335443629249</v>
      </c>
      <c r="W41" s="111">
        <v>4.3979076229037979</v>
      </c>
      <c r="X41" s="111">
        <v>-10.957000000000034</v>
      </c>
      <c r="Y41" s="111">
        <v>-17.142000000000003</v>
      </c>
      <c r="Z41" s="111">
        <v>2.3749999999999982</v>
      </c>
      <c r="AA41" s="110">
        <v>35.686</v>
      </c>
      <c r="AB41" s="87">
        <v>-7.7219047390223601</v>
      </c>
      <c r="AC41" s="87">
        <v>-10.635687708305719</v>
      </c>
      <c r="AD41" s="87">
        <v>-17.834636962671915</v>
      </c>
      <c r="AE41" s="87">
        <v>-12.056752870000004</v>
      </c>
      <c r="AF41" s="87">
        <v>-48.248982280000007</v>
      </c>
      <c r="AG41" s="87">
        <v>21.296202674981952</v>
      </c>
      <c r="AH41" s="87">
        <v>36.211792788443312</v>
      </c>
      <c r="AI41" s="87">
        <v>-7.2365596369716894</v>
      </c>
      <c r="AJ41" s="87">
        <v>-0.56958190822070442</v>
      </c>
      <c r="AK41" s="87">
        <v>49.701853918232878</v>
      </c>
      <c r="AL41" s="87">
        <v>-14.604088756440001</v>
      </c>
      <c r="AM41" s="87">
        <v>-17.450733490661001</v>
      </c>
      <c r="AN41" s="87">
        <v>-16.544</v>
      </c>
      <c r="AO41" s="87">
        <v>-15.326024028190174</v>
      </c>
      <c r="AP41" s="87">
        <v>-63.963927194454932</v>
      </c>
      <c r="AQ41" s="87">
        <v>-19.344578009999999</v>
      </c>
      <c r="AR41" s="87">
        <v>-9.5514214438365759</v>
      </c>
      <c r="AS41" s="87">
        <v>-25.324612485263025</v>
      </c>
      <c r="AT41" s="87">
        <v>-23.112776838004983</v>
      </c>
      <c r="AU41" s="87">
        <v>-77.333388777104588</v>
      </c>
      <c r="AV41" s="87">
        <v>-21.947210782660587</v>
      </c>
      <c r="AW41" s="87">
        <v>-19.030755437339408</v>
      </c>
      <c r="AX41" s="87">
        <v>-22.98725177554854</v>
      </c>
      <c r="AY41" s="87">
        <v>-53.54178200445147</v>
      </c>
      <c r="AZ41" s="87">
        <v>-117.50700000000001</v>
      </c>
      <c r="BA41" s="87">
        <v>-7.908734407059999</v>
      </c>
      <c r="BB41" s="203">
        <v>-7.943363426737001</v>
      </c>
      <c r="BC41" s="87">
        <v>-5.8903645829480098</v>
      </c>
      <c r="BD41" s="87">
        <v>-2.3186961499091483</v>
      </c>
      <c r="BE41" s="87">
        <v>-24.061158566654157</v>
      </c>
      <c r="BF41" s="87">
        <v>-2.5662340270160056</v>
      </c>
      <c r="BG41" s="87">
        <v>-2.515455481631014</v>
      </c>
      <c r="BH41" s="87">
        <v>-4.878454732359347</v>
      </c>
      <c r="BI41" s="87">
        <v>-5.6282346767505329</v>
      </c>
      <c r="BJ41" s="87">
        <v>-15.5883789177569</v>
      </c>
      <c r="BK41" s="87">
        <v>-6.1790683206660031</v>
      </c>
      <c r="BL41" s="87">
        <v>-109.33635782691211</v>
      </c>
      <c r="BM41" s="87">
        <v>-13.887600752188401</v>
      </c>
      <c r="BN41" s="87">
        <v>15.712400121901432</v>
      </c>
      <c r="BO41" s="87">
        <v>-113.69062677786508</v>
      </c>
      <c r="BP41" s="87">
        <v>-5.1595179746422604</v>
      </c>
      <c r="BQ41" s="87">
        <v>0.37889679371109469</v>
      </c>
      <c r="BR41" s="87">
        <v>-2.233357233589504</v>
      </c>
      <c r="BS41" s="87">
        <v>0.14939767752200533</v>
      </c>
      <c r="BT41" s="87">
        <v>-6.8645807369986649</v>
      </c>
      <c r="BU41" s="87">
        <v>-6.5193574347019929</v>
      </c>
    </row>
    <row r="42" spans="1:73" s="85" customFormat="1" ht="15" customHeight="1">
      <c r="A42" t="s">
        <v>270</v>
      </c>
      <c r="B42" s="11" t="str">
        <f>IF('Sumário | Summary'!P1=1,"Lucro/Prejuízo do Período","Profit / Loss for the Period")</f>
        <v>Lucro/Prejuízo do Período</v>
      </c>
      <c r="C42" s="110">
        <v>22.895999999999997</v>
      </c>
      <c r="D42" s="110">
        <v>80.374000675026295</v>
      </c>
      <c r="E42" s="110">
        <v>29.214000000000006</v>
      </c>
      <c r="F42" s="110">
        <v>58.082911585553134</v>
      </c>
      <c r="G42" s="204">
        <v>192.02832534057947</v>
      </c>
      <c r="H42" s="204">
        <v>62.584999999999994</v>
      </c>
      <c r="I42" s="204">
        <v>47.374000000000009</v>
      </c>
      <c r="J42" s="204">
        <v>48.715000000000018</v>
      </c>
      <c r="K42" s="204">
        <v>32.326123100000004</v>
      </c>
      <c r="L42" s="204">
        <v>191.0001231</v>
      </c>
      <c r="M42" s="204">
        <v>48.940000000000012</v>
      </c>
      <c r="N42" s="204">
        <v>30.853000000000002</v>
      </c>
      <c r="O42" s="204">
        <v>47.289000000000001</v>
      </c>
      <c r="P42" s="204">
        <v>21.737000000000005</v>
      </c>
      <c r="Q42" s="204">
        <v>148.81899999999996</v>
      </c>
      <c r="R42" s="204">
        <v>-2.7280000000000104</v>
      </c>
      <c r="S42" s="204">
        <v>24.515999999999984</v>
      </c>
      <c r="T42" s="204">
        <v>18.877000000000006</v>
      </c>
      <c r="U42" s="3">
        <v>11.581708803000019</v>
      </c>
      <c r="V42" s="204">
        <v>52.238354436292489</v>
      </c>
      <c r="W42" s="3">
        <v>14.205907622903798</v>
      </c>
      <c r="X42" s="3">
        <v>0.12699999999996514</v>
      </c>
      <c r="Y42" s="3">
        <v>-6.7020000000000035</v>
      </c>
      <c r="Z42" s="35">
        <v>6.7289999999999983</v>
      </c>
      <c r="AA42" s="126">
        <v>50.043762664500044</v>
      </c>
      <c r="AB42" s="126">
        <v>-19.664901567472363</v>
      </c>
      <c r="AC42" s="126">
        <v>-17.046128773655738</v>
      </c>
      <c r="AD42" s="126">
        <v>218.85413871531142</v>
      </c>
      <c r="AE42" s="126">
        <v>-7.9167449853499843</v>
      </c>
      <c r="AF42" s="126">
        <v>174.205523691042</v>
      </c>
      <c r="AG42" s="126">
        <v>42.593485044981975</v>
      </c>
      <c r="AH42" s="126">
        <v>72.421800248443319</v>
      </c>
      <c r="AI42" s="126">
        <v>-14.47263293525836</v>
      </c>
      <c r="AJ42" s="126">
        <v>-1.139698378220678</v>
      </c>
      <c r="AK42" s="126">
        <v>99.402953989946241</v>
      </c>
      <c r="AL42" s="126">
        <v>3.1571418701246099</v>
      </c>
      <c r="AM42" s="126">
        <v>-17.143536670660971</v>
      </c>
      <c r="AN42" s="126">
        <v>8.7607085256640538</v>
      </c>
      <c r="AO42" s="126">
        <v>38.074105933076495</v>
      </c>
      <c r="AP42" s="126">
        <v>97.997084932475786</v>
      </c>
      <c r="AQ42" s="126">
        <v>16.414593399808069</v>
      </c>
      <c r="AR42" s="126">
        <v>0.86005137675050847</v>
      </c>
      <c r="AS42" s="126">
        <v>26.702650265712826</v>
      </c>
      <c r="AT42" s="126">
        <v>6.648022958681743</v>
      </c>
      <c r="AU42" s="126">
        <v>85.904990026541711</v>
      </c>
      <c r="AV42" s="126">
        <v>7.1247551173394328</v>
      </c>
      <c r="AW42" s="126">
        <v>7.1299492226605885</v>
      </c>
      <c r="AX42" s="126">
        <v>9.0182666844514223</v>
      </c>
      <c r="AY42" s="126">
        <v>1263.4042877978097</v>
      </c>
      <c r="AZ42" s="126">
        <v>1287.6579544622614</v>
      </c>
      <c r="BA42" s="126">
        <v>-10.920003484422462</v>
      </c>
      <c r="BB42" s="126">
        <v>-29.158816499032902</v>
      </c>
      <c r="BC42" s="126">
        <v>6.8530141910423268</v>
      </c>
      <c r="BD42" s="126">
        <v>-23.77501418458375</v>
      </c>
      <c r="BE42" s="126">
        <v>-57.000819976996802</v>
      </c>
      <c r="BF42" s="126">
        <v>-14.880684853226471</v>
      </c>
      <c r="BG42" s="126">
        <v>-4.134033493696414</v>
      </c>
      <c r="BH42" s="126">
        <v>3.5587330740419363</v>
      </c>
      <c r="BI42" s="126">
        <v>5.4143253190388991</v>
      </c>
      <c r="BJ42" s="126">
        <v>-10.041659953842151</v>
      </c>
      <c r="BK42" s="126">
        <v>6.6862206761274976</v>
      </c>
      <c r="BL42" s="126">
        <v>457.10788668578726</v>
      </c>
      <c r="BM42" s="126">
        <v>22.570896551465626</v>
      </c>
      <c r="BN42" s="126">
        <v>59.889559031990913</v>
      </c>
      <c r="BO42" s="126">
        <v>546.25456294537128</v>
      </c>
      <c r="BP42" s="126">
        <v>18.701392631464795</v>
      </c>
      <c r="BQ42" s="126">
        <v>16.572518383234982</v>
      </c>
      <c r="BR42" s="126">
        <v>23.10473512955372</v>
      </c>
      <c r="BS42" s="126">
        <v>6.2555297051328234</v>
      </c>
      <c r="BT42" s="126">
        <v>64.634175849386324</v>
      </c>
      <c r="BU42" s="126">
        <f>BU40+BU41</f>
        <v>19.668220071150195</v>
      </c>
    </row>
    <row r="43" spans="1:73" s="1" customFormat="1">
      <c r="A43" s="175" t="s">
        <v>111</v>
      </c>
      <c r="B43" s="11" t="str">
        <f>IF('Sumário | Summary'!P1=1,"Margem Líquida","Net Margin")</f>
        <v>Margem Líquida</v>
      </c>
      <c r="C43" s="27">
        <v>0.46251742318647349</v>
      </c>
      <c r="D43" s="27">
        <v>0.87249121105861016</v>
      </c>
      <c r="E43" s="27">
        <v>0.48587965272926859</v>
      </c>
      <c r="F43" s="27">
        <v>0.33948641522001816</v>
      </c>
      <c r="G43" s="157">
        <f t="shared" ref="G43:Z43" si="9">G42/G14</f>
        <v>0.51504264821424051</v>
      </c>
      <c r="H43" s="157">
        <f t="shared" si="9"/>
        <v>0.89176557757797692</v>
      </c>
      <c r="I43" s="157">
        <f t="shared" si="9"/>
        <v>0.53505760108425582</v>
      </c>
      <c r="J43" s="157">
        <f t="shared" si="9"/>
        <v>0.5850175931596836</v>
      </c>
      <c r="K43" s="157">
        <f t="shared" si="9"/>
        <v>0.40255797634061496</v>
      </c>
      <c r="L43" s="157">
        <f t="shared" si="9"/>
        <v>0.59262738970379381</v>
      </c>
      <c r="M43" s="157">
        <f t="shared" si="9"/>
        <v>0.5187014446057806</v>
      </c>
      <c r="N43" s="157">
        <f t="shared" si="9"/>
        <v>0.37288197046240118</v>
      </c>
      <c r="O43" s="157">
        <f t="shared" si="9"/>
        <v>0.40947465948548317</v>
      </c>
      <c r="P43" s="157">
        <f t="shared" si="9"/>
        <v>0.24346725507106778</v>
      </c>
      <c r="Q43" s="157">
        <f t="shared" si="9"/>
        <v>0.38972034326626698</v>
      </c>
      <c r="R43" s="157">
        <f t="shared" si="9"/>
        <v>-3.3119658119658245E-2</v>
      </c>
      <c r="S43" s="157">
        <f t="shared" si="9"/>
        <v>0.26975045112451024</v>
      </c>
      <c r="T43" s="157">
        <f t="shared" si="9"/>
        <v>0.17921769676255581</v>
      </c>
      <c r="U43" s="157">
        <f t="shared" si="9"/>
        <v>0.10957181371791351</v>
      </c>
      <c r="V43" s="157">
        <f t="shared" si="9"/>
        <v>0.13593765521395715</v>
      </c>
      <c r="W43" s="157">
        <f t="shared" si="9"/>
        <v>0.15311240196789089</v>
      </c>
      <c r="X43" s="157">
        <f t="shared" si="9"/>
        <v>1.4068592697621097E-3</v>
      </c>
      <c r="Y43" s="157">
        <f t="shared" si="9"/>
        <v>-5.4085898284293971E-2</v>
      </c>
      <c r="Z43" s="157">
        <f t="shared" si="9"/>
        <v>5.8879117994487452E-2</v>
      </c>
      <c r="AA43" s="157">
        <v>0.11879853166298328</v>
      </c>
      <c r="AB43" s="157">
        <v>-0.2005026771291458</v>
      </c>
      <c r="AC43" s="157">
        <v>-0.15944521764917582</v>
      </c>
      <c r="AD43" s="157">
        <v>1.6762596695438257</v>
      </c>
      <c r="AE43" s="157">
        <v>-7.1500024356987282E-2</v>
      </c>
      <c r="AF43" s="157">
        <v>0.39035687542407599</v>
      </c>
      <c r="AG43" s="157">
        <v>0.40745987371648551</v>
      </c>
      <c r="AH43" s="157">
        <v>0.43645615703422774</v>
      </c>
      <c r="AI43" s="157">
        <v>-0.13432185253292589</v>
      </c>
      <c r="AJ43" s="157">
        <v>-1.0216484390751091E-2</v>
      </c>
      <c r="AK43" s="157">
        <v>0.20295992680815078</v>
      </c>
      <c r="AL43" s="157">
        <v>2.810912481303918E-2</v>
      </c>
      <c r="AM43" s="157">
        <v>-0.14991949920045081</v>
      </c>
      <c r="AN43" s="157">
        <v>7.5730437098896666E-2</v>
      </c>
      <c r="AO43" s="157">
        <v>0.29635650388133816</v>
      </c>
      <c r="AP43" s="157">
        <v>0.20813875848986771</v>
      </c>
      <c r="AQ43" s="157">
        <v>0.12636185790433443</v>
      </c>
      <c r="AR43" s="157">
        <v>9.2421743422140441E-3</v>
      </c>
      <c r="AS43" s="157">
        <v>0.19036552670748511</v>
      </c>
      <c r="AT43" s="157">
        <v>5.4007513717572585E-2</v>
      </c>
      <c r="AU43" s="157">
        <v>0.17664163723554061</v>
      </c>
      <c r="AV43" s="157">
        <v>6.0173990188280693E-2</v>
      </c>
      <c r="AW43" s="157">
        <v>6.3188018495880391E-2</v>
      </c>
      <c r="AX43" s="157">
        <v>7.2366106251366552E-2</v>
      </c>
      <c r="AY43" s="157">
        <v>0.64781592906325114</v>
      </c>
      <c r="AZ43" s="157">
        <v>0.55836757732399611</v>
      </c>
      <c r="BA43" s="157">
        <v>-7.1225160614598021E-2</v>
      </c>
      <c r="BB43" s="157">
        <v>-0.28991036435810358</v>
      </c>
      <c r="BC43" s="157">
        <v>6.4980980378074246E-2</v>
      </c>
      <c r="BD43" s="157">
        <v>-0.2064854881040766</v>
      </c>
      <c r="BE43" s="157">
        <v>-0.12012853996148545</v>
      </c>
      <c r="BF43" s="157">
        <v>-0.14993138080172877</v>
      </c>
      <c r="BG43" s="157">
        <v>-3.976102597008372E-2</v>
      </c>
      <c r="BH43" s="157">
        <v>3.3601720733427022E-2</v>
      </c>
      <c r="BI43" s="157">
        <v>4.6846322163770118E-2</v>
      </c>
      <c r="BJ43" s="157">
        <v>-2.3643705508903809E-2</v>
      </c>
      <c r="BK43" s="157">
        <v>5.9482255137844282E-2</v>
      </c>
      <c r="BL43" s="157">
        <v>0.42268877473854166</v>
      </c>
      <c r="BM43" s="157">
        <v>0.26256280223729755</v>
      </c>
      <c r="BN43" s="157">
        <v>0.76837194306248036</v>
      </c>
      <c r="BO43" s="157">
        <v>0.40232539006860818</v>
      </c>
      <c r="BP43" s="157">
        <v>0.22326591119095746</v>
      </c>
      <c r="BQ43" s="157">
        <v>0.22283372831562748</v>
      </c>
      <c r="BR43" s="157">
        <v>0.2654995719451459</v>
      </c>
      <c r="BS43" s="157">
        <v>7.581703790861162E-2</v>
      </c>
      <c r="BT43" s="213">
        <v>0.19725603757568341</v>
      </c>
      <c r="BU43" s="157">
        <f>BU42/BU14</f>
        <v>0.23888750190309727</v>
      </c>
    </row>
    <row r="44" spans="1:73" s="1" customFormat="1">
      <c r="A44" s="175" t="s">
        <v>112</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58">
        <v>2.6385135258315404E-2</v>
      </c>
      <c r="AM44" s="158">
        <v>-0.14327292825871196</v>
      </c>
      <c r="AN44" s="158">
        <v>7.3754687056099819E-2</v>
      </c>
      <c r="AO44" s="158">
        <v>0.31731654668877579</v>
      </c>
      <c r="AP44" s="158">
        <v>0.27418344074447903</v>
      </c>
      <c r="AQ44" s="158">
        <v>0.10753487505491317</v>
      </c>
      <c r="AR44" s="158">
        <v>5.8298169181418315E-3</v>
      </c>
      <c r="AS44" s="158">
        <v>0.1749381575616627</v>
      </c>
      <c r="AT44" s="158">
        <v>4.3537067266978299E-2</v>
      </c>
      <c r="AU44" s="158">
        <v>0.33183991680169606</v>
      </c>
      <c r="AV44" s="158">
        <v>4.6679066897274378E-2</v>
      </c>
      <c r="AW44" s="158">
        <v>4.6708404575147314E-2</v>
      </c>
      <c r="AX44" s="158">
        <v>5.9135027477285995E-2</v>
      </c>
      <c r="AY44" s="158">
        <v>8.2767786786987845</v>
      </c>
      <c r="AZ44" s="158">
        <v>8.4293011776484921</v>
      </c>
      <c r="BA44" s="158">
        <v>-7.1538820062678615E-2</v>
      </c>
      <c r="BB44" s="158">
        <v>-0.19102441951970756</v>
      </c>
      <c r="BC44" s="158">
        <v>4.4895274053650319E-2</v>
      </c>
      <c r="BD44" s="158">
        <v>-0.15575420503893075</v>
      </c>
      <c r="BE44" s="158">
        <v>-0.37342217056766658</v>
      </c>
      <c r="BF44" s="158">
        <v>-9.7485924582623895E-2</v>
      </c>
      <c r="BG44" s="158">
        <v>3.0526358534066433E-2</v>
      </c>
      <c r="BH44" s="158">
        <v>-3.4295250481981746E-2</v>
      </c>
      <c r="BI44" s="158">
        <v>3.5470175930993664E-2</v>
      </c>
      <c r="BJ44" s="158">
        <v>-6.5784640599545544E-2</v>
      </c>
      <c r="BK44" s="158">
        <v>4.3802581064299538E-2</v>
      </c>
      <c r="BL44" s="158">
        <v>2.9945923461924036</v>
      </c>
      <c r="BM44" s="158">
        <v>0.1478658234268897</v>
      </c>
      <c r="BN44" s="158">
        <v>0.3923467967143579</v>
      </c>
      <c r="BO44" s="158">
        <v>3.5786075473979508</v>
      </c>
      <c r="BP44" s="158">
        <v>0.12251603804818964</v>
      </c>
      <c r="BQ44" s="158">
        <v>0.10856941687746999</v>
      </c>
      <c r="BR44" s="158">
        <v>0.15136309172308091</v>
      </c>
      <c r="BS44" s="158">
        <v>4.0981050474078018E-2</v>
      </c>
      <c r="BT44" s="158">
        <v>0.42342959712281852</v>
      </c>
      <c r="BU44" s="158">
        <v>0.12884989081096396</v>
      </c>
    </row>
    <row r="46" spans="1:73">
      <c r="BJ46" s="212"/>
      <c r="BT46" s="212"/>
    </row>
    <row r="47" spans="1:73">
      <c r="BJ47" s="212"/>
      <c r="BT47" s="212"/>
    </row>
    <row r="48" spans="1:73">
      <c r="BJ48" s="212"/>
    </row>
    <row r="67" spans="29:73">
      <c r="BT67" s="155"/>
    </row>
    <row r="72" spans="29:73" s="2" customFormat="1">
      <c r="AC72" s="58"/>
      <c r="AD72" s="58"/>
      <c r="AE72" s="58"/>
      <c r="AF72" s="58"/>
      <c r="AG72" s="58"/>
      <c r="AH72" s="57"/>
      <c r="AI72" s="57"/>
      <c r="AJ72" s="57"/>
      <c r="AK72" s="57"/>
      <c r="AL72" s="57"/>
      <c r="AQ72" s="57"/>
      <c r="AR72" s="57"/>
      <c r="AS72" s="57"/>
      <c r="AT72" s="57"/>
      <c r="AV72" s="57"/>
      <c r="AW72" s="57"/>
      <c r="AX72" s="57"/>
      <c r="AY72" s="155"/>
      <c r="AZ72" s="57"/>
      <c r="BA72" s="153"/>
      <c r="BB72" s="153"/>
      <c r="BC72" s="153"/>
      <c r="BD72" s="153"/>
      <c r="BE72" s="155"/>
      <c r="BF72" s="155"/>
      <c r="BG72" s="155"/>
      <c r="BH72" s="155"/>
      <c r="BI72" s="155"/>
      <c r="BJ72" s="153"/>
      <c r="BK72" s="155"/>
      <c r="BL72" s="155"/>
      <c r="BM72" s="155"/>
      <c r="BN72" s="155"/>
      <c r="BO72" s="155"/>
      <c r="BP72" s="155"/>
      <c r="BQ72" s="155"/>
      <c r="BR72" s="155"/>
      <c r="BS72" s="155"/>
      <c r="BT72" s="153"/>
      <c r="BU72" s="155"/>
    </row>
    <row r="73" spans="29:73">
      <c r="BA73" s="155"/>
      <c r="BB73" s="155"/>
      <c r="BC73" s="155"/>
      <c r="BD73" s="155"/>
      <c r="BJ73" s="155"/>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BA67"/>
  <sheetViews>
    <sheetView showGridLines="0" zoomScaleNormal="100" workbookViewId="0">
      <pane xSplit="2" ySplit="5" topLeftCell="AO26" activePane="bottomRight" state="frozen"/>
      <selection activeCell="BR5" sqref="BR5"/>
      <selection pane="topRight" activeCell="BR5" sqref="BR5"/>
      <selection pane="bottomLeft" activeCell="BR5" sqref="BR5"/>
      <selection pane="bottomRight" activeCell="BA42" sqref="BA42"/>
    </sheetView>
  </sheetViews>
  <sheetFormatPr defaultRowHeight="14.4"/>
  <cols>
    <col min="1" max="1" width="23.88671875" hidden="1" customWidth="1"/>
    <col min="2" max="2" width="58.44140625" bestFit="1" customWidth="1"/>
    <col min="3" max="12" width="11.77734375" style="153" bestFit="1" customWidth="1"/>
    <col min="13" max="13" width="13.109375" style="153" bestFit="1" customWidth="1"/>
    <col min="14" max="15" width="11.77734375" style="153" bestFit="1" customWidth="1"/>
    <col min="16" max="16" width="13.109375" style="153" bestFit="1" customWidth="1"/>
    <col min="17" max="19" width="11.77734375" style="153" bestFit="1" customWidth="1"/>
    <col min="20" max="20" width="13.109375" style="153" bestFit="1" customWidth="1"/>
    <col min="21" max="22" width="11.77734375" style="153" bestFit="1" customWidth="1"/>
    <col min="23" max="23" width="10.44140625" bestFit="1" customWidth="1"/>
    <col min="24" max="24" width="9.77734375" bestFit="1" customWidth="1"/>
    <col min="25" max="25" width="9.88671875" customWidth="1"/>
    <col min="26" max="26" width="9.77734375" bestFit="1" customWidth="1"/>
    <col min="27" max="30" width="9.33203125" style="151" customWidth="1"/>
    <col min="31" max="31" width="9.33203125" customWidth="1"/>
    <col min="32" max="34" width="9.33203125" style="151" customWidth="1"/>
    <col min="35" max="35" width="9.33203125" style="153" customWidth="1"/>
    <col min="36" max="36" width="9.33203125" style="151" customWidth="1"/>
    <col min="37" max="45" width="9.33203125" style="153" customWidth="1"/>
    <col min="46" max="46" width="13.109375" style="153" bestFit="1" customWidth="1"/>
    <col min="47" max="47" width="12.21875" style="153" bestFit="1" customWidth="1"/>
    <col min="48" max="53" width="11.6640625" style="153" customWidth="1"/>
  </cols>
  <sheetData>
    <row r="1" spans="1:53">
      <c r="B1" s="108" t="s">
        <v>42</v>
      </c>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row>
    <row r="2" spans="1:53">
      <c r="B2" s="108" t="s">
        <v>41</v>
      </c>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row>
    <row r="3" spans="1:53" s="223" customFormat="1">
      <c r="B3" s="224">
        <v>1</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3" customHeight="1">
      <c r="B4" s="12"/>
      <c r="C4" s="154"/>
      <c r="D4" s="154"/>
      <c r="E4" s="154"/>
      <c r="F4" s="154"/>
      <c r="G4" s="154"/>
      <c r="H4" s="154"/>
      <c r="I4" s="154"/>
      <c r="J4" s="154"/>
      <c r="K4" s="154"/>
      <c r="L4" s="154"/>
      <c r="M4" s="154"/>
      <c r="N4" s="154"/>
      <c r="O4" s="154"/>
      <c r="P4" s="154"/>
      <c r="Q4" s="154"/>
      <c r="R4" s="154"/>
      <c r="S4" s="154"/>
      <c r="T4" s="154"/>
      <c r="U4" s="154"/>
      <c r="V4" s="154"/>
      <c r="W4" s="12"/>
      <c r="X4" s="12"/>
      <c r="Y4" s="12"/>
      <c r="Z4" s="12"/>
      <c r="AA4" s="152"/>
      <c r="AB4" s="152"/>
      <c r="AC4" s="152"/>
      <c r="AD4" s="152"/>
      <c r="AE4" s="12"/>
      <c r="AF4" s="152"/>
      <c r="AG4" s="152"/>
      <c r="AH4" s="152"/>
      <c r="AI4" s="154"/>
      <c r="AJ4" s="152"/>
      <c r="AK4" s="154"/>
      <c r="AL4" s="154"/>
      <c r="AM4" s="154"/>
      <c r="AN4" s="154"/>
      <c r="AO4" s="154"/>
      <c r="AP4" s="154"/>
      <c r="AQ4" s="154"/>
      <c r="AR4" s="154"/>
      <c r="AS4" s="154"/>
      <c r="AT4" s="154"/>
      <c r="AU4" s="154"/>
      <c r="AV4" s="154"/>
      <c r="AW4" s="154"/>
      <c r="AX4" s="154"/>
      <c r="AY4" s="154"/>
      <c r="AZ4" s="154"/>
      <c r="BA4" s="154"/>
    </row>
    <row r="5" spans="1:53" s="7" customFormat="1" ht="18.75" customHeight="1">
      <c r="B5" s="183" t="str">
        <f>IF('Sumário | Summary'!P1=1,"Demonstração de Resultados - Proforma (R$ MM)","Income Statement - Proforma (R$ million)")</f>
        <v>Demonstração de Resultados - Proforma (R$ MM)</v>
      </c>
      <c r="C5" s="182" t="s">
        <v>59</v>
      </c>
      <c r="D5" s="182" t="s">
        <v>60</v>
      </c>
      <c r="E5" s="182" t="s">
        <v>61</v>
      </c>
      <c r="F5" s="182" t="s">
        <v>62</v>
      </c>
      <c r="G5" s="182">
        <v>2016</v>
      </c>
      <c r="H5" s="182" t="s">
        <v>55</v>
      </c>
      <c r="I5" s="182" t="s">
        <v>56</v>
      </c>
      <c r="J5" s="182" t="s">
        <v>57</v>
      </c>
      <c r="K5" s="182" t="s">
        <v>58</v>
      </c>
      <c r="L5" s="182">
        <v>2017</v>
      </c>
      <c r="M5" s="182" t="s">
        <v>54</v>
      </c>
      <c r="N5" s="182" t="s">
        <v>53</v>
      </c>
      <c r="O5" s="182" t="s">
        <v>52</v>
      </c>
      <c r="P5" s="182" t="s">
        <v>51</v>
      </c>
      <c r="Q5" s="182">
        <v>2018</v>
      </c>
      <c r="R5" s="182" t="s">
        <v>43</v>
      </c>
      <c r="S5" s="182" t="s">
        <v>44</v>
      </c>
      <c r="T5" s="182" t="s">
        <v>46</v>
      </c>
      <c r="U5" s="182" t="s">
        <v>47</v>
      </c>
      <c r="V5" s="182">
        <v>2019</v>
      </c>
      <c r="W5" s="182" t="s">
        <v>50</v>
      </c>
      <c r="X5" s="182" t="s">
        <v>63</v>
      </c>
      <c r="Y5" s="182" t="s">
        <v>64</v>
      </c>
      <c r="Z5" s="182" t="s">
        <v>65</v>
      </c>
      <c r="AA5" s="182">
        <v>2020</v>
      </c>
      <c r="AB5" s="201" t="s">
        <v>98</v>
      </c>
      <c r="AC5" s="201" t="s">
        <v>99</v>
      </c>
      <c r="AD5" s="201" t="s">
        <v>113</v>
      </c>
      <c r="AE5" s="200" t="s">
        <v>114</v>
      </c>
      <c r="AF5" s="182">
        <v>2021</v>
      </c>
      <c r="AG5" s="198" t="s">
        <v>125</v>
      </c>
      <c r="AH5" s="198" t="s">
        <v>264</v>
      </c>
      <c r="AI5" s="185" t="s">
        <v>265</v>
      </c>
      <c r="AJ5" s="198" t="s">
        <v>271</v>
      </c>
      <c r="AK5" s="194">
        <v>2022</v>
      </c>
      <c r="AL5" s="194" t="s">
        <v>283</v>
      </c>
      <c r="AM5" s="194" t="s">
        <v>286</v>
      </c>
      <c r="AN5" s="194" t="s">
        <v>288</v>
      </c>
      <c r="AO5" s="194" t="s">
        <v>311</v>
      </c>
      <c r="AP5" s="194">
        <v>2023</v>
      </c>
      <c r="AQ5" s="194" t="s">
        <v>317</v>
      </c>
      <c r="AR5" s="194" t="s">
        <v>319</v>
      </c>
      <c r="AS5" s="194" t="s">
        <v>327</v>
      </c>
      <c r="AT5" s="194" t="s">
        <v>329</v>
      </c>
      <c r="AU5" s="194">
        <v>2024</v>
      </c>
      <c r="AV5" s="194" t="s">
        <v>331</v>
      </c>
      <c r="AW5" s="194" t="s">
        <v>332</v>
      </c>
      <c r="AX5" s="194" t="s">
        <v>333</v>
      </c>
      <c r="AY5" s="194" t="s">
        <v>334</v>
      </c>
      <c r="AZ5" s="194">
        <v>2025</v>
      </c>
      <c r="BA5" s="194" t="s">
        <v>335</v>
      </c>
    </row>
    <row r="6" spans="1:53" s="1" customFormat="1" ht="15" customHeight="1">
      <c r="A6" s="88" t="s">
        <v>126</v>
      </c>
      <c r="B6" s="8" t="str">
        <f>IF('Sumário | Summary'!P1=1,"Receita Bruta ","Gross Revenues")</f>
        <v xml:space="preserve">Receita Bruta </v>
      </c>
      <c r="C6" s="126">
        <v>107.78657109577887</v>
      </c>
      <c r="D6" s="126">
        <v>104.72299185141043</v>
      </c>
      <c r="E6" s="126">
        <v>139.72333832627226</v>
      </c>
      <c r="F6" s="126">
        <v>137.16453984149422</v>
      </c>
      <c r="G6" s="126">
        <v>489.39744111495577</v>
      </c>
      <c r="H6" s="126">
        <v>100.13205042850235</v>
      </c>
      <c r="I6" s="126">
        <v>109.37366391263639</v>
      </c>
      <c r="J6" s="126">
        <v>99.060342620004576</v>
      </c>
      <c r="K6" s="126">
        <v>92.322893939813383</v>
      </c>
      <c r="L6" s="126">
        <v>400.88895090095667</v>
      </c>
      <c r="M6" s="126">
        <v>84.684947715066713</v>
      </c>
      <c r="N6" s="126">
        <v>148.31577850850931</v>
      </c>
      <c r="O6" s="126">
        <v>89.978452663096022</v>
      </c>
      <c r="P6" s="126">
        <v>92.669049752549114</v>
      </c>
      <c r="Q6" s="126">
        <v>415.64822863922114</v>
      </c>
      <c r="R6" s="126">
        <v>88.862895242019874</v>
      </c>
      <c r="S6" s="126">
        <v>93.948435277672246</v>
      </c>
      <c r="T6" s="126">
        <v>95.812148827870104</v>
      </c>
      <c r="U6" s="126">
        <v>105.63246540481022</v>
      </c>
      <c r="V6" s="126">
        <v>384.25594475237244</v>
      </c>
      <c r="W6" s="126">
        <v>98.065788149118063</v>
      </c>
      <c r="X6" s="126">
        <v>70.395051241492411</v>
      </c>
      <c r="Y6" s="126">
        <v>102.51926202915354</v>
      </c>
      <c r="Z6" s="126">
        <v>98.69683150410458</v>
      </c>
      <c r="AA6" s="126">
        <v>369.67693292386861</v>
      </c>
      <c r="AB6" s="126">
        <v>87.978137416420537</v>
      </c>
      <c r="AC6" s="126">
        <v>90.322766462377132</v>
      </c>
      <c r="AD6" s="126">
        <v>99.596478611576686</v>
      </c>
      <c r="AE6" s="126">
        <v>1459.6954731797966</v>
      </c>
      <c r="AF6" s="126">
        <v>1737.592855670171</v>
      </c>
      <c r="AG6" s="126">
        <v>140.22337064717632</v>
      </c>
      <c r="AH6" s="126">
        <v>89.719215064606558</v>
      </c>
      <c r="AI6" s="126">
        <v>91.328593142645673</v>
      </c>
      <c r="AJ6" s="126">
        <v>101.17836327324942</v>
      </c>
      <c r="AK6" s="126">
        <v>422.449542127678</v>
      </c>
      <c r="AL6" s="126">
        <v>90.14264248012951</v>
      </c>
      <c r="AM6" s="126">
        <v>90.222286146336515</v>
      </c>
      <c r="AN6" s="126">
        <v>92.430039516420052</v>
      </c>
      <c r="AO6" s="126">
        <v>100.46642029968754</v>
      </c>
      <c r="AP6" s="126">
        <v>373.26138844257366</v>
      </c>
      <c r="AQ6" s="126">
        <v>95.322818750022122</v>
      </c>
      <c r="AR6" s="126">
        <v>834.44044518934277</v>
      </c>
      <c r="AS6" s="126">
        <v>54.540390397797573</v>
      </c>
      <c r="AT6" s="126">
        <v>74.719562945311424</v>
      </c>
      <c r="AU6" s="126">
        <v>1059.0232172824738</v>
      </c>
      <c r="AV6" s="126">
        <v>63.835743509774169</v>
      </c>
      <c r="AW6" s="126">
        <v>62.308687477175248</v>
      </c>
      <c r="AX6" s="126">
        <v>62.555540255679738</v>
      </c>
      <c r="AY6" s="126">
        <v>66.079695240892732</v>
      </c>
      <c r="AZ6" s="126">
        <v>254.77966648352188</v>
      </c>
      <c r="BA6" s="126">
        <v>64.417597598504997</v>
      </c>
    </row>
    <row r="7" spans="1:53" s="1" customFormat="1" ht="15" customHeight="1">
      <c r="A7" t="s">
        <v>266</v>
      </c>
      <c r="B7" s="9" t="str">
        <f>IF('Sumário | Summary'!P1=1,"Locação de Edifícios Corporativos","Leases from Corporate Buildings")</f>
        <v>Locação de Edifícios Corporativos</v>
      </c>
      <c r="C7" s="87">
        <v>34.450375902500006</v>
      </c>
      <c r="D7" s="87">
        <v>31.3216119175</v>
      </c>
      <c r="E7" s="87">
        <v>31.282233159999997</v>
      </c>
      <c r="F7" s="87">
        <v>31.579513554999998</v>
      </c>
      <c r="G7" s="87">
        <v>128.633734535</v>
      </c>
      <c r="H7" s="87">
        <v>27.671425219073619</v>
      </c>
      <c r="I7" s="87">
        <v>32.917181450438662</v>
      </c>
      <c r="J7" s="87">
        <v>4.1655723677397081</v>
      </c>
      <c r="K7" s="87">
        <v>22.155350793442</v>
      </c>
      <c r="L7" s="87">
        <v>86.909529830693984</v>
      </c>
      <c r="M7" s="87">
        <v>20.804024668757997</v>
      </c>
      <c r="N7" s="87">
        <v>22.406576637468</v>
      </c>
      <c r="O7" s="87">
        <v>22.763985100260001</v>
      </c>
      <c r="P7" s="87">
        <v>22.551721361794996</v>
      </c>
      <c r="Q7" s="87">
        <v>88.526307768281001</v>
      </c>
      <c r="R7" s="87">
        <v>23.686218063026001</v>
      </c>
      <c r="S7" s="87">
        <v>23.678885767141999</v>
      </c>
      <c r="T7" s="87">
        <v>24.361632405595994</v>
      </c>
      <c r="U7" s="87">
        <v>24.395796424194995</v>
      </c>
      <c r="V7" s="87">
        <v>96.122532659958992</v>
      </c>
      <c r="W7" s="87">
        <v>29.054118513422996</v>
      </c>
      <c r="X7" s="87">
        <v>30.869952835605996</v>
      </c>
      <c r="Y7" s="87">
        <v>31.652321039729003</v>
      </c>
      <c r="Z7" s="87">
        <v>30.989794432553001</v>
      </c>
      <c r="AA7" s="87">
        <v>122.56618682131099</v>
      </c>
      <c r="AB7" s="87">
        <v>33.879318628904997</v>
      </c>
      <c r="AC7" s="87">
        <v>31.925060844444989</v>
      </c>
      <c r="AD7" s="87">
        <v>32.809627475188009</v>
      </c>
      <c r="AE7" s="87">
        <v>24.932202273973573</v>
      </c>
      <c r="AF7" s="87">
        <v>123.54620922251156</v>
      </c>
      <c r="AG7" s="87">
        <v>11.119382647066999</v>
      </c>
      <c r="AH7" s="87">
        <v>10.231840490687</v>
      </c>
      <c r="AI7" s="87">
        <v>9.9806121877820004</v>
      </c>
      <c r="AJ7" s="87">
        <v>10.997646555162003</v>
      </c>
      <c r="AK7" s="87">
        <v>42.329481880697998</v>
      </c>
      <c r="AL7" s="87">
        <v>10.380508579689998</v>
      </c>
      <c r="AM7" s="87">
        <v>10.6525417670883</v>
      </c>
      <c r="AN7" s="87">
        <v>10.805836499112607</v>
      </c>
      <c r="AO7" s="87">
        <v>10.767157711682666</v>
      </c>
      <c r="AP7" s="87">
        <v>42.606044557573568</v>
      </c>
      <c r="AQ7" s="87">
        <v>10.753043451085</v>
      </c>
      <c r="AR7" s="87">
        <v>8.0075223553253174</v>
      </c>
      <c r="AS7" s="87">
        <v>7.0452575293806765</v>
      </c>
      <c r="AT7" s="87">
        <v>6.9455747415100015</v>
      </c>
      <c r="AU7" s="87">
        <v>32.751398077300998</v>
      </c>
      <c r="AV7" s="87">
        <v>7.2243978117209995</v>
      </c>
      <c r="AW7" s="87">
        <v>7.8900536390330007</v>
      </c>
      <c r="AX7" s="87">
        <v>7.8856703173829956</v>
      </c>
      <c r="AY7" s="87">
        <v>7.995253012091001</v>
      </c>
      <c r="AZ7" s="87">
        <v>30.995374780227998</v>
      </c>
      <c r="BA7" s="87">
        <v>8.2523799811970004</v>
      </c>
    </row>
    <row r="8" spans="1:53" s="1" customFormat="1" ht="15" customHeight="1">
      <c r="A8" t="s">
        <v>267</v>
      </c>
      <c r="B8" s="9" t="str">
        <f>IF('Sumário | Summary'!P1=1,"Shopping Centers","Leases from Shopping Centers")</f>
        <v>Shopping Centers</v>
      </c>
      <c r="C8" s="87">
        <v>42.91633775322596</v>
      </c>
      <c r="D8" s="87">
        <v>43.998295932937509</v>
      </c>
      <c r="E8" s="87">
        <v>44.905669315999994</v>
      </c>
      <c r="F8" s="87">
        <v>43.31882025312499</v>
      </c>
      <c r="G8" s="87">
        <v>175.13912325528847</v>
      </c>
      <c r="H8" s="87">
        <v>40.764059612298681</v>
      </c>
      <c r="I8" s="87">
        <v>43.404407227668081</v>
      </c>
      <c r="J8" s="87">
        <v>38.876633353807321</v>
      </c>
      <c r="K8" s="87">
        <v>45.019543146371383</v>
      </c>
      <c r="L8" s="87">
        <v>169.06624472014545</v>
      </c>
      <c r="M8" s="87">
        <v>41.153923046308705</v>
      </c>
      <c r="N8" s="87">
        <v>40.627201871041301</v>
      </c>
      <c r="O8" s="87">
        <v>44.857467562836021</v>
      </c>
      <c r="P8" s="87">
        <v>44.853328390754115</v>
      </c>
      <c r="Q8" s="87">
        <v>171.49192087094013</v>
      </c>
      <c r="R8" s="87">
        <v>41.215442058791218</v>
      </c>
      <c r="S8" s="87">
        <v>44.504618223333701</v>
      </c>
      <c r="T8" s="87">
        <v>45.733125347253853</v>
      </c>
      <c r="U8" s="87">
        <v>43.714000504853495</v>
      </c>
      <c r="V8" s="87">
        <v>175.16718613423225</v>
      </c>
      <c r="W8" s="51">
        <v>44.049979540695055</v>
      </c>
      <c r="X8" s="51">
        <v>31.900098410886418</v>
      </c>
      <c r="Y8" s="51">
        <v>32.371940989424537</v>
      </c>
      <c r="Z8" s="51">
        <v>43.634037071551589</v>
      </c>
      <c r="AA8" s="87">
        <v>151.95605601255761</v>
      </c>
      <c r="AB8" s="87">
        <v>37.261818787515537</v>
      </c>
      <c r="AC8" s="87">
        <v>39.883705617932129</v>
      </c>
      <c r="AD8" s="87">
        <v>43.774851136388676</v>
      </c>
      <c r="AE8" s="87">
        <v>55.310514547151058</v>
      </c>
      <c r="AF8" s="87">
        <v>176.23089008898739</v>
      </c>
      <c r="AG8" s="87">
        <v>47.653197818387035</v>
      </c>
      <c r="AH8" s="87">
        <v>48.680994859059467</v>
      </c>
      <c r="AI8" s="87">
        <v>49.580825439239852</v>
      </c>
      <c r="AJ8" s="87">
        <v>55.19740876314652</v>
      </c>
      <c r="AK8" s="87">
        <v>201.11242687983287</v>
      </c>
      <c r="AL8" s="87">
        <v>48.344055370249997</v>
      </c>
      <c r="AM8" s="87">
        <v>47.823014723250012</v>
      </c>
      <c r="AN8" s="87">
        <v>47.622709407500004</v>
      </c>
      <c r="AO8" s="87">
        <v>52.118740069125025</v>
      </c>
      <c r="AP8" s="87">
        <v>195.90851957012501</v>
      </c>
      <c r="AQ8" s="87">
        <v>50.307908018749991</v>
      </c>
      <c r="AR8" s="87">
        <v>40.980434856645516</v>
      </c>
      <c r="AS8" s="87">
        <v>17.891091473837996</v>
      </c>
      <c r="AT8" s="87">
        <v>20.527165328827003</v>
      </c>
      <c r="AU8" s="87">
        <v>129.70659967806051</v>
      </c>
      <c r="AV8" s="87">
        <v>17.607805595729999</v>
      </c>
      <c r="AW8" s="87">
        <v>18.238268640484002</v>
      </c>
      <c r="AX8" s="87">
        <v>18.921740674407999</v>
      </c>
      <c r="AY8" s="87">
        <v>18.879887940627995</v>
      </c>
      <c r="AZ8" s="87">
        <v>73.647702851249988</v>
      </c>
      <c r="BA8" s="87">
        <v>19.227031849999999</v>
      </c>
    </row>
    <row r="9" spans="1:53" s="1" customFormat="1" ht="15" customHeight="1">
      <c r="A9" t="s">
        <v>268</v>
      </c>
      <c r="B9" s="9" t="str">
        <f>IF('Sumário | Summary'!P1=1,"Locação de Centros de Distribuição","Leases from Distribution Centers")</f>
        <v>Locação de Centros de Distribuição</v>
      </c>
      <c r="C9" s="87">
        <v>8.8731043802860068</v>
      </c>
      <c r="D9" s="87">
        <v>10.906685054400743</v>
      </c>
      <c r="E9" s="87">
        <v>9.8168456985025987</v>
      </c>
      <c r="F9" s="87">
        <v>11.045548057415184</v>
      </c>
      <c r="G9" s="87">
        <v>40.642183190604527</v>
      </c>
      <c r="H9" s="87">
        <v>10.175746642990068</v>
      </c>
      <c r="I9" s="87">
        <v>10.032614416702925</v>
      </c>
      <c r="J9" s="87">
        <v>2.2774155844910844</v>
      </c>
      <c r="K9" s="87">
        <v>0</v>
      </c>
      <c r="L9" s="87">
        <v>22.485777730117356</v>
      </c>
      <c r="M9" s="87">
        <v>0</v>
      </c>
      <c r="N9" s="87">
        <v>0</v>
      </c>
      <c r="O9" s="87">
        <v>0</v>
      </c>
      <c r="P9" s="87" t="s">
        <v>18</v>
      </c>
      <c r="Q9" s="87" t="s">
        <v>18</v>
      </c>
      <c r="R9" s="87">
        <v>0</v>
      </c>
      <c r="S9" s="87">
        <v>0</v>
      </c>
      <c r="T9" s="87">
        <v>0</v>
      </c>
      <c r="U9" s="87">
        <v>0</v>
      </c>
      <c r="V9" s="87">
        <v>0</v>
      </c>
      <c r="W9" s="51">
        <v>0</v>
      </c>
      <c r="X9" s="51">
        <v>0</v>
      </c>
      <c r="Y9" s="51">
        <v>0</v>
      </c>
      <c r="Z9" s="51">
        <v>0</v>
      </c>
      <c r="AA9" s="197">
        <v>0</v>
      </c>
      <c r="AB9" s="197">
        <v>0</v>
      </c>
      <c r="AC9" s="197">
        <v>0</v>
      </c>
      <c r="AD9" s="197">
        <v>0</v>
      </c>
      <c r="AE9" s="87">
        <v>0</v>
      </c>
      <c r="AF9" s="197">
        <v>0</v>
      </c>
      <c r="AG9" s="197">
        <v>0</v>
      </c>
      <c r="AH9" s="197">
        <v>0</v>
      </c>
      <c r="AI9" s="87">
        <v>0</v>
      </c>
      <c r="AJ9" s="197">
        <v>0</v>
      </c>
      <c r="AK9" s="87">
        <v>0</v>
      </c>
      <c r="AL9" s="87">
        <v>0</v>
      </c>
      <c r="AM9" s="87">
        <v>0</v>
      </c>
      <c r="AN9" s="87">
        <v>0</v>
      </c>
      <c r="AO9" s="87">
        <v>0</v>
      </c>
      <c r="AP9" s="87">
        <v>0</v>
      </c>
      <c r="AQ9" s="87">
        <v>0.25316895600000006</v>
      </c>
      <c r="AR9" s="87">
        <v>0.46801955200000001</v>
      </c>
      <c r="AS9" s="87">
        <v>0.6010010600000002</v>
      </c>
      <c r="AT9" s="87">
        <v>1.4261977219999999</v>
      </c>
      <c r="AU9" s="87">
        <v>2.7483872900000001</v>
      </c>
      <c r="AV9" s="87">
        <v>0.94701936399999997</v>
      </c>
      <c r="AW9" s="87">
        <v>0.93374685800000023</v>
      </c>
      <c r="AX9" s="87">
        <v>0.93356743600000003</v>
      </c>
      <c r="AY9" s="87">
        <v>1.3727765999999997</v>
      </c>
      <c r="AZ9" s="87">
        <v>4.1871102579999997</v>
      </c>
      <c r="BA9" s="87">
        <v>1.980099456</v>
      </c>
    </row>
    <row r="10" spans="1:53" s="1" customFormat="1" ht="15" customHeight="1">
      <c r="A10" t="s">
        <v>269</v>
      </c>
      <c r="B10" s="9" t="str">
        <f>IF('Sumário | Summary'!P1=1,"Locação de outros empreendimentos","Leases of other projects")</f>
        <v>Locação de outros empreendimentos</v>
      </c>
      <c r="C10" s="87" t="s">
        <v>18</v>
      </c>
      <c r="D10" s="87" t="s">
        <v>18</v>
      </c>
      <c r="E10" s="87" t="s">
        <v>18</v>
      </c>
      <c r="F10" s="87" t="s">
        <v>18</v>
      </c>
      <c r="G10" s="87" t="s">
        <v>18</v>
      </c>
      <c r="H10" s="87" t="s">
        <v>18</v>
      </c>
      <c r="I10" s="87" t="s">
        <v>18</v>
      </c>
      <c r="J10" s="87" t="s">
        <v>18</v>
      </c>
      <c r="K10" s="87" t="s">
        <v>18</v>
      </c>
      <c r="L10" s="87" t="s">
        <v>18</v>
      </c>
      <c r="M10" s="87" t="s">
        <v>18</v>
      </c>
      <c r="N10" s="87" t="s">
        <v>18</v>
      </c>
      <c r="O10" s="87" t="s">
        <v>18</v>
      </c>
      <c r="P10" s="87" t="s">
        <v>18</v>
      </c>
      <c r="Q10" s="87" t="s">
        <v>18</v>
      </c>
      <c r="R10" s="87">
        <v>0</v>
      </c>
      <c r="S10" s="87">
        <v>0</v>
      </c>
      <c r="T10" s="87">
        <v>0</v>
      </c>
      <c r="U10" s="87">
        <v>0</v>
      </c>
      <c r="V10" s="87">
        <v>0</v>
      </c>
      <c r="W10" s="51">
        <v>0</v>
      </c>
      <c r="X10" s="51">
        <v>0</v>
      </c>
      <c r="Y10" s="51">
        <v>0</v>
      </c>
      <c r="Z10" s="51">
        <v>0</v>
      </c>
      <c r="AA10" s="197">
        <v>0</v>
      </c>
      <c r="AB10" s="197">
        <v>0</v>
      </c>
      <c r="AC10" s="197">
        <v>0</v>
      </c>
      <c r="AD10" s="197">
        <v>0</v>
      </c>
      <c r="AE10" s="87">
        <v>0</v>
      </c>
      <c r="AF10" s="197">
        <v>0</v>
      </c>
      <c r="AG10" s="197">
        <v>0</v>
      </c>
      <c r="AH10" s="197">
        <v>0</v>
      </c>
      <c r="AI10" s="87">
        <v>0</v>
      </c>
      <c r="AJ10" s="19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row>
    <row r="11" spans="1:53" s="1" customFormat="1" ht="15" customHeight="1">
      <c r="A11" s="175" t="s">
        <v>127</v>
      </c>
      <c r="B11" s="13" t="str">
        <f>IF('Sumário | Summary'!P1=1,"Prestação de serviços de Administração","Services Revenues")</f>
        <v>Prestação de serviços de Administração</v>
      </c>
      <c r="C11" s="87">
        <v>20.855732640229444</v>
      </c>
      <c r="D11" s="87">
        <v>20.327403694074892</v>
      </c>
      <c r="E11" s="87">
        <v>21.877481986676138</v>
      </c>
      <c r="F11" s="87">
        <v>23.730477450427898</v>
      </c>
      <c r="G11" s="87">
        <v>86.791095771408379</v>
      </c>
      <c r="H11" s="87">
        <v>21.509670337134583</v>
      </c>
      <c r="I11" s="87">
        <v>22.393788408016579</v>
      </c>
      <c r="J11" s="87">
        <v>21.272446589638523</v>
      </c>
      <c r="K11" s="87">
        <v>25.473000000000003</v>
      </c>
      <c r="L11" s="87">
        <v>90.649000000000001</v>
      </c>
      <c r="M11" s="87">
        <v>22.881</v>
      </c>
      <c r="N11" s="87">
        <v>22.565999999999999</v>
      </c>
      <c r="O11" s="87">
        <v>23.035</v>
      </c>
      <c r="P11" s="87">
        <v>25.934000000000001</v>
      </c>
      <c r="Q11" s="87">
        <v>94.415999999999997</v>
      </c>
      <c r="R11" s="87">
        <v>24.248999999999999</v>
      </c>
      <c r="S11" s="87">
        <v>25.693999999999999</v>
      </c>
      <c r="T11" s="87">
        <v>26.263999999999999</v>
      </c>
      <c r="U11" s="87">
        <v>37.399000000000001</v>
      </c>
      <c r="V11" s="87">
        <v>113.60599999999999</v>
      </c>
      <c r="W11" s="87">
        <v>24.898</v>
      </c>
      <c r="X11" s="87">
        <v>7.6079999999999997</v>
      </c>
      <c r="Y11" s="87">
        <v>14.102</v>
      </c>
      <c r="Z11" s="87">
        <v>23.382000000000001</v>
      </c>
      <c r="AA11" s="87">
        <v>69.990000000000009</v>
      </c>
      <c r="AB11" s="87">
        <v>15.692</v>
      </c>
      <c r="AC11" s="87">
        <v>17.687000000000001</v>
      </c>
      <c r="AD11" s="87">
        <v>22.238</v>
      </c>
      <c r="AE11" s="87">
        <v>31.395397948345995</v>
      </c>
      <c r="AF11" s="87">
        <v>87.012397948346006</v>
      </c>
      <c r="AG11" s="87">
        <v>27.995314644447994</v>
      </c>
      <c r="AH11" s="87">
        <v>30.716807281142003</v>
      </c>
      <c r="AI11" s="87">
        <v>31.745333289910008</v>
      </c>
      <c r="AJ11" s="87">
        <v>34.903500678438988</v>
      </c>
      <c r="AK11" s="87">
        <v>125.36095589393899</v>
      </c>
      <c r="AL11" s="87">
        <v>31.182430350051995</v>
      </c>
      <c r="AM11" s="87">
        <v>32.972435073627999</v>
      </c>
      <c r="AN11" s="87">
        <v>33.150442945879988</v>
      </c>
      <c r="AO11" s="87">
        <v>37.588407324098995</v>
      </c>
      <c r="AP11" s="87">
        <v>134.89371569365898</v>
      </c>
      <c r="AQ11" s="87">
        <v>33.959012660028002</v>
      </c>
      <c r="AR11" s="87">
        <v>33.889864595761999</v>
      </c>
      <c r="AS11" s="87">
        <v>34.816957577609998</v>
      </c>
      <c r="AT11" s="87">
        <v>40.133750824252999</v>
      </c>
      <c r="AU11" s="87">
        <v>142.79958565765298</v>
      </c>
      <c r="AV11" s="87">
        <v>34.520352014407997</v>
      </c>
      <c r="AW11" s="87">
        <v>34.388298539171991</v>
      </c>
      <c r="AX11" s="87">
        <v>34.738478062580008</v>
      </c>
      <c r="AY11" s="197">
        <v>38.591861744473995</v>
      </c>
      <c r="AZ11" s="197">
        <v>142.23899036063398</v>
      </c>
      <c r="BA11" s="197">
        <v>34.915432450555997</v>
      </c>
    </row>
    <row r="12" spans="1:53" s="1" customFormat="1" ht="15" customHeight="1">
      <c r="A12" s="175" t="s">
        <v>128</v>
      </c>
      <c r="B12" s="9" t="str">
        <f>IF('Sumário | Summary'!P1=1,"Vendas de Propriedades e Incorporação Imobiliária","Revenues from the Sale of Real Estate Properties")</f>
        <v>Vendas de Propriedades e Incorporação Imobiliária</v>
      </c>
      <c r="C12" s="87">
        <v>0.69102041953745208</v>
      </c>
      <c r="D12" s="87">
        <v>-1.8310047475027202</v>
      </c>
      <c r="E12" s="87">
        <v>31.841108165093534</v>
      </c>
      <c r="F12" s="87">
        <v>27.490180525526153</v>
      </c>
      <c r="G12" s="87">
        <v>58.191304362654414</v>
      </c>
      <c r="H12" s="87">
        <v>1.1148617005400032E-2</v>
      </c>
      <c r="I12" s="87">
        <v>0.62567240981012995</v>
      </c>
      <c r="J12" s="87">
        <v>32.468055345543206</v>
      </c>
      <c r="K12" s="87">
        <v>-0.32499999999999635</v>
      </c>
      <c r="L12" s="87">
        <v>32.78</v>
      </c>
      <c r="M12" s="87">
        <v>-0.154</v>
      </c>
      <c r="N12" s="87">
        <v>62.716000000000001</v>
      </c>
      <c r="O12" s="87">
        <v>-0.67800000000000005</v>
      </c>
      <c r="P12" s="87">
        <v>-0.67</v>
      </c>
      <c r="Q12" s="87">
        <v>61.213999999999999</v>
      </c>
      <c r="R12" s="87">
        <v>-0.28799999999999998</v>
      </c>
      <c r="S12" s="87">
        <v>7.0999999999999994E-2</v>
      </c>
      <c r="T12" s="87">
        <v>-0.54600000000000004</v>
      </c>
      <c r="U12" s="87">
        <v>0.107</v>
      </c>
      <c r="V12" s="87">
        <v>-0.65600000000000003</v>
      </c>
      <c r="W12" s="87">
        <v>2.5999999999999999E-2</v>
      </c>
      <c r="X12" s="87">
        <v>1.7000000000000001E-2</v>
      </c>
      <c r="Y12" s="87">
        <v>24.393000000000001</v>
      </c>
      <c r="Z12" s="87">
        <v>0.69099999999999995</v>
      </c>
      <c r="AA12" s="87">
        <v>25.126999999999999</v>
      </c>
      <c r="AB12" s="87">
        <v>1.145</v>
      </c>
      <c r="AC12" s="87">
        <v>0.82699999999999996</v>
      </c>
      <c r="AD12" s="87">
        <v>0.77400000000000002</v>
      </c>
      <c r="AE12" s="87">
        <v>1348.0573584103261</v>
      </c>
      <c r="AF12" s="87">
        <v>1350.8033584103262</v>
      </c>
      <c r="AG12" s="87">
        <v>53.455475537274289</v>
      </c>
      <c r="AH12" s="87">
        <v>8.9572433718096214E-2</v>
      </c>
      <c r="AI12" s="87">
        <v>2.1822225713782246E-2</v>
      </c>
      <c r="AJ12" s="87">
        <v>7.9807276501931479E-2</v>
      </c>
      <c r="AK12" s="87">
        <v>53.646677473208101</v>
      </c>
      <c r="AL12" s="87">
        <v>0.23564818013751812</v>
      </c>
      <c r="AM12" s="87">
        <v>-1.2257054176297755</v>
      </c>
      <c r="AN12" s="87">
        <v>0.85105066392749351</v>
      </c>
      <c r="AO12" s="87">
        <v>-7.8848052191519569E-3</v>
      </c>
      <c r="AP12" s="87">
        <v>-0.14689137878391584</v>
      </c>
      <c r="AQ12" s="87">
        <v>4.9685664159143356E-2</v>
      </c>
      <c r="AR12" s="87">
        <v>751.09460382960992</v>
      </c>
      <c r="AS12" s="87">
        <v>-5.8139172430310868</v>
      </c>
      <c r="AT12" s="87">
        <v>5.6868743287213146</v>
      </c>
      <c r="AU12" s="87">
        <v>751.0172465794592</v>
      </c>
      <c r="AV12" s="87">
        <v>3.5361687239151678</v>
      </c>
      <c r="AW12" s="87">
        <v>0.8583198004862993</v>
      </c>
      <c r="AX12" s="87">
        <v>7.6083765308260803E-2</v>
      </c>
      <c r="AY12" s="87">
        <v>-0.76008405629999876</v>
      </c>
      <c r="AZ12" s="87">
        <v>3.7104882334097291</v>
      </c>
      <c r="BA12" s="87">
        <v>4.2653860751999999E-2</v>
      </c>
    </row>
    <row r="13" spans="1:53" s="1" customFormat="1" ht="15" customHeight="1">
      <c r="A13" t="s">
        <v>129</v>
      </c>
      <c r="B13" s="9" t="str">
        <f>IF('Sumário | Summary'!P1=1,"Deduções da receita bruta","Deductions")</f>
        <v>Deduções da receita bruta</v>
      </c>
      <c r="C13" s="87">
        <v>-7.1189999999999998</v>
      </c>
      <c r="D13" s="87">
        <v>-7.3040000000000003</v>
      </c>
      <c r="E13" s="87">
        <v>-8.0749999999999993</v>
      </c>
      <c r="F13" s="87">
        <v>-8.4329999999999998</v>
      </c>
      <c r="G13" s="87">
        <v>-30.931000000000001</v>
      </c>
      <c r="H13" s="87">
        <v>-6.8819999999999997</v>
      </c>
      <c r="I13" s="87">
        <v>-8.0939999999999994</v>
      </c>
      <c r="J13" s="87">
        <v>-6.1779999999999999</v>
      </c>
      <c r="K13" s="87">
        <v>-6.657</v>
      </c>
      <c r="L13" s="87">
        <v>-27.811</v>
      </c>
      <c r="M13" s="87">
        <v>-4.976</v>
      </c>
      <c r="N13" s="87">
        <v>-7.2930000000000001</v>
      </c>
      <c r="O13" s="87">
        <v>-7.0359999999999996</v>
      </c>
      <c r="P13" s="87">
        <v>-6.6779999999999999</v>
      </c>
      <c r="Q13" s="87">
        <v>-25.983000000000001</v>
      </c>
      <c r="R13" s="87">
        <v>-3.66</v>
      </c>
      <c r="S13" s="87">
        <v>-6.3019999999999996</v>
      </c>
      <c r="T13" s="87">
        <v>-6.5129999999999999</v>
      </c>
      <c r="U13" s="87">
        <v>-7.2539999999999996</v>
      </c>
      <c r="V13" s="87">
        <v>-23.728999999999999</v>
      </c>
      <c r="W13" s="87">
        <v>-5.4379999999999997</v>
      </c>
      <c r="X13" s="87">
        <v>-7.0090000000000003</v>
      </c>
      <c r="Y13" s="87">
        <v>-8.6579999999999995</v>
      </c>
      <c r="Z13" s="87">
        <v>-10.33</v>
      </c>
      <c r="AA13" s="87">
        <v>-31.434999999999995</v>
      </c>
      <c r="AB13" s="87">
        <v>-9.7266767181180871</v>
      </c>
      <c r="AC13" s="87">
        <v>-13.397468425181462</v>
      </c>
      <c r="AD13" s="87">
        <v>-10.570212046111733</v>
      </c>
      <c r="AE13" s="87">
        <v>-62.263312670478086</v>
      </c>
      <c r="AF13" s="87">
        <v>-95.957669859889364</v>
      </c>
      <c r="AG13" s="87">
        <v>-18.051883293232528</v>
      </c>
      <c r="AH13" s="87">
        <v>-20.564949639154136</v>
      </c>
      <c r="AI13" s="87">
        <v>-17.063072758618379</v>
      </c>
      <c r="AJ13" s="87">
        <v>-21.461537255111121</v>
      </c>
      <c r="AK13" s="87">
        <v>-77.141442946116172</v>
      </c>
      <c r="AL13" s="87">
        <v>-15.944512706488091</v>
      </c>
      <c r="AM13" s="87">
        <v>-12.467776066102193</v>
      </c>
      <c r="AN13" s="87">
        <v>-11.909364723598031</v>
      </c>
      <c r="AO13" s="87">
        <v>-11.722549665218066</v>
      </c>
      <c r="AP13" s="87">
        <v>-52.044203161406386</v>
      </c>
      <c r="AQ13" s="87">
        <v>-9.3930087808304989</v>
      </c>
      <c r="AR13" s="87">
        <v>-39.446896475797502</v>
      </c>
      <c r="AS13" s="87">
        <v>-6.6786524283796611</v>
      </c>
      <c r="AT13" s="87">
        <v>-7.162632240438346</v>
      </c>
      <c r="AU13" s="87">
        <v>-62.681189925446013</v>
      </c>
      <c r="AV13" s="87">
        <v>-6.1186008429330005</v>
      </c>
      <c r="AW13" s="87">
        <v>-6.0124856350889981</v>
      </c>
      <c r="AX13" s="87">
        <v>-6.5095909261140008</v>
      </c>
      <c r="AY13" s="87">
        <v>-6.3548625430200048</v>
      </c>
      <c r="AZ13" s="87">
        <v>-24.995539947156004</v>
      </c>
      <c r="BA13" s="87">
        <v>-5.0106577434010005</v>
      </c>
    </row>
    <row r="14" spans="1:53" s="1" customFormat="1" ht="15" customHeight="1">
      <c r="A14" s="175" t="s">
        <v>100</v>
      </c>
      <c r="B14" s="8" t="str">
        <f>IF('Sumário | Summary'!P1=1,"Receita Líquida","Net Operating Revenues")</f>
        <v>Receita Líquida</v>
      </c>
      <c r="C14" s="126">
        <f t="shared" ref="C14:AV14" si="0">SUM(C7:C13)</f>
        <v>100.66757109577887</v>
      </c>
      <c r="D14" s="126">
        <f t="shared" si="0"/>
        <v>97.418991851410425</v>
      </c>
      <c r="E14" s="126">
        <f t="shared" si="0"/>
        <v>131.6483383262723</v>
      </c>
      <c r="F14" s="126">
        <f t="shared" si="0"/>
        <v>128.73153984149423</v>
      </c>
      <c r="G14" s="126">
        <f t="shared" si="0"/>
        <v>458.46644111495578</v>
      </c>
      <c r="H14" s="126">
        <f t="shared" si="0"/>
        <v>93.250050428502334</v>
      </c>
      <c r="I14" s="126">
        <f t="shared" si="0"/>
        <v>101.27966391263638</v>
      </c>
      <c r="J14" s="126">
        <f t="shared" si="0"/>
        <v>92.882123241219844</v>
      </c>
      <c r="K14" s="126">
        <f t="shared" si="0"/>
        <v>85.665893939813387</v>
      </c>
      <c r="L14" s="126">
        <f t="shared" si="0"/>
        <v>374.07955228095688</v>
      </c>
      <c r="M14" s="126">
        <f t="shared" si="0"/>
        <v>79.708947715066699</v>
      </c>
      <c r="N14" s="126">
        <f t="shared" si="0"/>
        <v>141.0227785085093</v>
      </c>
      <c r="O14" s="126">
        <f t="shared" si="0"/>
        <v>82.94245266309602</v>
      </c>
      <c r="P14" s="126">
        <f t="shared" si="0"/>
        <v>85.991049752549102</v>
      </c>
      <c r="Q14" s="126">
        <f t="shared" si="0"/>
        <v>389.66522863922114</v>
      </c>
      <c r="R14" s="126">
        <f t="shared" si="0"/>
        <v>85.202660121817217</v>
      </c>
      <c r="S14" s="126">
        <f t="shared" si="0"/>
        <v>87.646503990475708</v>
      </c>
      <c r="T14" s="126">
        <f t="shared" si="0"/>
        <v>89.299757752849828</v>
      </c>
      <c r="U14" s="126">
        <f t="shared" si="0"/>
        <v>98.361796929048481</v>
      </c>
      <c r="V14" s="126">
        <f t="shared" si="0"/>
        <v>360.51071879419123</v>
      </c>
      <c r="W14" s="126">
        <f t="shared" si="0"/>
        <v>92.590098054118045</v>
      </c>
      <c r="X14" s="126">
        <f t="shared" si="0"/>
        <v>63.386051246492414</v>
      </c>
      <c r="Y14" s="126">
        <f t="shared" si="0"/>
        <v>93.861262029153536</v>
      </c>
      <c r="Z14" s="126">
        <f t="shared" si="0"/>
        <v>88.366831504104596</v>
      </c>
      <c r="AA14" s="126">
        <f t="shared" si="0"/>
        <v>338.20424283386865</v>
      </c>
      <c r="AB14" s="126">
        <f t="shared" si="0"/>
        <v>78.251460698302438</v>
      </c>
      <c r="AC14" s="126">
        <f t="shared" si="0"/>
        <v>76.92529803719566</v>
      </c>
      <c r="AD14" s="126">
        <f t="shared" si="0"/>
        <v>89.026266565464951</v>
      </c>
      <c r="AE14" s="126">
        <f t="shared" si="0"/>
        <v>1397.4321605093185</v>
      </c>
      <c r="AF14" s="126">
        <f t="shared" si="0"/>
        <v>1641.6351858102817</v>
      </c>
      <c r="AG14" s="126">
        <f t="shared" si="0"/>
        <v>122.1714873539438</v>
      </c>
      <c r="AH14" s="126">
        <f t="shared" si="0"/>
        <v>69.154265425452422</v>
      </c>
      <c r="AI14" s="126">
        <f t="shared" si="0"/>
        <v>74.265520384027269</v>
      </c>
      <c r="AJ14" s="126">
        <f t="shared" si="0"/>
        <v>79.71682601813832</v>
      </c>
      <c r="AK14" s="126">
        <f t="shared" si="0"/>
        <v>345.30809918156177</v>
      </c>
      <c r="AL14" s="126">
        <f t="shared" si="0"/>
        <v>74.198129773641426</v>
      </c>
      <c r="AM14" s="126">
        <f t="shared" si="0"/>
        <v>77.754510080234354</v>
      </c>
      <c r="AN14" s="126">
        <f t="shared" si="0"/>
        <v>80.520674792822064</v>
      </c>
      <c r="AO14" s="126">
        <f t="shared" si="0"/>
        <v>88.743870634469459</v>
      </c>
      <c r="AP14" s="126">
        <f t="shared" si="0"/>
        <v>321.2171852811673</v>
      </c>
      <c r="AQ14" s="126">
        <f t="shared" si="0"/>
        <v>85.929809969191638</v>
      </c>
      <c r="AR14" s="126">
        <f t="shared" si="0"/>
        <v>794.99354871354524</v>
      </c>
      <c r="AS14" s="126">
        <f t="shared" si="0"/>
        <v>47.861737969417923</v>
      </c>
      <c r="AT14" s="126">
        <f t="shared" si="0"/>
        <v>67.556930704872983</v>
      </c>
      <c r="AU14" s="126">
        <f t="shared" si="0"/>
        <v>996.34202735702775</v>
      </c>
      <c r="AV14" s="126">
        <f t="shared" si="0"/>
        <v>57.717142666841163</v>
      </c>
      <c r="AW14" s="126">
        <v>56.29620184208629</v>
      </c>
      <c r="AX14" s="126">
        <v>56.045949329565268</v>
      </c>
      <c r="AY14" s="126">
        <v>59.724832697872984</v>
      </c>
      <c r="AZ14" s="126">
        <v>229.7841265363657</v>
      </c>
      <c r="BA14" s="126">
        <f>SUM(BA7:BA13)</f>
        <v>59.406939855104</v>
      </c>
    </row>
    <row r="15" spans="1:53" s="1" customFormat="1" ht="15" customHeight="1">
      <c r="A15" s="175" t="s">
        <v>130</v>
      </c>
      <c r="B15" s="9" t="str">
        <f>IF('Sumário | Summary'!P1=1,"Custo de Edifícios Corporativos","Corporate Buildings Cost")</f>
        <v>Custo de Edifícios Corporativos</v>
      </c>
      <c r="C15" s="87">
        <v>-4.1548749250000006</v>
      </c>
      <c r="D15" s="87">
        <v>-3.3962923425000011</v>
      </c>
      <c r="E15" s="87">
        <v>-3.8068946725000008</v>
      </c>
      <c r="F15" s="87">
        <v>-11.116048514999999</v>
      </c>
      <c r="G15" s="87">
        <v>-13.560627555</v>
      </c>
      <c r="H15" s="87">
        <v>-3.8129329193559998</v>
      </c>
      <c r="I15" s="87">
        <v>-3.3357924184839995</v>
      </c>
      <c r="J15" s="87">
        <v>-3.9674193911369988</v>
      </c>
      <c r="K15" s="87">
        <v>-3.9176099495089995</v>
      </c>
      <c r="L15" s="87">
        <v>-13.496107908485998</v>
      </c>
      <c r="M15" s="87">
        <v>-3.2420478019049996</v>
      </c>
      <c r="N15" s="87">
        <v>-3.0207626581029983</v>
      </c>
      <c r="O15" s="87">
        <v>-3.6808996518664792</v>
      </c>
      <c r="P15" s="87">
        <v>-3.4904786332430002</v>
      </c>
      <c r="Q15" s="87">
        <v>-13.434188745117476</v>
      </c>
      <c r="R15" s="87">
        <v>-2.9375678472429998</v>
      </c>
      <c r="S15" s="87">
        <v>-3.2818079141200007</v>
      </c>
      <c r="T15" s="87">
        <v>-3.3935698962479997</v>
      </c>
      <c r="U15" s="87">
        <v>-3.0441916093074886</v>
      </c>
      <c r="V15" s="87">
        <v>-12.65713726691849</v>
      </c>
      <c r="W15" s="87">
        <v>-5.0999999999999996</v>
      </c>
      <c r="X15" s="87">
        <v>-4.9082134507757447</v>
      </c>
      <c r="Y15" s="203">
        <v>-5.3349346877089996</v>
      </c>
      <c r="Z15" s="87">
        <v>-6.4664273357910007</v>
      </c>
      <c r="AA15" s="87">
        <v>-21.809575474275746</v>
      </c>
      <c r="AB15" s="87">
        <v>-7.0988959655299988</v>
      </c>
      <c r="AC15" s="87">
        <v>-6.8746555326100003</v>
      </c>
      <c r="AD15" s="87">
        <v>-6.8481055917040008</v>
      </c>
      <c r="AE15" s="87">
        <v>-21.964787867125999</v>
      </c>
      <c r="AF15" s="87">
        <v>-42.786444956970001</v>
      </c>
      <c r="AG15" s="87">
        <v>-3.7825591021600005</v>
      </c>
      <c r="AH15" s="87">
        <v>-3.8302491108080003</v>
      </c>
      <c r="AI15" s="87">
        <v>-3.5782995626759986</v>
      </c>
      <c r="AJ15" s="87">
        <v>-5.443602802081001</v>
      </c>
      <c r="AK15" s="87">
        <v>-16.634710577725002</v>
      </c>
      <c r="AL15" s="87">
        <v>-4.6230276007399995</v>
      </c>
      <c r="AM15" s="87">
        <v>-4.6512421890268607</v>
      </c>
      <c r="AN15" s="87">
        <v>-4.2545383464550088</v>
      </c>
      <c r="AO15" s="87">
        <v>-4.2836842271384121</v>
      </c>
      <c r="AP15" s="87">
        <v>-17.812492363360281</v>
      </c>
      <c r="AQ15" s="203">
        <v>-4.2259300573100003</v>
      </c>
      <c r="AR15" s="87">
        <v>-3.8008217824110409</v>
      </c>
      <c r="AS15" s="87">
        <v>-3.3725234733199576</v>
      </c>
      <c r="AT15" s="87">
        <v>-1.8647601303250012</v>
      </c>
      <c r="AU15" s="87">
        <v>-13.264035443366</v>
      </c>
      <c r="AV15" s="87">
        <v>-2.9812830086469102</v>
      </c>
      <c r="AW15" s="87">
        <v>-3.6602240006707993</v>
      </c>
      <c r="AX15" s="87">
        <v>-3.5314853448682908</v>
      </c>
      <c r="AY15" s="87">
        <v>-4.4559857804739984</v>
      </c>
      <c r="AZ15" s="87">
        <v>-14.628978134659999</v>
      </c>
      <c r="BA15" s="87">
        <v>-2.668119605762</v>
      </c>
    </row>
    <row r="16" spans="1:53" s="1" customFormat="1" ht="15" customHeight="1">
      <c r="A16" s="175" t="s">
        <v>131</v>
      </c>
      <c r="B16" s="9" t="str">
        <f>IF('Sumário | Summary'!P1=1,"Custo de Shopping Centers","Shopping Malls Cost")</f>
        <v>Custo de Shopping Centers</v>
      </c>
      <c r="C16" s="87">
        <v>-12.4509899495</v>
      </c>
      <c r="D16" s="87">
        <v>-13.559971436250001</v>
      </c>
      <c r="E16" s="87">
        <v>-17.364844185874997</v>
      </c>
      <c r="F16" s="87">
        <v>-17.800957047499999</v>
      </c>
      <c r="G16" s="87">
        <v>-61.176762619125014</v>
      </c>
      <c r="H16" s="87">
        <v>-15.440065475062088</v>
      </c>
      <c r="I16" s="87">
        <v>-15.243474169750765</v>
      </c>
      <c r="J16" s="87">
        <v>-15.16457666140848</v>
      </c>
      <c r="K16" s="87">
        <v>-23.720548604790434</v>
      </c>
      <c r="L16" s="87">
        <v>-71.106311681011775</v>
      </c>
      <c r="M16" s="87">
        <v>-13.574511467919285</v>
      </c>
      <c r="N16" s="87">
        <v>-15.542517100696402</v>
      </c>
      <c r="O16" s="87">
        <v>-22.949977526270352</v>
      </c>
      <c r="P16" s="87">
        <v>-14.898824110735356</v>
      </c>
      <c r="Q16" s="87">
        <v>-66.965830205621401</v>
      </c>
      <c r="R16" s="87">
        <v>-14.567151320251964</v>
      </c>
      <c r="S16" s="87">
        <v>-13.825794170540112</v>
      </c>
      <c r="T16" s="87">
        <v>-13.823389802640817</v>
      </c>
      <c r="U16" s="87">
        <v>-14.793911912244589</v>
      </c>
      <c r="V16" s="87">
        <v>-57.01024720567748</v>
      </c>
      <c r="W16" s="87">
        <v>-13.5</v>
      </c>
      <c r="X16" s="87">
        <v>-15.527322633904443</v>
      </c>
      <c r="Y16" s="87">
        <v>-14.938989996888109</v>
      </c>
      <c r="Z16" s="87">
        <v>-17.168650157406621</v>
      </c>
      <c r="AA16" s="87">
        <v>-61.134962788199175</v>
      </c>
      <c r="AB16" s="87">
        <v>-13.719624277471164</v>
      </c>
      <c r="AC16" s="87">
        <v>-13.661572208353045</v>
      </c>
      <c r="AD16" s="87">
        <v>-14.512561575879587</v>
      </c>
      <c r="AE16" s="87">
        <v>-19.294857792776689</v>
      </c>
      <c r="AF16" s="87">
        <v>-61.188615854480481</v>
      </c>
      <c r="AG16" s="87">
        <v>-12.813144516870784</v>
      </c>
      <c r="AH16" s="87">
        <v>-10.667741001506345</v>
      </c>
      <c r="AI16" s="87">
        <v>-12.431317666965864</v>
      </c>
      <c r="AJ16" s="87">
        <v>-12.049122931086494</v>
      </c>
      <c r="AK16" s="87">
        <v>-47.961326116429483</v>
      </c>
      <c r="AL16" s="87">
        <v>-12.6519015941787</v>
      </c>
      <c r="AM16" s="87">
        <v>-12.356542504552163</v>
      </c>
      <c r="AN16" s="87">
        <v>-10.338328238715061</v>
      </c>
      <c r="AO16" s="87">
        <v>-10.726923754644879</v>
      </c>
      <c r="AP16" s="87">
        <v>-46.073696092090806</v>
      </c>
      <c r="AQ16" s="203">
        <v>-11.024068886250001</v>
      </c>
      <c r="AR16" s="87">
        <v>-129.37703785461991</v>
      </c>
      <c r="AS16" s="87">
        <v>-2.7438063452353525</v>
      </c>
      <c r="AT16" s="87">
        <v>-3.6853092499109916</v>
      </c>
      <c r="AU16" s="87">
        <v>-146.83022233601628</v>
      </c>
      <c r="AV16" s="87">
        <v>-3.2642150509060004</v>
      </c>
      <c r="AW16" s="87">
        <v>-4.975534730024</v>
      </c>
      <c r="AX16" s="87">
        <v>-3.3819339488759996</v>
      </c>
      <c r="AY16" s="87">
        <v>-3.0515800864440008</v>
      </c>
      <c r="AZ16" s="87">
        <v>-14.673263816250003</v>
      </c>
      <c r="BA16" s="87">
        <v>-2.7814606099999999</v>
      </c>
    </row>
    <row r="17" spans="1:53" s="1" customFormat="1" ht="15" customHeight="1">
      <c r="A17" s="88" t="s">
        <v>328</v>
      </c>
      <c r="B17" s="9" t="str">
        <f>IF('Sumário | Summary'!P1=1,"Custo de Galpões Logísticos","Distribution Centers Cost")</f>
        <v>Custo de Galpões Logísticos</v>
      </c>
      <c r="C17" s="87">
        <v>-0.55642530689529102</v>
      </c>
      <c r="D17" s="87">
        <v>-1.4635574889188292</v>
      </c>
      <c r="E17" s="87">
        <v>-1.8761553394419082</v>
      </c>
      <c r="F17" s="87">
        <v>-3.3990053025901559</v>
      </c>
      <c r="G17" s="87">
        <v>-7.2951434378461846</v>
      </c>
      <c r="H17" s="87">
        <v>-3.6764977335122397</v>
      </c>
      <c r="I17" s="87">
        <v>-4.0767843090194535</v>
      </c>
      <c r="J17" s="87">
        <v>-2.0114130398937506</v>
      </c>
      <c r="K17" s="87">
        <v>-0.24733496999999996</v>
      </c>
      <c r="L17" s="87">
        <v>-10.012030052425445</v>
      </c>
      <c r="M17" s="87">
        <v>-0.14696628</v>
      </c>
      <c r="N17" s="87">
        <v>-0.15109148999999999</v>
      </c>
      <c r="O17" s="87">
        <v>-0.60479850000000002</v>
      </c>
      <c r="P17" s="87">
        <v>0</v>
      </c>
      <c r="Q17" s="87">
        <v>-0.90285627000000002</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203">
        <v>-9.0568380000000004E-2</v>
      </c>
      <c r="AR17" s="87">
        <v>-2.8901874000000001E-2</v>
      </c>
      <c r="AS17" s="87">
        <v>-0.12205470599999999</v>
      </c>
      <c r="AT17" s="87">
        <v>-0.54652288000000016</v>
      </c>
      <c r="AU17" s="87">
        <v>-0.78804784000000017</v>
      </c>
      <c r="AV17" s="87">
        <v>-0.14985368000000002</v>
      </c>
      <c r="AW17" s="87">
        <v>-0.42612819000000007</v>
      </c>
      <c r="AX17" s="87">
        <v>8.3096129999999963E-2</v>
      </c>
      <c r="AY17" s="87">
        <v>-9.0307365999999945E-2</v>
      </c>
      <c r="AZ17" s="87">
        <v>-0.58319310600000018</v>
      </c>
      <c r="BA17" s="87">
        <v>-0.28787850199999998</v>
      </c>
    </row>
    <row r="18" spans="1:53" s="1" customFormat="1" ht="15" customHeight="1">
      <c r="A18" t="s">
        <v>282</v>
      </c>
      <c r="B18" s="9" t="str">
        <f>IF('Sumário | Summary'!P1=1,"Prestação de Serviços","Services")</f>
        <v>Prestação de Serviços</v>
      </c>
      <c r="C18" s="87">
        <v>-2.9175824599999989</v>
      </c>
      <c r="D18" s="87">
        <v>-2.4918884649999997</v>
      </c>
      <c r="E18" s="87">
        <v>-2.4220923050000001</v>
      </c>
      <c r="F18" s="87">
        <v>-2.5486728350000001</v>
      </c>
      <c r="G18" s="87">
        <v>-10.380236064999998</v>
      </c>
      <c r="H18" s="87">
        <v>-2.3477433549999995</v>
      </c>
      <c r="I18" s="87">
        <v>-2.292063835</v>
      </c>
      <c r="J18" s="87">
        <v>-2.0840349850000002</v>
      </c>
      <c r="K18" s="87">
        <v>-1.8290177699999997</v>
      </c>
      <c r="L18" s="87">
        <v>-8.552859944999998</v>
      </c>
      <c r="M18" s="87">
        <v>-2.6220372100000002</v>
      </c>
      <c r="N18" s="87">
        <v>-1.3854131600000006</v>
      </c>
      <c r="O18" s="87">
        <v>-1.8414797200000004</v>
      </c>
      <c r="P18" s="87">
        <v>-2.0438276600000003</v>
      </c>
      <c r="Q18" s="87">
        <v>-7.8785331800000016</v>
      </c>
      <c r="R18" s="87">
        <v>-1.9776935600000005</v>
      </c>
      <c r="S18" s="87">
        <v>-1.93255091</v>
      </c>
      <c r="T18" s="87">
        <v>-1.9230373300000001</v>
      </c>
      <c r="U18" s="87">
        <v>-1.852355064216</v>
      </c>
      <c r="V18" s="87">
        <v>-7.6856368642159998</v>
      </c>
      <c r="W18" s="87">
        <v>-1.9</v>
      </c>
      <c r="X18" s="87">
        <v>-3.9645738899999996</v>
      </c>
      <c r="Y18" s="87">
        <v>-2.8317097000000007</v>
      </c>
      <c r="Z18" s="87">
        <v>-6.2112996899999997</v>
      </c>
      <c r="AA18" s="87">
        <v>-14.907583280000001</v>
      </c>
      <c r="AB18" s="87">
        <v>-4.1733542999999989</v>
      </c>
      <c r="AC18" s="87">
        <v>-4.9820669500000001</v>
      </c>
      <c r="AD18" s="87">
        <v>-4.9159477199999984</v>
      </c>
      <c r="AE18" s="87">
        <v>-9.3446125900000006</v>
      </c>
      <c r="AF18" s="87">
        <v>-23.415981559999999</v>
      </c>
      <c r="AG18" s="87">
        <v>-4.2550171999999975</v>
      </c>
      <c r="AH18" s="87">
        <v>-8.3656043199999974</v>
      </c>
      <c r="AI18" s="87">
        <v>-3.7805615200000031</v>
      </c>
      <c r="AJ18" s="87">
        <v>-7.3860992300000285</v>
      </c>
      <c r="AK18" s="87">
        <v>-23.787282270000027</v>
      </c>
      <c r="AL18" s="87">
        <v>-6.7401593000000011</v>
      </c>
      <c r="AM18" s="87">
        <v>-3.2357254000000011</v>
      </c>
      <c r="AN18" s="87">
        <v>-3.724139799999997</v>
      </c>
      <c r="AO18" s="87">
        <v>-3.65389794000001</v>
      </c>
      <c r="AP18" s="87">
        <v>-17.353922440000009</v>
      </c>
      <c r="AQ18" s="203">
        <v>-3.2110805699999947</v>
      </c>
      <c r="AR18" s="87">
        <v>-3.5057942900000016</v>
      </c>
      <c r="AS18" s="87">
        <v>-3.1701030399999945</v>
      </c>
      <c r="AT18" s="87">
        <v>-2.5877344100000119</v>
      </c>
      <c r="AU18" s="87">
        <v>-12.474712310000003</v>
      </c>
      <c r="AV18" s="87">
        <v>-3.058185229999999</v>
      </c>
      <c r="AW18" s="87">
        <v>-2.7389395200000028</v>
      </c>
      <c r="AX18" s="87">
        <v>-2.5475281299999653</v>
      </c>
      <c r="AY18" s="87">
        <v>-2.6795289100000028</v>
      </c>
      <c r="AZ18" s="87">
        <v>-11.024181789999968</v>
      </c>
      <c r="BA18" s="87">
        <v>-2.2647235999999977</v>
      </c>
    </row>
    <row r="19" spans="1:53" s="1" customFormat="1" ht="15" customHeight="1">
      <c r="A19" t="s">
        <v>132</v>
      </c>
      <c r="B19" s="9" t="str">
        <f>IF('Sumário | Summary'!P1=1,"Estacionamento","Parking Lot")</f>
        <v>Estacionamento</v>
      </c>
      <c r="C19" s="87">
        <v>-11.0278589855</v>
      </c>
      <c r="D19" s="87">
        <v>-11.684404789999999</v>
      </c>
      <c r="E19" s="87">
        <v>-10.13201193000001</v>
      </c>
      <c r="F19" s="87">
        <v>-12.596238319999989</v>
      </c>
      <c r="G19" s="87">
        <v>-45.440514025500001</v>
      </c>
      <c r="H19" s="87">
        <v>-11.744310510000005</v>
      </c>
      <c r="I19" s="87">
        <v>-12.27792769000002</v>
      </c>
      <c r="J19" s="87">
        <v>-12.057667079999995</v>
      </c>
      <c r="K19" s="87">
        <v>-13.593656710000012</v>
      </c>
      <c r="L19" s="87">
        <v>-49.673561990000024</v>
      </c>
      <c r="M19" s="87">
        <v>-12.899848279999995</v>
      </c>
      <c r="N19" s="87">
        <v>-13.259218759999987</v>
      </c>
      <c r="O19" s="87">
        <v>-13.463760979999993</v>
      </c>
      <c r="P19" s="87">
        <v>-15.027486749999982</v>
      </c>
      <c r="Q19" s="87">
        <v>-54.650314769999966</v>
      </c>
      <c r="R19" s="87">
        <v>-15.007392269999965</v>
      </c>
      <c r="S19" s="87">
        <v>-15.854841179999987</v>
      </c>
      <c r="T19" s="87">
        <v>-16.457064119999998</v>
      </c>
      <c r="U19" s="87">
        <v>-17.867810630000019</v>
      </c>
      <c r="V19" s="87">
        <v>-65.187108199999969</v>
      </c>
      <c r="W19" s="87">
        <v>-15.8</v>
      </c>
      <c r="X19" s="87">
        <v>-3.7970222200000019</v>
      </c>
      <c r="Y19" s="87">
        <v>-4.3814390600000017</v>
      </c>
      <c r="Z19" s="87">
        <v>-11.247448759999999</v>
      </c>
      <c r="AA19" s="87">
        <v>-35.225910040000002</v>
      </c>
      <c r="AB19" s="87">
        <v>-8.6140358899999949</v>
      </c>
      <c r="AC19" s="87">
        <v>-6.9133859799999993</v>
      </c>
      <c r="AD19" s="87">
        <v>-10.927970349999994</v>
      </c>
      <c r="AE19" s="87">
        <v>-15.236717499999999</v>
      </c>
      <c r="AF19" s="87">
        <v>-41.692109719999983</v>
      </c>
      <c r="AG19" s="87">
        <v>-14.675811400000001</v>
      </c>
      <c r="AH19" s="87">
        <v>-15.897009429999999</v>
      </c>
      <c r="AI19" s="87">
        <v>-16.794955560000009</v>
      </c>
      <c r="AJ19" s="87">
        <v>-20.684325820000005</v>
      </c>
      <c r="AK19" s="87">
        <v>-68.052102210000015</v>
      </c>
      <c r="AL19" s="87">
        <v>-15.794096360000005</v>
      </c>
      <c r="AM19" s="87">
        <v>-17.272593429999986</v>
      </c>
      <c r="AN19" s="87">
        <v>-17.341976940000009</v>
      </c>
      <c r="AO19" s="87">
        <v>-19.458552910000012</v>
      </c>
      <c r="AP19" s="87">
        <v>-69.867219640000016</v>
      </c>
      <c r="AQ19" s="203">
        <v>-19.073463560000015</v>
      </c>
      <c r="AR19" s="87">
        <v>-17.785351450000014</v>
      </c>
      <c r="AS19" s="87">
        <v>-20.763199380000007</v>
      </c>
      <c r="AT19" s="87">
        <v>-20.190732570000002</v>
      </c>
      <c r="AU19" s="87">
        <v>-77.812746960000027</v>
      </c>
      <c r="AV19" s="87">
        <v>-19.545772920000012</v>
      </c>
      <c r="AW19" s="87">
        <v>-18.111394430000018</v>
      </c>
      <c r="AX19" s="87">
        <v>-18.926472570000026</v>
      </c>
      <c r="AY19" s="87">
        <v>-20.124590690000026</v>
      </c>
      <c r="AZ19" s="87">
        <v>-76.708230610000072</v>
      </c>
      <c r="BA19" s="87">
        <v>-20.658131089999998</v>
      </c>
    </row>
    <row r="20" spans="1:53" s="1" customFormat="1" ht="15" customHeight="1">
      <c r="A20" t="s">
        <v>133</v>
      </c>
      <c r="B20" s="9" t="str">
        <f>IF('Sumário | Summary'!P1=1,"Vendas de Propriedades","Real Estate Sales and Development")</f>
        <v>Vendas de Propriedades</v>
      </c>
      <c r="C20" s="87">
        <v>-1.0317881953889594</v>
      </c>
      <c r="D20" s="87">
        <v>-1.9318013029520669</v>
      </c>
      <c r="E20" s="87">
        <v>-16.693520685352944</v>
      </c>
      <c r="F20" s="87">
        <v>0.16608651653328635</v>
      </c>
      <c r="G20" s="87">
        <v>-28.607478837160681</v>
      </c>
      <c r="H20" s="87">
        <v>-9.2617843705810263E-2</v>
      </c>
      <c r="I20" s="87">
        <v>-0.51881041330610966</v>
      </c>
      <c r="J20" s="87">
        <v>-15.413590837179148</v>
      </c>
      <c r="K20" s="87">
        <v>0</v>
      </c>
      <c r="L20" s="87">
        <v>-16.261206367458925</v>
      </c>
      <c r="M20" s="87">
        <v>-1.5208936036413802E-2</v>
      </c>
      <c r="N20" s="87">
        <v>-40.840342304330996</v>
      </c>
      <c r="O20" s="87">
        <v>1.8167465300199581</v>
      </c>
      <c r="P20" s="87">
        <v>7.7245152319548538E-2</v>
      </c>
      <c r="Q20" s="87">
        <v>-38.9615595480279</v>
      </c>
      <c r="R20" s="87">
        <v>9.8154258596457392E-2</v>
      </c>
      <c r="S20" s="87">
        <v>-6.4071325119286716E-3</v>
      </c>
      <c r="T20" s="87">
        <v>0.33031382357486178</v>
      </c>
      <c r="U20" s="87">
        <v>-1.6775907544502873E-2</v>
      </c>
      <c r="V20" s="87">
        <v>0.40528504211488764</v>
      </c>
      <c r="W20" s="87">
        <v>2.1000000000000001E-2</v>
      </c>
      <c r="X20" s="87">
        <v>-2.1999999999999999E-2</v>
      </c>
      <c r="Y20" s="87">
        <v>-2.9750000000000001</v>
      </c>
      <c r="Z20" s="87">
        <v>-0.92100000000000004</v>
      </c>
      <c r="AA20" s="87">
        <v>-3.8970000000000002</v>
      </c>
      <c r="AB20" s="87">
        <v>-1.4660686055373138</v>
      </c>
      <c r="AC20" s="87">
        <v>-1.0018598767034015</v>
      </c>
      <c r="AD20" s="87">
        <v>-1.049240576371594</v>
      </c>
      <c r="AE20" s="87">
        <v>-304.67654159814936</v>
      </c>
      <c r="AF20" s="87">
        <v>-308.19371065676165</v>
      </c>
      <c r="AG20" s="87">
        <v>-53.477343170381154</v>
      </c>
      <c r="AH20" s="87">
        <v>-1.4882127133178713E-2</v>
      </c>
      <c r="AI20" s="87">
        <v>-3.1682355129174541E-2</v>
      </c>
      <c r="AJ20" s="87">
        <v>-9.3522543310777112E-2</v>
      </c>
      <c r="AK20" s="87">
        <v>-53.617430195954284</v>
      </c>
      <c r="AL20" s="87">
        <v>-0.66136280448852969</v>
      </c>
      <c r="AM20" s="87">
        <v>0</v>
      </c>
      <c r="AN20" s="87">
        <v>-1.3058666062153341</v>
      </c>
      <c r="AO20" s="87">
        <v>-2.4823661307763131E-2</v>
      </c>
      <c r="AP20" s="87">
        <v>-1.992053072011627</v>
      </c>
      <c r="AQ20" s="203">
        <v>0</v>
      </c>
      <c r="AR20" s="87">
        <v>-353.09503202217149</v>
      </c>
      <c r="AS20" s="87">
        <v>0.98102425335277799</v>
      </c>
      <c r="AT20" s="87">
        <v>1.2197301104590879</v>
      </c>
      <c r="AU20" s="87">
        <v>-350.89427765835967</v>
      </c>
      <c r="AV20" s="87">
        <v>0</v>
      </c>
      <c r="AW20" s="87">
        <v>-9.1944691810553078E-2</v>
      </c>
      <c r="AX20" s="87">
        <v>-9.1944690439049737E-10</v>
      </c>
      <c r="AY20" s="87">
        <v>0.23252949999999997</v>
      </c>
      <c r="AZ20" s="87">
        <v>0.14058480727</v>
      </c>
      <c r="BA20" s="87">
        <v>0</v>
      </c>
    </row>
    <row r="21" spans="1:53" s="1" customFormat="1" ht="15" customHeight="1">
      <c r="A21" s="175" t="s">
        <v>101</v>
      </c>
      <c r="B21" s="8" t="str">
        <f>IF('Sumário | Summary'!P1=1,"Custo de locação, vendas e serviços prestados","Costs of Leases, Sales and Services")</f>
        <v>Custo de locação, vendas e serviços prestados</v>
      </c>
      <c r="C21" s="126">
        <f t="shared" ref="C21:AV21" si="1">SUM(C15:C20)</f>
        <v>-32.13951982228425</v>
      </c>
      <c r="D21" s="126">
        <f t="shared" si="1"/>
        <v>-34.527915825620894</v>
      </c>
      <c r="E21" s="126">
        <f t="shared" si="1"/>
        <v>-52.295519118169857</v>
      </c>
      <c r="F21" s="126">
        <f t="shared" si="1"/>
        <v>-47.294835503556861</v>
      </c>
      <c r="G21" s="126">
        <f t="shared" si="1"/>
        <v>-166.46076253963184</v>
      </c>
      <c r="H21" s="126">
        <f t="shared" si="1"/>
        <v>-37.114167836636142</v>
      </c>
      <c r="I21" s="126">
        <f t="shared" si="1"/>
        <v>-37.744852835560351</v>
      </c>
      <c r="J21" s="126">
        <f t="shared" si="1"/>
        <v>-50.698701994618368</v>
      </c>
      <c r="K21" s="126">
        <f t="shared" si="1"/>
        <v>-43.308168004299446</v>
      </c>
      <c r="L21" s="126">
        <f t="shared" si="1"/>
        <v>-169.10207794438216</v>
      </c>
      <c r="M21" s="126">
        <f t="shared" si="1"/>
        <v>-32.500619975860694</v>
      </c>
      <c r="N21" s="126">
        <f t="shared" si="1"/>
        <v>-74.199345473130393</v>
      </c>
      <c r="O21" s="126">
        <f t="shared" si="1"/>
        <v>-40.724169848116873</v>
      </c>
      <c r="P21" s="126">
        <f t="shared" si="1"/>
        <v>-35.383372001658792</v>
      </c>
      <c r="Q21" s="126">
        <f t="shared" si="1"/>
        <v>-182.79328271876676</v>
      </c>
      <c r="R21" s="126">
        <f t="shared" si="1"/>
        <v>-34.39165073889847</v>
      </c>
      <c r="S21" s="126">
        <f t="shared" si="1"/>
        <v>-34.90140130717203</v>
      </c>
      <c r="T21" s="126">
        <f t="shared" si="1"/>
        <v>-35.266747325313951</v>
      </c>
      <c r="U21" s="126">
        <f t="shared" si="1"/>
        <v>-37.575045123312599</v>
      </c>
      <c r="V21" s="126">
        <f t="shared" si="1"/>
        <v>-142.13484449469706</v>
      </c>
      <c r="W21" s="126">
        <f t="shared" si="1"/>
        <v>-36.278999999999996</v>
      </c>
      <c r="X21" s="126">
        <f t="shared" si="1"/>
        <v>-28.219132194680189</v>
      </c>
      <c r="Y21" s="126">
        <f t="shared" si="1"/>
        <v>-30.462073444597113</v>
      </c>
      <c r="Z21" s="126">
        <f t="shared" si="1"/>
        <v>-42.014825943197621</v>
      </c>
      <c r="AA21" s="126">
        <f t="shared" si="1"/>
        <v>-136.97503158247491</v>
      </c>
      <c r="AB21" s="126">
        <f t="shared" si="1"/>
        <v>-35.071979038538473</v>
      </c>
      <c r="AC21" s="126">
        <f t="shared" si="1"/>
        <v>-33.433540547666446</v>
      </c>
      <c r="AD21" s="126">
        <f t="shared" si="1"/>
        <v>-38.253825813955174</v>
      </c>
      <c r="AE21" s="126">
        <f t="shared" si="1"/>
        <v>-370.51751734805202</v>
      </c>
      <c r="AF21" s="126">
        <f t="shared" si="1"/>
        <v>-477.27686274821212</v>
      </c>
      <c r="AG21" s="126">
        <f t="shared" si="1"/>
        <v>-89.003875389411945</v>
      </c>
      <c r="AH21" s="126">
        <f t="shared" si="1"/>
        <v>-38.775485989447517</v>
      </c>
      <c r="AI21" s="126">
        <f t="shared" si="1"/>
        <v>-36.616816664771051</v>
      </c>
      <c r="AJ21" s="126">
        <f t="shared" si="1"/>
        <v>-45.656673326478305</v>
      </c>
      <c r="AK21" s="126">
        <f t="shared" si="1"/>
        <v>-210.05285137010881</v>
      </c>
      <c r="AL21" s="126">
        <f t="shared" si="1"/>
        <v>-40.470547659407238</v>
      </c>
      <c r="AM21" s="126">
        <f t="shared" si="1"/>
        <v>-37.516103523579005</v>
      </c>
      <c r="AN21" s="126">
        <f t="shared" si="1"/>
        <v>-36.964849931385409</v>
      </c>
      <c r="AO21" s="126">
        <f t="shared" si="1"/>
        <v>-38.147882493091075</v>
      </c>
      <c r="AP21" s="126">
        <f t="shared" si="1"/>
        <v>-153.09938360746276</v>
      </c>
      <c r="AQ21" s="126">
        <f t="shared" si="1"/>
        <v>-37.62511145356001</v>
      </c>
      <c r="AR21" s="126">
        <f t="shared" si="1"/>
        <v>-507.59293927320249</v>
      </c>
      <c r="AS21" s="126">
        <f t="shared" si="1"/>
        <v>-29.190662691202533</v>
      </c>
      <c r="AT21" s="126">
        <f t="shared" si="1"/>
        <v>-27.655329129776916</v>
      </c>
      <c r="AU21" s="126">
        <f t="shared" si="1"/>
        <v>-602.06404254774202</v>
      </c>
      <c r="AV21" s="126">
        <f t="shared" si="1"/>
        <v>-28.999309889552919</v>
      </c>
      <c r="AW21" s="126">
        <v>-30.004165562505374</v>
      </c>
      <c r="AX21" s="126">
        <v>-28.304323864663726</v>
      </c>
      <c r="AY21" s="126">
        <v>-30.169463332918031</v>
      </c>
      <c r="AZ21" s="126">
        <v>-117.47726264964004</v>
      </c>
      <c r="BA21" s="126">
        <f>SUM(BA15:BA20)</f>
        <v>-28.660313407761997</v>
      </c>
    </row>
    <row r="22" spans="1:53" s="1" customFormat="1" ht="15" customHeight="1">
      <c r="A22" s="175" t="s">
        <v>102</v>
      </c>
      <c r="B22" s="8" t="str">
        <f>IF('Sumário | Summary'!P1=1,"Lucro Bruto","Gross Profit")</f>
        <v>Lucro Bruto</v>
      </c>
      <c r="C22" s="126">
        <f t="shared" ref="C22:AV22" si="2">C14+C21</f>
        <v>68.528051273494611</v>
      </c>
      <c r="D22" s="126">
        <f t="shared" si="2"/>
        <v>62.89107602578953</v>
      </c>
      <c r="E22" s="126">
        <f t="shared" si="2"/>
        <v>79.352819208102432</v>
      </c>
      <c r="F22" s="126">
        <f t="shared" si="2"/>
        <v>81.436704337937357</v>
      </c>
      <c r="G22" s="126">
        <f t="shared" si="2"/>
        <v>292.00567857532394</v>
      </c>
      <c r="H22" s="126">
        <f t="shared" si="2"/>
        <v>56.135882591866192</v>
      </c>
      <c r="I22" s="126">
        <f t="shared" si="2"/>
        <v>63.534811077076029</v>
      </c>
      <c r="J22" s="126">
        <f t="shared" si="2"/>
        <v>42.183421246601476</v>
      </c>
      <c r="K22" s="126">
        <f t="shared" si="2"/>
        <v>42.35772593551394</v>
      </c>
      <c r="L22" s="126">
        <f t="shared" si="2"/>
        <v>204.97747433657472</v>
      </c>
      <c r="M22" s="126">
        <f t="shared" si="2"/>
        <v>47.208327739206005</v>
      </c>
      <c r="N22" s="126">
        <f t="shared" si="2"/>
        <v>66.823433035378912</v>
      </c>
      <c r="O22" s="126">
        <f t="shared" si="2"/>
        <v>42.218282814979148</v>
      </c>
      <c r="P22" s="126">
        <f t="shared" si="2"/>
        <v>50.607677750890311</v>
      </c>
      <c r="Q22" s="126">
        <f t="shared" si="2"/>
        <v>206.87194592045438</v>
      </c>
      <c r="R22" s="126">
        <f t="shared" si="2"/>
        <v>50.811009382918748</v>
      </c>
      <c r="S22" s="126">
        <f t="shared" si="2"/>
        <v>52.745102683303678</v>
      </c>
      <c r="T22" s="126">
        <f t="shared" si="2"/>
        <v>54.033010427535878</v>
      </c>
      <c r="U22" s="126">
        <f t="shared" si="2"/>
        <v>60.786751805735882</v>
      </c>
      <c r="V22" s="126">
        <f t="shared" si="2"/>
        <v>218.37587429949417</v>
      </c>
      <c r="W22" s="126">
        <f t="shared" si="2"/>
        <v>56.311098054118048</v>
      </c>
      <c r="X22" s="126">
        <f t="shared" si="2"/>
        <v>35.166919051812229</v>
      </c>
      <c r="Y22" s="126">
        <f t="shared" si="2"/>
        <v>63.399188584556427</v>
      </c>
      <c r="Z22" s="126">
        <f t="shared" si="2"/>
        <v>46.352005560906974</v>
      </c>
      <c r="AA22" s="126">
        <f t="shared" si="2"/>
        <v>201.22921125139374</v>
      </c>
      <c r="AB22" s="126">
        <f t="shared" si="2"/>
        <v>43.179481659763965</v>
      </c>
      <c r="AC22" s="126">
        <f t="shared" si="2"/>
        <v>43.491757489529213</v>
      </c>
      <c r="AD22" s="126">
        <f t="shared" si="2"/>
        <v>50.772440751509777</v>
      </c>
      <c r="AE22" s="126">
        <f t="shared" si="2"/>
        <v>1026.9146431612664</v>
      </c>
      <c r="AF22" s="126">
        <f t="shared" si="2"/>
        <v>1164.3583230620695</v>
      </c>
      <c r="AG22" s="126">
        <f t="shared" si="2"/>
        <v>33.167611964531858</v>
      </c>
      <c r="AH22" s="126">
        <f t="shared" si="2"/>
        <v>30.378779436004905</v>
      </c>
      <c r="AI22" s="126">
        <f t="shared" si="2"/>
        <v>37.648703719256218</v>
      </c>
      <c r="AJ22" s="126">
        <f t="shared" si="2"/>
        <v>34.060152691660015</v>
      </c>
      <c r="AK22" s="126">
        <f t="shared" si="2"/>
        <v>135.25524781145296</v>
      </c>
      <c r="AL22" s="126">
        <f t="shared" si="2"/>
        <v>33.727582114234188</v>
      </c>
      <c r="AM22" s="126">
        <f t="shared" si="2"/>
        <v>40.238406556655349</v>
      </c>
      <c r="AN22" s="126">
        <f t="shared" si="2"/>
        <v>43.555824861436655</v>
      </c>
      <c r="AO22" s="126">
        <f t="shared" si="2"/>
        <v>50.595988141378385</v>
      </c>
      <c r="AP22" s="126">
        <f t="shared" si="2"/>
        <v>168.11780167370455</v>
      </c>
      <c r="AQ22" s="126">
        <f t="shared" si="2"/>
        <v>48.304698515631628</v>
      </c>
      <c r="AR22" s="126">
        <f t="shared" si="2"/>
        <v>287.40060944034275</v>
      </c>
      <c r="AS22" s="126">
        <f t="shared" si="2"/>
        <v>18.67107527821539</v>
      </c>
      <c r="AT22" s="126">
        <f t="shared" si="2"/>
        <v>39.901601575096066</v>
      </c>
      <c r="AU22" s="126">
        <f t="shared" si="2"/>
        <v>394.27798480928573</v>
      </c>
      <c r="AV22" s="126">
        <f t="shared" si="2"/>
        <v>28.717832777288244</v>
      </c>
      <c r="AW22" s="126">
        <v>26.292036279580916</v>
      </c>
      <c r="AX22" s="126">
        <v>27.741625464901542</v>
      </c>
      <c r="AY22" s="126">
        <v>29.555369364954952</v>
      </c>
      <c r="AZ22" s="126">
        <v>112.30686388672567</v>
      </c>
      <c r="BA22" s="126">
        <f>BA14+BA21</f>
        <v>30.746626447342003</v>
      </c>
    </row>
    <row r="23" spans="1:53" s="1" customFormat="1" ht="15" customHeight="1">
      <c r="A23" s="175" t="s">
        <v>103</v>
      </c>
      <c r="B23" s="8" t="str">
        <f>IF('Sumário | Summary'!P1=1,"Margem Bruta","Gross Margin")</f>
        <v>Margem Bruta</v>
      </c>
      <c r="C23" s="49">
        <f t="shared" ref="C23:AV23" si="3">C22/C14</f>
        <v>0.68073611519140043</v>
      </c>
      <c r="D23" s="49">
        <f t="shared" si="3"/>
        <v>0.64557305337048609</v>
      </c>
      <c r="E23" s="49">
        <f t="shared" si="3"/>
        <v>0.6027635457990923</v>
      </c>
      <c r="F23" s="49">
        <f t="shared" si="3"/>
        <v>0.63260879531317271</v>
      </c>
      <c r="G23" s="49">
        <f t="shared" si="3"/>
        <v>0.63691832681403715</v>
      </c>
      <c r="H23" s="49">
        <f t="shared" si="3"/>
        <v>0.60199305345048892</v>
      </c>
      <c r="I23" s="49">
        <f t="shared" si="3"/>
        <v>0.62732051650448817</v>
      </c>
      <c r="J23" s="49">
        <f t="shared" si="3"/>
        <v>0.45416081991417095</v>
      </c>
      <c r="K23" s="49">
        <f t="shared" si="3"/>
        <v>0.49445262271206053</v>
      </c>
      <c r="L23" s="49">
        <f t="shared" si="3"/>
        <v>0.54795156026765124</v>
      </c>
      <c r="M23" s="49">
        <f t="shared" si="3"/>
        <v>0.59225882529474938</v>
      </c>
      <c r="N23" s="49">
        <f t="shared" si="3"/>
        <v>0.47384850690164776</v>
      </c>
      <c r="O23" s="49">
        <f t="shared" si="3"/>
        <v>0.50900692539760795</v>
      </c>
      <c r="P23" s="49">
        <f t="shared" si="3"/>
        <v>0.5885226183017972</v>
      </c>
      <c r="Q23" s="49">
        <f t="shared" si="3"/>
        <v>0.53089660230369351</v>
      </c>
      <c r="R23" s="49">
        <f t="shared" si="3"/>
        <v>0.59635473012547346</v>
      </c>
      <c r="S23" s="49">
        <f t="shared" si="3"/>
        <v>0.60179357169836845</v>
      </c>
      <c r="T23" s="49">
        <f t="shared" si="3"/>
        <v>0.60507454652990389</v>
      </c>
      <c r="U23" s="49">
        <f t="shared" si="3"/>
        <v>0.61799147335203031</v>
      </c>
      <c r="V23" s="49">
        <f t="shared" si="3"/>
        <v>0.60574030927541112</v>
      </c>
      <c r="W23" s="49">
        <f t="shared" si="3"/>
        <v>0.60817624387010305</v>
      </c>
      <c r="X23" s="49">
        <f t="shared" si="3"/>
        <v>0.55480532956780859</v>
      </c>
      <c r="Y23" s="49">
        <f t="shared" si="3"/>
        <v>0.67545638332525815</v>
      </c>
      <c r="Z23" s="49">
        <f t="shared" si="3"/>
        <v>0.52454076684591711</v>
      </c>
      <c r="AA23" s="49">
        <f t="shared" si="3"/>
        <v>0.59499316024323434</v>
      </c>
      <c r="AB23" s="49">
        <f t="shared" si="3"/>
        <v>0.55180416153817158</v>
      </c>
      <c r="AC23" s="49">
        <f t="shared" si="3"/>
        <v>0.56537652240878755</v>
      </c>
      <c r="AD23" s="49">
        <f t="shared" si="3"/>
        <v>0.57030854724402669</v>
      </c>
      <c r="AE23" s="49">
        <f t="shared" si="3"/>
        <v>0.73485831525946099</v>
      </c>
      <c r="AF23" s="49">
        <f t="shared" si="3"/>
        <v>0.70926740187245874</v>
      </c>
      <c r="AG23" s="49">
        <f t="shared" si="3"/>
        <v>0.27148406459554475</v>
      </c>
      <c r="AH23" s="49">
        <f t="shared" si="3"/>
        <v>0.43929003148407253</v>
      </c>
      <c r="AI23" s="49">
        <f t="shared" si="3"/>
        <v>0.50694728219198681</v>
      </c>
      <c r="AJ23" s="49">
        <f t="shared" si="3"/>
        <v>0.42726428525779686</v>
      </c>
      <c r="AK23" s="49">
        <f t="shared" si="3"/>
        <v>0.39169439735711564</v>
      </c>
      <c r="AL23" s="49">
        <f t="shared" si="3"/>
        <v>0.4545610814872017</v>
      </c>
      <c r="AM23" s="49">
        <f t="shared" si="3"/>
        <v>0.51750575645237307</v>
      </c>
      <c r="AN23" s="49">
        <f t="shared" si="3"/>
        <v>0.54092722115785596</v>
      </c>
      <c r="AO23" s="49">
        <f t="shared" si="3"/>
        <v>0.57013501642023423</v>
      </c>
      <c r="AP23" s="49">
        <f t="shared" si="3"/>
        <v>0.52337735767950255</v>
      </c>
      <c r="AQ23" s="49">
        <f t="shared" si="3"/>
        <v>0.56214133992557747</v>
      </c>
      <c r="AR23" s="49">
        <f t="shared" si="3"/>
        <v>0.36151313416997288</v>
      </c>
      <c r="AS23" s="49">
        <f t="shared" si="3"/>
        <v>0.39010441472362734</v>
      </c>
      <c r="AT23" s="49">
        <f t="shared" si="3"/>
        <v>0.59063668462690988</v>
      </c>
      <c r="AU23" s="49">
        <f t="shared" si="3"/>
        <v>0.39572553800142041</v>
      </c>
      <c r="AV23" s="49">
        <f t="shared" si="3"/>
        <v>0.49756158136682688</v>
      </c>
      <c r="AW23" s="49">
        <v>0.46703037539426578</v>
      </c>
      <c r="AX23" s="49">
        <v>0.49498002615270764</v>
      </c>
      <c r="AY23" s="49">
        <v>0.49485897289097847</v>
      </c>
      <c r="AZ23" s="49">
        <v>0.48874944313854485</v>
      </c>
      <c r="BA23" s="49">
        <f>BA22/BA14</f>
        <v>0.51755950604987067</v>
      </c>
    </row>
    <row r="24" spans="1:53" s="1" customFormat="1" ht="15" customHeight="1">
      <c r="A24" s="175" t="s">
        <v>104</v>
      </c>
      <c r="B24" s="11" t="str">
        <f>IF('Sumário | Summary'!P1=1,"Despesas/ Receitas Operacionais","Operating Expenses/Revenues")</f>
        <v>Despesas/ Receitas Operacionais</v>
      </c>
      <c r="C24" s="126">
        <f t="shared" ref="C24:AV24" si="4">SUM(C25:C32)</f>
        <v>24.662264098033894</v>
      </c>
      <c r="D24" s="126">
        <f t="shared" si="4"/>
        <v>-8.3666845582166509</v>
      </c>
      <c r="E24" s="126">
        <f t="shared" si="4"/>
        <v>-22.118679756793828</v>
      </c>
      <c r="F24" s="126">
        <f t="shared" si="4"/>
        <v>-11.809927998689204</v>
      </c>
      <c r="G24" s="126">
        <f t="shared" si="4"/>
        <v>-17.633028215665796</v>
      </c>
      <c r="H24" s="126">
        <f t="shared" si="4"/>
        <v>-16.253</v>
      </c>
      <c r="I24" s="126">
        <f t="shared" si="4"/>
        <v>-16.544</v>
      </c>
      <c r="J24" s="126">
        <f t="shared" si="4"/>
        <v>256.56900000000002</v>
      </c>
      <c r="K24" s="126">
        <f t="shared" si="4"/>
        <v>-18.423999999999999</v>
      </c>
      <c r="L24" s="126">
        <f t="shared" si="4"/>
        <v>205.34799999999998</v>
      </c>
      <c r="M24" s="126">
        <f t="shared" si="4"/>
        <v>-0.70600000000000129</v>
      </c>
      <c r="N24" s="126">
        <f t="shared" si="4"/>
        <v>2.7999999999998693E-2</v>
      </c>
      <c r="O24" s="126">
        <f t="shared" si="4"/>
        <v>-36.424999999999997</v>
      </c>
      <c r="P24" s="126">
        <f t="shared" si="4"/>
        <v>-28.687000000000001</v>
      </c>
      <c r="Q24" s="126">
        <f t="shared" si="4"/>
        <v>-65.790000000000006</v>
      </c>
      <c r="R24" s="126">
        <f t="shared" si="4"/>
        <v>-7.4291543470330019</v>
      </c>
      <c r="S24" s="126">
        <f t="shared" si="4"/>
        <v>-30.759</v>
      </c>
      <c r="T24" s="126">
        <f t="shared" si="4"/>
        <v>-5.7423023286300143</v>
      </c>
      <c r="U24" s="126">
        <f t="shared" si="4"/>
        <v>11.947000000000003</v>
      </c>
      <c r="V24" s="126">
        <f t="shared" si="4"/>
        <v>-31.983456675663021</v>
      </c>
      <c r="W24" s="126">
        <f t="shared" si="4"/>
        <v>-9.9400000000000013</v>
      </c>
      <c r="X24" s="126">
        <f t="shared" si="4"/>
        <v>-19.084</v>
      </c>
      <c r="Y24" s="126">
        <f t="shared" si="4"/>
        <v>-14.744999999999999</v>
      </c>
      <c r="Z24" s="126">
        <f t="shared" si="4"/>
        <v>-13.392000000000001</v>
      </c>
      <c r="AA24" s="126">
        <f t="shared" si="4"/>
        <v>-57.161000000000001</v>
      </c>
      <c r="AB24" s="126">
        <f t="shared" si="4"/>
        <v>-9.6381739930610006</v>
      </c>
      <c r="AC24" s="126">
        <f t="shared" si="4"/>
        <v>-7.6935084345932214</v>
      </c>
      <c r="AD24" s="126">
        <f t="shared" si="4"/>
        <v>-5.3881379561069727</v>
      </c>
      <c r="AE24" s="126">
        <f t="shared" si="4"/>
        <v>321.35823668092956</v>
      </c>
      <c r="AF24" s="126">
        <f t="shared" si="4"/>
        <v>298.63841629716836</v>
      </c>
      <c r="AG24" s="126">
        <f t="shared" si="4"/>
        <v>-3.3321703540830074</v>
      </c>
      <c r="AH24" s="126">
        <f t="shared" si="4"/>
        <v>-16.027586769973752</v>
      </c>
      <c r="AI24" s="126">
        <f t="shared" si="4"/>
        <v>-8.4124065593763611</v>
      </c>
      <c r="AJ24" s="126">
        <f t="shared" si="4"/>
        <v>-34.352629567902049</v>
      </c>
      <c r="AK24" s="126">
        <f t="shared" si="4"/>
        <v>-62.12479325133517</v>
      </c>
      <c r="AL24" s="126">
        <f t="shared" si="4"/>
        <v>-10.822134959613127</v>
      </c>
      <c r="AM24" s="126">
        <f t="shared" si="4"/>
        <v>-15.849162826106982</v>
      </c>
      <c r="AN24" s="126">
        <f t="shared" si="4"/>
        <v>-13.432768507193298</v>
      </c>
      <c r="AO24" s="126">
        <f t="shared" si="4"/>
        <v>-18.128696300014603</v>
      </c>
      <c r="AP24" s="126">
        <f t="shared" si="4"/>
        <v>-58.232762592928005</v>
      </c>
      <c r="AQ24" s="126">
        <f t="shared" si="4"/>
        <v>-13.048668319769675</v>
      </c>
      <c r="AR24" s="126">
        <f t="shared" si="4"/>
        <v>292.60670388049101</v>
      </c>
      <c r="AS24" s="126">
        <f t="shared" si="4"/>
        <v>-15.726846822001939</v>
      </c>
      <c r="AT24" s="126">
        <f t="shared" si="4"/>
        <v>18.417245626476298</v>
      </c>
      <c r="AU24" s="126">
        <f t="shared" si="4"/>
        <v>282.24843436519569</v>
      </c>
      <c r="AV24" s="126">
        <f t="shared" si="4"/>
        <v>-0.44714788328358779</v>
      </c>
      <c r="AW24" s="126">
        <v>2.6376949088134349</v>
      </c>
      <c r="AX24" s="126">
        <v>-2.6461023457771375</v>
      </c>
      <c r="AY24" s="126">
        <v>-13.101199297070963</v>
      </c>
      <c r="AZ24" s="126">
        <v>-13.556754617318255</v>
      </c>
      <c r="BA24" s="126">
        <f>SUM(BA25:BA32)</f>
        <v>-4.1793598643759999</v>
      </c>
    </row>
    <row r="25" spans="1:53" s="1" customFormat="1" ht="15" customHeight="1">
      <c r="A25" t="s">
        <v>134</v>
      </c>
      <c r="B25" s="89" t="str">
        <f>IF('Sumário | Summary'!P1=1,"Comerciais ","Commercial")</f>
        <v xml:space="preserve">Comerciais </v>
      </c>
      <c r="C25" s="87">
        <v>-1.5247359019661109</v>
      </c>
      <c r="D25" s="87">
        <v>-2.4076845582166495</v>
      </c>
      <c r="E25" s="87">
        <v>-3.0196797567938258</v>
      </c>
      <c r="F25" s="87">
        <f>G25-SUM(C25:E25)</f>
        <v>-6.7094646475459303</v>
      </c>
      <c r="G25" s="87">
        <v>-13.661564864522516</v>
      </c>
      <c r="H25" s="87">
        <v>-6.65</v>
      </c>
      <c r="I25" s="87">
        <v>-2.492</v>
      </c>
      <c r="J25" s="87">
        <v>-4.4800000000000004</v>
      </c>
      <c r="K25" s="87">
        <v>-4.0579999999999998</v>
      </c>
      <c r="L25" s="87">
        <v>-17.68</v>
      </c>
      <c r="M25" s="87">
        <v>-2.9630000000000001</v>
      </c>
      <c r="N25" s="87">
        <v>-2.4529999999999998</v>
      </c>
      <c r="O25" s="87">
        <v>-2.9769999999999999</v>
      </c>
      <c r="P25" s="87">
        <v>-4.83</v>
      </c>
      <c r="Q25" s="87">
        <v>-13.223000000000001</v>
      </c>
      <c r="R25" s="87">
        <v>-3.2280000000000002</v>
      </c>
      <c r="S25" s="87">
        <v>-1.9810000000000001</v>
      </c>
      <c r="T25" s="87">
        <v>-4.5969168986675006</v>
      </c>
      <c r="U25" s="87">
        <v>-1.2729999999999999</v>
      </c>
      <c r="V25" s="87">
        <v>-11.078916898667501</v>
      </c>
      <c r="W25" s="87">
        <v>-3.004</v>
      </c>
      <c r="X25" s="87">
        <v>-8.4749999999999996</v>
      </c>
      <c r="Y25" s="87">
        <v>-6.1390000000000002</v>
      </c>
      <c r="Z25" s="87">
        <v>-1.115</v>
      </c>
      <c r="AA25" s="87">
        <v>-18.732999999999997</v>
      </c>
      <c r="AB25" s="87">
        <v>-5.700333736316999</v>
      </c>
      <c r="AC25" s="87">
        <v>2.1873111368674998</v>
      </c>
      <c r="AD25" s="87">
        <v>-0.76932741494848511</v>
      </c>
      <c r="AE25" s="87">
        <v>-45.06200045983352</v>
      </c>
      <c r="AF25" s="87">
        <v>-49.344350474231504</v>
      </c>
      <c r="AG25" s="87">
        <v>-0.74327468314749967</v>
      </c>
      <c r="AH25" s="87">
        <v>-3.7192542866382872</v>
      </c>
      <c r="AI25" s="87">
        <v>-1.3913861330931314</v>
      </c>
      <c r="AJ25" s="87">
        <v>-3.8388589700267239</v>
      </c>
      <c r="AK25" s="87">
        <v>-9.6927740729056424</v>
      </c>
      <c r="AL25" s="87">
        <v>-3.289297240994847E-2</v>
      </c>
      <c r="AM25" s="87">
        <v>-1.6273192763139963</v>
      </c>
      <c r="AN25" s="87">
        <v>-2.5688398959654668</v>
      </c>
      <c r="AO25" s="87">
        <v>-1.6331938598407996</v>
      </c>
      <c r="AP25" s="87">
        <v>-5.8622460045302116</v>
      </c>
      <c r="AQ25" s="87">
        <v>-4.3149235097944993</v>
      </c>
      <c r="AR25" s="87">
        <v>-5.4164097460141667</v>
      </c>
      <c r="AS25" s="87">
        <v>-2.3960374443399997</v>
      </c>
      <c r="AT25" s="87">
        <v>-1.1126449591899983</v>
      </c>
      <c r="AU25" s="87">
        <v>-13.240015659338663</v>
      </c>
      <c r="AV25" s="87">
        <v>-1.1474907052959999</v>
      </c>
      <c r="AW25" s="87">
        <v>-2.0750788883949998</v>
      </c>
      <c r="AX25" s="87">
        <v>-1.3585150502449992</v>
      </c>
      <c r="AY25" s="87">
        <v>-1.4688700370189991</v>
      </c>
      <c r="AZ25" s="87">
        <v>-6.0499546809549978</v>
      </c>
      <c r="BA25" s="87">
        <v>-1.8384119457070001</v>
      </c>
    </row>
    <row r="26" spans="1:53" s="1" customFormat="1" ht="15" customHeight="1">
      <c r="A26" t="s">
        <v>135</v>
      </c>
      <c r="B26" s="84" t="str">
        <f>IF('Sumário | Summary'!P1=1,"Gerais e Administrativas","General and Administrative")</f>
        <v>Gerais e Administrativas</v>
      </c>
      <c r="C26" s="87">
        <v>-5.6</v>
      </c>
      <c r="D26" s="87">
        <v>-6.3250000000000002</v>
      </c>
      <c r="E26" s="87">
        <v>-17.844000000000001</v>
      </c>
      <c r="F26" s="87">
        <f>G26-SUM(C26:E26)</f>
        <v>-6.6933136046969572</v>
      </c>
      <c r="G26" s="87">
        <v>-36.462313604696959</v>
      </c>
      <c r="H26" s="87">
        <v>-8.298</v>
      </c>
      <c r="I26" s="87">
        <v>-10.923999999999999</v>
      </c>
      <c r="J26" s="87">
        <v>-10.419</v>
      </c>
      <c r="K26" s="87">
        <v>-8.8710000000000004</v>
      </c>
      <c r="L26" s="87">
        <v>-38.512</v>
      </c>
      <c r="M26" s="87">
        <v>-5.617</v>
      </c>
      <c r="N26" s="87">
        <v>-6.7030000000000003</v>
      </c>
      <c r="O26" s="87">
        <v>-8.2319999999999993</v>
      </c>
      <c r="P26" s="87">
        <v>-8.6630000000000003</v>
      </c>
      <c r="Q26" s="87">
        <v>-29.215</v>
      </c>
      <c r="R26" s="87">
        <v>-0.96399999999999997</v>
      </c>
      <c r="S26" s="87">
        <v>-5.4029999999999996</v>
      </c>
      <c r="T26" s="87">
        <v>-7.896166802444502</v>
      </c>
      <c r="U26" s="87">
        <v>-9.8940000000000001</v>
      </c>
      <c r="V26" s="87">
        <v>-24.1571668024445</v>
      </c>
      <c r="W26" s="87">
        <v>-5.6079999999999997</v>
      </c>
      <c r="X26" s="87">
        <v>-4.2960000000000003</v>
      </c>
      <c r="Y26" s="87">
        <v>-5.117</v>
      </c>
      <c r="Z26" s="87">
        <v>-7.548</v>
      </c>
      <c r="AA26" s="87">
        <v>-22.569000000000003</v>
      </c>
      <c r="AB26" s="87">
        <v>-6.4649939467440012</v>
      </c>
      <c r="AC26" s="87">
        <v>-7.0930693199824999</v>
      </c>
      <c r="AD26" s="87">
        <v>-3.9381532735114977</v>
      </c>
      <c r="AE26" s="87">
        <v>-12.873819682208506</v>
      </c>
      <c r="AF26" s="87">
        <v>-30.370036222446505</v>
      </c>
      <c r="AG26" s="87">
        <v>-6.4120837892831677</v>
      </c>
      <c r="AH26" s="87">
        <v>-5.8049279990127998</v>
      </c>
      <c r="AI26" s="87">
        <v>-9.3571505146761993</v>
      </c>
      <c r="AJ26" s="87">
        <v>-4.9059999999999997</v>
      </c>
      <c r="AK26" s="87">
        <v>-26.480162302972165</v>
      </c>
      <c r="AL26" s="87">
        <v>-7.2392057075854988</v>
      </c>
      <c r="AM26" s="87">
        <v>-7.7504898690107913</v>
      </c>
      <c r="AN26" s="87">
        <v>-7.305537088252799</v>
      </c>
      <c r="AO26" s="87">
        <v>-10.510357505051132</v>
      </c>
      <c r="AP26" s="87">
        <v>-32.805590169900221</v>
      </c>
      <c r="AQ26" s="87">
        <v>-6.7490537696498416</v>
      </c>
      <c r="AR26" s="87">
        <v>-12.869714041153186</v>
      </c>
      <c r="AS26" s="87">
        <v>-6.4802180775995364</v>
      </c>
      <c r="AT26" s="87">
        <v>-17.186881714768596</v>
      </c>
      <c r="AU26" s="87">
        <v>-43.285867603171162</v>
      </c>
      <c r="AV26" s="87">
        <v>-7.220533318696611</v>
      </c>
      <c r="AW26" s="87">
        <v>-5.8685208746391249</v>
      </c>
      <c r="AX26" s="87">
        <v>-5.3870978804239149</v>
      </c>
      <c r="AY26" s="87">
        <v>-8.8086564562570064</v>
      </c>
      <c r="AZ26" s="87">
        <v>-27.284808530016655</v>
      </c>
      <c r="BA26" s="87">
        <v>-6.675315426669</v>
      </c>
    </row>
    <row r="27" spans="1:53" s="1" customFormat="1" ht="15" customHeight="1">
      <c r="A27" s="175" t="s">
        <v>105</v>
      </c>
      <c r="B27" s="86" t="str">
        <f>IF('Sumário | Summary'!P1=1,"Plano de Opções","Options Plan")</f>
        <v>Plano de Opções</v>
      </c>
      <c r="C27" s="87" t="s">
        <v>18</v>
      </c>
      <c r="D27" s="87" t="s">
        <v>18</v>
      </c>
      <c r="E27" s="87" t="s">
        <v>18</v>
      </c>
      <c r="F27" s="87" t="s">
        <v>18</v>
      </c>
      <c r="G27" s="87" t="s">
        <v>18</v>
      </c>
      <c r="H27" s="87" t="s">
        <v>18</v>
      </c>
      <c r="I27" s="87" t="s">
        <v>18</v>
      </c>
      <c r="J27" s="87" t="s">
        <v>18</v>
      </c>
      <c r="K27" s="87" t="s">
        <v>18</v>
      </c>
      <c r="L27" s="87" t="s">
        <v>18</v>
      </c>
      <c r="M27" s="87" t="s">
        <v>18</v>
      </c>
      <c r="N27" s="87" t="s">
        <v>18</v>
      </c>
      <c r="O27" s="87" t="s">
        <v>18</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row>
    <row r="28" spans="1:53" s="1" customFormat="1" ht="15" customHeight="1">
      <c r="A28" t="s">
        <v>136</v>
      </c>
      <c r="B28" s="86" t="str">
        <f>IF('Sumário | Summary'!P1=1,"Remuneração da administração","Management Compensation")</f>
        <v>Remuneração da administração</v>
      </c>
      <c r="C28" s="87">
        <v>-1.7669999999999999</v>
      </c>
      <c r="D28" s="87">
        <v>-1.8029999999999999</v>
      </c>
      <c r="E28" s="87">
        <v>-1.617</v>
      </c>
      <c r="F28" s="87">
        <f>G28-SUM(C28:E28)</f>
        <v>-3.1534732400000003</v>
      </c>
      <c r="G28" s="87">
        <v>-8.3404732399999997</v>
      </c>
      <c r="H28" s="87">
        <v>-1.5509999999999999</v>
      </c>
      <c r="I28" s="87">
        <v>-1.8979999999999999</v>
      </c>
      <c r="J28" s="87">
        <v>-1.893</v>
      </c>
      <c r="K28" s="87">
        <v>-1.3660000000000001</v>
      </c>
      <c r="L28" s="87">
        <v>-6.7080000000000002</v>
      </c>
      <c r="M28" s="87">
        <v>-1.3169999999999999</v>
      </c>
      <c r="N28" s="87">
        <v>-1.323</v>
      </c>
      <c r="O28" s="87">
        <v>-1.331</v>
      </c>
      <c r="P28" s="87">
        <v>-1.339</v>
      </c>
      <c r="Q28" s="87">
        <v>-5.31</v>
      </c>
      <c r="R28" s="87">
        <v>-1.3959999999999999</v>
      </c>
      <c r="S28" s="87">
        <v>-1.883</v>
      </c>
      <c r="T28" s="87">
        <v>-1.1648207436840001</v>
      </c>
      <c r="U28" s="87">
        <v>-1.222</v>
      </c>
      <c r="V28" s="87">
        <v>-5.6658207436839998</v>
      </c>
      <c r="W28" s="87">
        <v>-2.319</v>
      </c>
      <c r="X28" s="87">
        <v>-1.18</v>
      </c>
      <c r="Y28" s="87">
        <v>-1.179</v>
      </c>
      <c r="Z28" s="87">
        <v>-1.179</v>
      </c>
      <c r="AA28" s="87">
        <v>-5.8570000000000002</v>
      </c>
      <c r="AB28" s="87">
        <v>-3.3119999999999998</v>
      </c>
      <c r="AC28" s="87">
        <v>-1.034</v>
      </c>
      <c r="AD28" s="87">
        <v>-1.002</v>
      </c>
      <c r="AE28" s="87">
        <v>-1.0109999999999999</v>
      </c>
      <c r="AF28" s="87">
        <v>-6.359</v>
      </c>
      <c r="AG28" s="87">
        <v>-1.8455999999999999</v>
      </c>
      <c r="AH28" s="87">
        <v>-2.3469711500000003</v>
      </c>
      <c r="AI28" s="87">
        <v>-1.2275999999999994</v>
      </c>
      <c r="AJ28" s="87">
        <v>-1.0835999999999995</v>
      </c>
      <c r="AK28" s="87">
        <v>-6.5037711499999995</v>
      </c>
      <c r="AL28" s="87">
        <v>-2</v>
      </c>
      <c r="AM28" s="87">
        <v>-1.0595999999999994</v>
      </c>
      <c r="AN28" s="87">
        <v>-1.0813118900000001</v>
      </c>
      <c r="AO28" s="87">
        <v>-1.1126057099999989</v>
      </c>
      <c r="AP28" s="87">
        <v>-5.2535175999999986</v>
      </c>
      <c r="AQ28" s="87">
        <v>-2.4001218799999999</v>
      </c>
      <c r="AR28" s="87">
        <v>-1.2800057099999995</v>
      </c>
      <c r="AS28" s="87">
        <v>-2.5400057099999991</v>
      </c>
      <c r="AT28" s="87">
        <v>-1.0395610399999995</v>
      </c>
      <c r="AU28" s="87">
        <v>-7.2596943399999985</v>
      </c>
      <c r="AV28" s="87">
        <v>-1.32800571</v>
      </c>
      <c r="AW28" s="87">
        <v>-3.0768852</v>
      </c>
      <c r="AX28" s="87">
        <v>-1.2373774199999998</v>
      </c>
      <c r="AY28" s="87">
        <v>-1.2370474199999999</v>
      </c>
      <c r="AZ28" s="87">
        <v>-6.8793157499999991</v>
      </c>
      <c r="BA28" s="87">
        <v>-1.2373774200000003</v>
      </c>
    </row>
    <row r="29" spans="1:53" s="1" customFormat="1" ht="15" customHeight="1">
      <c r="A29" t="s">
        <v>137</v>
      </c>
      <c r="B29" s="9" t="str">
        <f>IF('Sumário | Summary'!P1=1,"Participação de empregados e administradores","Profit Sharing")</f>
        <v>Participação de empregados e administradores</v>
      </c>
      <c r="C29" s="87">
        <v>1.43</v>
      </c>
      <c r="D29" s="87">
        <v>-2.27</v>
      </c>
      <c r="E29" s="87">
        <v>-2.27</v>
      </c>
      <c r="F29" s="87">
        <f>G29-SUM(C29:E29)</f>
        <v>0.83750666000000029</v>
      </c>
      <c r="G29" s="87">
        <v>-2.27249334</v>
      </c>
      <c r="H29" s="87">
        <v>-1.831</v>
      </c>
      <c r="I29" s="87">
        <v>-0.92900000000000005</v>
      </c>
      <c r="J29" s="87">
        <v>-1.3460000000000001</v>
      </c>
      <c r="K29" s="87">
        <v>-2.1179999999999999</v>
      </c>
      <c r="L29" s="87">
        <v>-6.2240000000000002</v>
      </c>
      <c r="M29" s="87">
        <v>-0.90700000000000003</v>
      </c>
      <c r="N29" s="87">
        <v>-2.0449999999999999</v>
      </c>
      <c r="O29" s="87">
        <v>-4.1719999999999997</v>
      </c>
      <c r="P29" s="87">
        <v>-1.7470000000000001</v>
      </c>
      <c r="Q29" s="87">
        <v>-8.8710000000000004</v>
      </c>
      <c r="R29" s="87">
        <v>-1.5620000000000001</v>
      </c>
      <c r="S29" s="87">
        <v>-1.7470000000000001</v>
      </c>
      <c r="T29" s="87">
        <v>-1.5477710099999999</v>
      </c>
      <c r="U29" s="87">
        <v>-7.3570000000000002</v>
      </c>
      <c r="V29" s="87">
        <v>-12.21377101</v>
      </c>
      <c r="W29" s="87">
        <v>1.1830000000000001</v>
      </c>
      <c r="X29" s="87">
        <v>-1.968</v>
      </c>
      <c r="Y29" s="87">
        <v>-2.8639999999999999</v>
      </c>
      <c r="Z29" s="87">
        <v>-2.278</v>
      </c>
      <c r="AA29" s="87">
        <v>-5.9269999999999996</v>
      </c>
      <c r="AB29" s="87">
        <v>5.7960000000000003</v>
      </c>
      <c r="AC29" s="87">
        <v>-1.5820000000000001</v>
      </c>
      <c r="AD29" s="87">
        <v>-1.581</v>
      </c>
      <c r="AE29" s="87">
        <v>-8.2840000000000007</v>
      </c>
      <c r="AF29" s="87">
        <v>-5.6509999999999998</v>
      </c>
      <c r="AG29" s="87">
        <v>3.9534925600000017</v>
      </c>
      <c r="AH29" s="87">
        <v>-1.9423237900000003</v>
      </c>
      <c r="AI29" s="87">
        <v>-1.9055391600000002</v>
      </c>
      <c r="AJ29" s="87">
        <v>-2.34466697</v>
      </c>
      <c r="AK29" s="87">
        <v>-2.2390373599999993</v>
      </c>
      <c r="AL29" s="87">
        <v>-2.0994662600000011</v>
      </c>
      <c r="AM29" s="87">
        <v>-2.1906572900000012</v>
      </c>
      <c r="AN29" s="87">
        <v>-2.0333110800000012</v>
      </c>
      <c r="AO29" s="87">
        <v>-3.3533110800000014</v>
      </c>
      <c r="AP29" s="87">
        <v>-9.6767457100000041</v>
      </c>
      <c r="AQ29" s="87">
        <v>-0.91292494000000002</v>
      </c>
      <c r="AR29" s="87">
        <v>-9.6748360900000012</v>
      </c>
      <c r="AS29" s="87">
        <v>-0.87483609000000073</v>
      </c>
      <c r="AT29" s="87">
        <v>-3.3148360900000009</v>
      </c>
      <c r="AU29" s="87">
        <v>-14.777433210000002</v>
      </c>
      <c r="AV29" s="87">
        <v>-2.1088607399999999</v>
      </c>
      <c r="AW29" s="87">
        <v>-0.46358396000000174</v>
      </c>
      <c r="AX29" s="87">
        <v>-2.1088607400000008</v>
      </c>
      <c r="AY29" s="87">
        <v>-3.0494377800000021</v>
      </c>
      <c r="AZ29" s="87">
        <v>-7.7307432200000044</v>
      </c>
      <c r="BA29" s="87">
        <v>-2.3615435100000002</v>
      </c>
    </row>
    <row r="30" spans="1:53" s="1" customFormat="1" ht="15" customHeight="1">
      <c r="A30" t="s">
        <v>138</v>
      </c>
      <c r="B30" s="9" t="str">
        <f>IF('Sumário | Summary'!P1=1,"Equivalência patrimonial","Equity")</f>
        <v>Equivalência patrimonial</v>
      </c>
      <c r="C30" s="87">
        <v>0</v>
      </c>
      <c r="D30" s="87">
        <v>0</v>
      </c>
      <c r="E30" s="87">
        <v>-0.29299999999999998</v>
      </c>
      <c r="F30" s="87">
        <f>G30-SUM(C30:E30)</f>
        <v>0.23721299155566095</v>
      </c>
      <c r="G30" s="87">
        <v>-5.5787008444339037E-2</v>
      </c>
      <c r="H30" s="87">
        <v>2.3159999999999998</v>
      </c>
      <c r="I30" s="87">
        <v>-1.4570000000000001</v>
      </c>
      <c r="J30" s="87">
        <v>-0.501</v>
      </c>
      <c r="K30" s="87">
        <v>0.33700000000000002</v>
      </c>
      <c r="L30" s="87">
        <v>0.69499999999999995</v>
      </c>
      <c r="M30" s="87">
        <v>-0.31900000000000001</v>
      </c>
      <c r="N30" s="87">
        <v>0.503</v>
      </c>
      <c r="O30" s="87">
        <v>3.9E-2</v>
      </c>
      <c r="P30" s="87">
        <v>0.74399999999999999</v>
      </c>
      <c r="Q30" s="87">
        <v>0.96699999999999997</v>
      </c>
      <c r="R30" s="87">
        <v>0.30526678364199772</v>
      </c>
      <c r="S30" s="87">
        <v>0.29699999999999999</v>
      </c>
      <c r="T30" s="87">
        <v>0.19028876999998837</v>
      </c>
      <c r="U30" s="87">
        <v>0.29699999999999999</v>
      </c>
      <c r="V30" s="87">
        <v>1.0895555536419861</v>
      </c>
      <c r="W30" s="87">
        <v>0.26400000000000001</v>
      </c>
      <c r="X30" s="87">
        <v>0.154</v>
      </c>
      <c r="Y30" s="87">
        <v>-0.52900000000000003</v>
      </c>
      <c r="Z30" s="87">
        <v>1.1359999999999999</v>
      </c>
      <c r="AA30" s="87">
        <v>1.0249999999999999</v>
      </c>
      <c r="AB30" s="87">
        <v>-9.8000000000000004E-2</v>
      </c>
      <c r="AC30" s="87">
        <v>2.5999999999999999E-2</v>
      </c>
      <c r="AD30" s="87">
        <v>0.79</v>
      </c>
      <c r="AE30" s="87">
        <v>0.18123650862855323</v>
      </c>
      <c r="AF30" s="87">
        <v>0.8992365086285532</v>
      </c>
      <c r="AG30" s="87">
        <v>5.6785118725988994E-2</v>
      </c>
      <c r="AH30" s="87">
        <v>2.996851843994483E-2</v>
      </c>
      <c r="AI30" s="87">
        <v>0.16330127224488933</v>
      </c>
      <c r="AJ30" s="87">
        <v>-1.8275036278753245</v>
      </c>
      <c r="AK30" s="87">
        <v>-1.5774487184645014</v>
      </c>
      <c r="AL30" s="87">
        <v>2.009821413232386E-2</v>
      </c>
      <c r="AM30" s="87">
        <v>-0.53728662574221198</v>
      </c>
      <c r="AN30" s="87">
        <v>-0.2919620161310138</v>
      </c>
      <c r="AO30" s="87">
        <v>-0.97250746846011293</v>
      </c>
      <c r="AP30" s="87">
        <v>-1.7816578962010148</v>
      </c>
      <c r="AQ30" s="87">
        <v>-9.3826401213333008E-2</v>
      </c>
      <c r="AR30" s="87">
        <v>-0.82112372199310368</v>
      </c>
      <c r="AS30" s="87">
        <v>-1.5302067312895951</v>
      </c>
      <c r="AT30" s="87">
        <v>1.3794013437722024</v>
      </c>
      <c r="AU30" s="87">
        <v>-1.0657555107238292</v>
      </c>
      <c r="AV30" s="87">
        <v>-0.47152647760564087</v>
      </c>
      <c r="AW30" s="87">
        <v>-3.5468461324670755</v>
      </c>
      <c r="AX30" s="87">
        <v>5.5316021645210771</v>
      </c>
      <c r="AY30" s="87">
        <v>-3.4640403730929457</v>
      </c>
      <c r="AZ30" s="87">
        <v>-1.9508108186445847</v>
      </c>
      <c r="BA30" s="87">
        <v>-0.57910115000000006</v>
      </c>
    </row>
    <row r="31" spans="1:53"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row>
    <row r="32" spans="1:53" s="1" customFormat="1" ht="15" customHeight="1">
      <c r="A32" t="s">
        <v>107</v>
      </c>
      <c r="B32" s="90" t="str">
        <f>IF('Sumário | Summary'!P1=1,"Outras receitas (despesas) operacionais líquidas","
Other net operating revenues (expenses)")</f>
        <v>Outras receitas (despesas) operacionais líquidas</v>
      </c>
      <c r="C32" s="87">
        <v>32.124000000000002</v>
      </c>
      <c r="D32" s="87">
        <v>4.4390000000000001</v>
      </c>
      <c r="E32" s="87">
        <v>2.9249999999999998</v>
      </c>
      <c r="F32" s="87">
        <f>G32-SUM(C32:E32)</f>
        <v>3.6716038419980208</v>
      </c>
      <c r="G32" s="87">
        <v>43.15960384199802</v>
      </c>
      <c r="H32" s="87">
        <v>-0.23899999999999999</v>
      </c>
      <c r="I32" s="87">
        <v>1.1559999999999999</v>
      </c>
      <c r="J32" s="87">
        <v>275.20800000000003</v>
      </c>
      <c r="K32" s="87">
        <v>-2.3479999999999999</v>
      </c>
      <c r="L32" s="87">
        <v>273.77699999999999</v>
      </c>
      <c r="M32" s="87">
        <v>10.417</v>
      </c>
      <c r="N32" s="87">
        <v>12.048999999999999</v>
      </c>
      <c r="O32" s="87">
        <v>-19.751999999999999</v>
      </c>
      <c r="P32" s="87">
        <v>-12.852</v>
      </c>
      <c r="Q32" s="87">
        <v>-10.138</v>
      </c>
      <c r="R32" s="87">
        <v>-0.5844211306749999</v>
      </c>
      <c r="S32" s="87">
        <v>-20.042000000000002</v>
      </c>
      <c r="T32" s="87">
        <v>9.2730843561660006</v>
      </c>
      <c r="U32" s="87">
        <v>31.396000000000001</v>
      </c>
      <c r="V32" s="87">
        <v>20.042663225490998</v>
      </c>
      <c r="W32" s="87">
        <v>-0.45600000000000002</v>
      </c>
      <c r="X32" s="87">
        <v>-3.319</v>
      </c>
      <c r="Y32" s="87">
        <v>1.083</v>
      </c>
      <c r="Z32" s="87">
        <v>-2.4079999999999999</v>
      </c>
      <c r="AA32" s="87">
        <v>-5.0999999999999996</v>
      </c>
      <c r="AB32" s="87">
        <v>0.14115368999999994</v>
      </c>
      <c r="AC32" s="87">
        <v>-0.19775025147822123</v>
      </c>
      <c r="AD32" s="87">
        <v>1.1123427323530102</v>
      </c>
      <c r="AE32" s="87">
        <v>388.40782031434304</v>
      </c>
      <c r="AF32" s="87">
        <v>389.46356648521783</v>
      </c>
      <c r="AG32" s="87">
        <v>1.6585104396216699</v>
      </c>
      <c r="AH32" s="87">
        <v>-2.2440780627626102</v>
      </c>
      <c r="AI32" s="87">
        <v>5.3059679761480805</v>
      </c>
      <c r="AJ32" s="87">
        <v>-20.352</v>
      </c>
      <c r="AK32" s="87">
        <v>-15.631599646992861</v>
      </c>
      <c r="AL32" s="87">
        <v>0.52933176624999911</v>
      </c>
      <c r="AM32" s="87">
        <v>-2.6838097650399817</v>
      </c>
      <c r="AN32" s="87">
        <v>-0.15180653684401751</v>
      </c>
      <c r="AO32" s="87">
        <v>-0.54672067666256041</v>
      </c>
      <c r="AP32" s="87">
        <v>-2.8530052122965603</v>
      </c>
      <c r="AQ32" s="87">
        <v>1.4221821808879982</v>
      </c>
      <c r="AR32" s="87">
        <v>322.66879318965147</v>
      </c>
      <c r="AS32" s="87">
        <v>-1.9055427687728079</v>
      </c>
      <c r="AT32" s="87">
        <v>39.691768086662691</v>
      </c>
      <c r="AU32" s="87">
        <v>361.87720068842935</v>
      </c>
      <c r="AV32" s="87">
        <v>11.829269068314664</v>
      </c>
      <c r="AW32" s="87">
        <v>17.668609964314637</v>
      </c>
      <c r="AX32" s="87">
        <v>1.9141465803706996</v>
      </c>
      <c r="AY32" s="87">
        <v>4.9268527692979882</v>
      </c>
      <c r="AZ32" s="87">
        <v>36.338878382297985</v>
      </c>
      <c r="BA32" s="87">
        <v>8.5123895879999996</v>
      </c>
    </row>
    <row r="33" spans="1:53" s="1" customFormat="1" ht="15" customHeight="1">
      <c r="A33" s="175" t="s">
        <v>108</v>
      </c>
      <c r="B33" s="11" t="str">
        <f>IF('Sumário | Summary'!P1=1,"Lucro antes do Resultado Financeiro","Profit Before Financial Results")</f>
        <v>Lucro antes do Resultado Financeiro</v>
      </c>
      <c r="C33" s="126">
        <f t="shared" ref="C33:AV33" si="5">C22+C24</f>
        <v>93.190315371528499</v>
      </c>
      <c r="D33" s="126">
        <f t="shared" si="5"/>
        <v>54.524391467572883</v>
      </c>
      <c r="E33" s="126">
        <f t="shared" si="5"/>
        <v>57.234139451308607</v>
      </c>
      <c r="F33" s="126">
        <f t="shared" si="5"/>
        <v>69.626776339248153</v>
      </c>
      <c r="G33" s="126">
        <f t="shared" si="5"/>
        <v>274.37265035965817</v>
      </c>
      <c r="H33" s="126">
        <f t="shared" si="5"/>
        <v>39.882882591866192</v>
      </c>
      <c r="I33" s="126">
        <f t="shared" si="5"/>
        <v>46.990811077076032</v>
      </c>
      <c r="J33" s="126">
        <f t="shared" si="5"/>
        <v>298.7524212466015</v>
      </c>
      <c r="K33" s="126">
        <f t="shared" si="5"/>
        <v>23.933725935513941</v>
      </c>
      <c r="L33" s="126">
        <f t="shared" si="5"/>
        <v>410.3254743365747</v>
      </c>
      <c r="M33" s="126">
        <f t="shared" si="5"/>
        <v>46.502327739206002</v>
      </c>
      <c r="N33" s="126">
        <f t="shared" si="5"/>
        <v>66.851433035378903</v>
      </c>
      <c r="O33" s="126">
        <f t="shared" si="5"/>
        <v>5.7932828149791504</v>
      </c>
      <c r="P33" s="126">
        <f t="shared" si="5"/>
        <v>21.920677750890309</v>
      </c>
      <c r="Q33" s="126">
        <f t="shared" si="5"/>
        <v>141.08194592045436</v>
      </c>
      <c r="R33" s="126">
        <f t="shared" si="5"/>
        <v>43.381855035885749</v>
      </c>
      <c r="S33" s="126">
        <f t="shared" si="5"/>
        <v>21.986102683303677</v>
      </c>
      <c r="T33" s="126">
        <f t="shared" si="5"/>
        <v>48.290708098905867</v>
      </c>
      <c r="U33" s="126">
        <f t="shared" si="5"/>
        <v>72.733751805735892</v>
      </c>
      <c r="V33" s="126">
        <f t="shared" si="5"/>
        <v>186.39241762383114</v>
      </c>
      <c r="W33" s="126">
        <f t="shared" si="5"/>
        <v>46.37109805411805</v>
      </c>
      <c r="X33" s="126">
        <f t="shared" si="5"/>
        <v>16.08291905181223</v>
      </c>
      <c r="Y33" s="126">
        <f t="shared" si="5"/>
        <v>48.654188584556429</v>
      </c>
      <c r="Z33" s="126">
        <f t="shared" si="5"/>
        <v>32.960005560906971</v>
      </c>
      <c r="AA33" s="126">
        <f t="shared" si="5"/>
        <v>144.06821125139373</v>
      </c>
      <c r="AB33" s="126">
        <f t="shared" si="5"/>
        <v>33.541307666702963</v>
      </c>
      <c r="AC33" s="126">
        <f t="shared" si="5"/>
        <v>35.798249054935994</v>
      </c>
      <c r="AD33" s="126">
        <f t="shared" si="5"/>
        <v>45.384302795402803</v>
      </c>
      <c r="AE33" s="126">
        <f t="shared" si="5"/>
        <v>1348.2728798421961</v>
      </c>
      <c r="AF33" s="126">
        <f t="shared" si="5"/>
        <v>1462.9967393592378</v>
      </c>
      <c r="AG33" s="126">
        <f t="shared" si="5"/>
        <v>29.83544161044885</v>
      </c>
      <c r="AH33" s="126">
        <f t="shared" si="5"/>
        <v>14.351192666031153</v>
      </c>
      <c r="AI33" s="126">
        <f t="shared" si="5"/>
        <v>29.236297159879857</v>
      </c>
      <c r="AJ33" s="126">
        <f t="shared" si="5"/>
        <v>-0.29247687624203422</v>
      </c>
      <c r="AK33" s="126">
        <f t="shared" si="5"/>
        <v>73.130454560117784</v>
      </c>
      <c r="AL33" s="126">
        <f t="shared" si="5"/>
        <v>22.905447154621061</v>
      </c>
      <c r="AM33" s="126">
        <f t="shared" si="5"/>
        <v>24.389243730548365</v>
      </c>
      <c r="AN33" s="126">
        <f t="shared" si="5"/>
        <v>30.123056354243356</v>
      </c>
      <c r="AO33" s="126">
        <f t="shared" si="5"/>
        <v>32.467291841363782</v>
      </c>
      <c r="AP33" s="126">
        <f t="shared" si="5"/>
        <v>109.88503908077655</v>
      </c>
      <c r="AQ33" s="126">
        <f t="shared" si="5"/>
        <v>35.256030195861953</v>
      </c>
      <c r="AR33" s="126">
        <f t="shared" si="5"/>
        <v>580.00731332083376</v>
      </c>
      <c r="AS33" s="126">
        <f t="shared" si="5"/>
        <v>2.9442284562134518</v>
      </c>
      <c r="AT33" s="126">
        <f t="shared" si="5"/>
        <v>58.318847201572368</v>
      </c>
      <c r="AU33" s="126">
        <f t="shared" si="5"/>
        <v>676.52641917448136</v>
      </c>
      <c r="AV33" s="126">
        <f t="shared" si="5"/>
        <v>28.270684894004656</v>
      </c>
      <c r="AW33" s="126">
        <v>28.929731188394349</v>
      </c>
      <c r="AX33" s="126">
        <v>25.095523119124405</v>
      </c>
      <c r="AY33" s="126">
        <v>16.45417006788399</v>
      </c>
      <c r="AZ33" s="126">
        <v>98.750109269407403</v>
      </c>
      <c r="BA33" s="126">
        <f>BA22+BA24</f>
        <v>26.567266582966003</v>
      </c>
    </row>
    <row r="34" spans="1:53" s="1" customFormat="1" ht="15" customHeight="1">
      <c r="A34" t="s">
        <v>139</v>
      </c>
      <c r="B34" s="9" t="str">
        <f>IF('Sumário | Summary'!P1=1,"Despesas financeiras","Financial Expenses")</f>
        <v>Despesas financeiras</v>
      </c>
      <c r="C34" s="87">
        <v>-91.603999999999999</v>
      </c>
      <c r="D34" s="87">
        <v>-65.691999999999993</v>
      </c>
      <c r="E34" s="87">
        <v>-71.986999999999995</v>
      </c>
      <c r="F34" s="87">
        <v>-70.42</v>
      </c>
      <c r="G34" s="87">
        <v>-299.70299999999997</v>
      </c>
      <c r="H34" s="87">
        <v>-65.165999999999997</v>
      </c>
      <c r="I34" s="87">
        <v>-64.251000000000005</v>
      </c>
      <c r="J34" s="87">
        <v>-73.944000000000003</v>
      </c>
      <c r="K34" s="87">
        <v>-39.345999999999997</v>
      </c>
      <c r="L34" s="87">
        <v>-242.70699999999999</v>
      </c>
      <c r="M34" s="87">
        <v>-38.274000000000001</v>
      </c>
      <c r="N34" s="87">
        <v>-44.040999999999997</v>
      </c>
      <c r="O34" s="87">
        <v>-26.975000000000001</v>
      </c>
      <c r="P34" s="87">
        <v>-36.726999999999997</v>
      </c>
      <c r="Q34" s="87">
        <v>-146.017</v>
      </c>
      <c r="R34" s="87">
        <v>-34.468667505993551</v>
      </c>
      <c r="S34" s="87">
        <v>-36.994999999999997</v>
      </c>
      <c r="T34" s="87">
        <v>-36.259553186967914</v>
      </c>
      <c r="U34" s="87">
        <v>-35.886000000000003</v>
      </c>
      <c r="V34" s="87">
        <v>-143.60922069296146</v>
      </c>
      <c r="W34" s="87">
        <v>-28.257000000000001</v>
      </c>
      <c r="X34" s="87">
        <v>-16.97</v>
      </c>
      <c r="Y34" s="87">
        <v>-20.422999999999998</v>
      </c>
      <c r="Z34" s="87">
        <v>-24.968</v>
      </c>
      <c r="AA34" s="87">
        <v>-90.618000000000009</v>
      </c>
      <c r="AB34" s="87">
        <v>-23.428999999999998</v>
      </c>
      <c r="AC34" s="87">
        <v>-29.280999999999999</v>
      </c>
      <c r="AD34" s="87">
        <v>-37.64</v>
      </c>
      <c r="AE34" s="87">
        <v>-48.988652842270426</v>
      </c>
      <c r="AF34" s="87">
        <v>-139.33865284227042</v>
      </c>
      <c r="AG34" s="87">
        <v>-50.593527983567462</v>
      </c>
      <c r="AH34" s="87">
        <v>-51.484774535347405</v>
      </c>
      <c r="AI34" s="87">
        <v>-37.122601641386424</v>
      </c>
      <c r="AJ34" s="87">
        <v>-36.766009231092056</v>
      </c>
      <c r="AK34" s="87">
        <v>-175.96691339139335</v>
      </c>
      <c r="AL34" s="87">
        <v>-41.203511667332954</v>
      </c>
      <c r="AM34" s="87">
        <v>-39.120648844036602</v>
      </c>
      <c r="AN34" s="87">
        <v>-34.340069407438641</v>
      </c>
      <c r="AO34" s="87">
        <v>-33.220223423031548</v>
      </c>
      <c r="AP34" s="87">
        <v>-147.88445334183973</v>
      </c>
      <c r="AQ34" s="87">
        <v>-36.179262103229433</v>
      </c>
      <c r="AR34" s="87">
        <v>-34.452704506700343</v>
      </c>
      <c r="AS34" s="87">
        <v>-25.30961838532194</v>
      </c>
      <c r="AT34" s="87">
        <v>-28.17564474883223</v>
      </c>
      <c r="AU34" s="87">
        <v>-124.11722974408394</v>
      </c>
      <c r="AV34" s="87">
        <v>-34.50960398624337</v>
      </c>
      <c r="AW34" s="87">
        <v>-28.621685170770782</v>
      </c>
      <c r="AX34" s="87">
        <v>-13.386311668437346</v>
      </c>
      <c r="AY34" s="87">
        <v>-14.753864989739988</v>
      </c>
      <c r="AZ34" s="87">
        <v>-91.271465815191476</v>
      </c>
      <c r="BA34" s="87">
        <v>-17.784641352658927</v>
      </c>
    </row>
    <row r="35" spans="1:53" s="1" customFormat="1" ht="15" customHeight="1">
      <c r="A35" t="s">
        <v>140</v>
      </c>
      <c r="B35" s="9" t="str">
        <f>IF('Sumário | Summary'!P1=1,"Receitas financeiras","Financial Revenues")</f>
        <v>Receitas financeiras</v>
      </c>
      <c r="C35" s="87">
        <v>16.885999999999999</v>
      </c>
      <c r="D35" s="87">
        <v>14.74</v>
      </c>
      <c r="E35" s="87">
        <v>14.255000000000001</v>
      </c>
      <c r="F35" s="87">
        <v>18.132000000000001</v>
      </c>
      <c r="G35" s="87">
        <v>64.013000000000005</v>
      </c>
      <c r="H35" s="87">
        <v>14.135999999999999</v>
      </c>
      <c r="I35" s="87">
        <v>7.8789999999999996</v>
      </c>
      <c r="J35" s="87">
        <v>10.311999999999999</v>
      </c>
      <c r="K35" s="87">
        <v>8.8219999999999992</v>
      </c>
      <c r="L35" s="87">
        <v>41.149000000000001</v>
      </c>
      <c r="M35" s="87">
        <v>6.9130000000000003</v>
      </c>
      <c r="N35" s="87">
        <v>8.5120000000000005</v>
      </c>
      <c r="O35" s="87">
        <v>9.0150000000000006</v>
      </c>
      <c r="P35" s="87">
        <v>8.1869999999999994</v>
      </c>
      <c r="Q35" s="87">
        <v>32.627000000000002</v>
      </c>
      <c r="R35" s="87">
        <v>5.0015921854664995</v>
      </c>
      <c r="S35" s="87">
        <v>6.9059999999999997</v>
      </c>
      <c r="T35" s="87">
        <v>5.5310510005804989</v>
      </c>
      <c r="U35" s="87">
        <v>9.6620000000000008</v>
      </c>
      <c r="V35" s="87">
        <v>27.100643186046995</v>
      </c>
      <c r="W35" s="87">
        <v>5.4249999999999998</v>
      </c>
      <c r="X35" s="87">
        <v>6.75</v>
      </c>
      <c r="Y35" s="87">
        <v>4.0789999999999997</v>
      </c>
      <c r="Z35" s="87">
        <v>4.7460000000000004</v>
      </c>
      <c r="AA35" s="87">
        <v>21</v>
      </c>
      <c r="AB35" s="87">
        <v>2.68</v>
      </c>
      <c r="AC35" s="87">
        <v>6.3970000000000002</v>
      </c>
      <c r="AD35" s="87">
        <v>8.0960000000000001</v>
      </c>
      <c r="AE35" s="87">
        <v>12.035965664525985</v>
      </c>
      <c r="AF35" s="87">
        <v>29.208965664525987</v>
      </c>
      <c r="AG35" s="87">
        <v>15.594044398662495</v>
      </c>
      <c r="AH35" s="87">
        <v>13.587636536524998</v>
      </c>
      <c r="AI35" s="87">
        <v>20.255905045539524</v>
      </c>
      <c r="AJ35" s="87">
        <v>17.185877792403975</v>
      </c>
      <c r="AK35" s="87">
        <v>66.623463773130993</v>
      </c>
      <c r="AL35" s="87">
        <v>10.455316772238996</v>
      </c>
      <c r="AM35" s="87">
        <v>18.097257413212834</v>
      </c>
      <c r="AN35" s="87">
        <v>15.20874436712802</v>
      </c>
      <c r="AO35" s="87">
        <v>15.409501923401505</v>
      </c>
      <c r="AP35" s="87">
        <v>59.170820475981358</v>
      </c>
      <c r="AQ35" s="87">
        <v>14.299461850928497</v>
      </c>
      <c r="AR35" s="87">
        <v>17.709231223475662</v>
      </c>
      <c r="AS35" s="87">
        <v>49.072981827537049</v>
      </c>
      <c r="AT35" s="87">
        <v>53.507886367361294</v>
      </c>
      <c r="AU35" s="87">
        <v>134.58956126930249</v>
      </c>
      <c r="AV35" s="87">
        <v>32.820231058541971</v>
      </c>
      <c r="AW35" s="87">
        <v>21.351967402022421</v>
      </c>
      <c r="AX35" s="87">
        <v>20.726640055764403</v>
      </c>
      <c r="AY35" s="87">
        <v>9.4913242890850089</v>
      </c>
      <c r="AZ35" s="87">
        <v>84.390162805413809</v>
      </c>
      <c r="BA35" s="87">
        <v>15.757966113086001</v>
      </c>
    </row>
    <row r="36" spans="1:53" s="1" customFormat="1" ht="15" customHeight="1">
      <c r="A36" t="s">
        <v>141</v>
      </c>
      <c r="B36" s="11" t="str">
        <f>IF('Sumário | Summary'!P1=1,"Lucro antes de IR e CS","Pre Tax Profit")</f>
        <v>Lucro antes de IR e CS</v>
      </c>
      <c r="C36" s="126">
        <f t="shared" ref="C36:AV36" si="6">SUM(C33:C35)</f>
        <v>18.472315371528499</v>
      </c>
      <c r="D36" s="126">
        <f t="shared" si="6"/>
        <v>3.5723914675728903</v>
      </c>
      <c r="E36" s="126">
        <f t="shared" si="6"/>
        <v>-0.49786054869138674</v>
      </c>
      <c r="F36" s="126">
        <f t="shared" si="6"/>
        <v>17.338776339248152</v>
      </c>
      <c r="G36" s="126">
        <f t="shared" si="6"/>
        <v>38.682650359658197</v>
      </c>
      <c r="H36" s="126">
        <f t="shared" si="6"/>
        <v>-11.147117408133806</v>
      </c>
      <c r="I36" s="126">
        <f t="shared" si="6"/>
        <v>-9.3811889229239735</v>
      </c>
      <c r="J36" s="126">
        <f t="shared" si="6"/>
        <v>235.1204212466015</v>
      </c>
      <c r="K36" s="126">
        <f t="shared" si="6"/>
        <v>-6.5902740644860565</v>
      </c>
      <c r="L36" s="126">
        <f t="shared" si="6"/>
        <v>208.76747433657471</v>
      </c>
      <c r="M36" s="126">
        <f t="shared" si="6"/>
        <v>15.141327739206002</v>
      </c>
      <c r="N36" s="126">
        <f t="shared" si="6"/>
        <v>31.322433035378907</v>
      </c>
      <c r="O36" s="126">
        <f t="shared" si="6"/>
        <v>-12.16671718502085</v>
      </c>
      <c r="P36" s="126">
        <f t="shared" si="6"/>
        <v>-6.6193222491096879</v>
      </c>
      <c r="Q36" s="126">
        <f t="shared" si="6"/>
        <v>27.691945920454366</v>
      </c>
      <c r="R36" s="126">
        <f t="shared" si="6"/>
        <v>13.914779715358698</v>
      </c>
      <c r="S36" s="126">
        <f t="shared" si="6"/>
        <v>-8.1028973166963212</v>
      </c>
      <c r="T36" s="126">
        <f t="shared" si="6"/>
        <v>17.562205912518451</v>
      </c>
      <c r="U36" s="126">
        <f t="shared" si="6"/>
        <v>46.509751805735888</v>
      </c>
      <c r="V36" s="126">
        <f t="shared" si="6"/>
        <v>69.883840116916673</v>
      </c>
      <c r="W36" s="126">
        <f t="shared" si="6"/>
        <v>23.53909805411805</v>
      </c>
      <c r="X36" s="126">
        <f t="shared" si="6"/>
        <v>5.8629190518122307</v>
      </c>
      <c r="Y36" s="126">
        <f t="shared" si="6"/>
        <v>32.310188584556428</v>
      </c>
      <c r="Z36" s="126">
        <f t="shared" si="6"/>
        <v>12.738005560906972</v>
      </c>
      <c r="AA36" s="126">
        <f t="shared" si="6"/>
        <v>74.450211251393725</v>
      </c>
      <c r="AB36" s="126">
        <f t="shared" si="6"/>
        <v>12.792307666702964</v>
      </c>
      <c r="AC36" s="126">
        <f t="shared" si="6"/>
        <v>12.914249054935995</v>
      </c>
      <c r="AD36" s="126">
        <f t="shared" si="6"/>
        <v>15.840302795402803</v>
      </c>
      <c r="AE36" s="126">
        <f t="shared" si="6"/>
        <v>1311.3201926644515</v>
      </c>
      <c r="AF36" s="126">
        <f t="shared" si="6"/>
        <v>1352.8670521814934</v>
      </c>
      <c r="AG36" s="126">
        <f t="shared" si="6"/>
        <v>-5.1640419744561168</v>
      </c>
      <c r="AH36" s="126">
        <f t="shared" si="6"/>
        <v>-23.545945332791256</v>
      </c>
      <c r="AI36" s="126">
        <f t="shared" si="6"/>
        <v>12.369600564032957</v>
      </c>
      <c r="AJ36" s="126">
        <f t="shared" si="6"/>
        <v>-19.872608314930115</v>
      </c>
      <c r="AK36" s="126">
        <f t="shared" si="6"/>
        <v>-36.212995058144571</v>
      </c>
      <c r="AL36" s="126">
        <f t="shared" si="6"/>
        <v>-7.8427477404728965</v>
      </c>
      <c r="AM36" s="126">
        <f t="shared" si="6"/>
        <v>3.3658522997245974</v>
      </c>
      <c r="AN36" s="126">
        <f t="shared" si="6"/>
        <v>10.991731313932736</v>
      </c>
      <c r="AO36" s="126">
        <f t="shared" si="6"/>
        <v>14.656570341733739</v>
      </c>
      <c r="AP36" s="126">
        <f t="shared" si="6"/>
        <v>21.171406214918179</v>
      </c>
      <c r="AQ36" s="126">
        <f t="shared" si="6"/>
        <v>13.376229943561016</v>
      </c>
      <c r="AR36" s="126">
        <f t="shared" si="6"/>
        <v>563.26384003760904</v>
      </c>
      <c r="AS36" s="126">
        <f t="shared" si="6"/>
        <v>26.707591898428561</v>
      </c>
      <c r="AT36" s="126">
        <f t="shared" si="6"/>
        <v>83.651088820101435</v>
      </c>
      <c r="AU36" s="126">
        <f t="shared" si="6"/>
        <v>686.99875069969994</v>
      </c>
      <c r="AV36" s="126">
        <f t="shared" si="6"/>
        <v>26.581311966303257</v>
      </c>
      <c r="AW36" s="126">
        <v>21.660013419645988</v>
      </c>
      <c r="AX36" s="126">
        <v>32.435851506451463</v>
      </c>
      <c r="AY36" s="126">
        <v>11.191629367229011</v>
      </c>
      <c r="AZ36" s="126">
        <v>91.868806259629736</v>
      </c>
      <c r="BA36" s="126">
        <f>SUM(BA33:BA35)</f>
        <v>24.540591343393075</v>
      </c>
    </row>
    <row r="37" spans="1:53" s="1" customFormat="1" ht="15" customHeight="1">
      <c r="A37" t="s">
        <v>142</v>
      </c>
      <c r="B37" s="11" t="str">
        <f>IF('Sumário | Summary'!P1=1,"Imposto de Renda e Contribuição Social","Income and Social Contribution Taxes")</f>
        <v>Imposto de Renda e Contribuição Social</v>
      </c>
      <c r="C37" s="126">
        <f t="shared" ref="C37:AV37" si="7">SUM(C38:C39)</f>
        <v>-7.5129999999999999</v>
      </c>
      <c r="D37" s="126">
        <f t="shared" si="7"/>
        <v>-8.1110000000000007</v>
      </c>
      <c r="E37" s="126">
        <f t="shared" si="7"/>
        <v>-10.095999999999998</v>
      </c>
      <c r="F37" s="126">
        <f t="shared" si="7"/>
        <v>-8.5620000000000012</v>
      </c>
      <c r="G37" s="126">
        <f t="shared" si="7"/>
        <v>-34.282000000000004</v>
      </c>
      <c r="H37" s="126">
        <f t="shared" si="7"/>
        <v>-8.5380000000000003</v>
      </c>
      <c r="I37" s="126">
        <f t="shared" si="7"/>
        <v>-7.6629999999999994</v>
      </c>
      <c r="J37" s="126">
        <f t="shared" si="7"/>
        <v>-16.253</v>
      </c>
      <c r="K37" s="126">
        <f t="shared" si="7"/>
        <v>-1.0840000000000001</v>
      </c>
      <c r="L37" s="126">
        <f t="shared" si="7"/>
        <v>-33.538000000000004</v>
      </c>
      <c r="M37" s="126">
        <f t="shared" si="7"/>
        <v>-6.1550000000000002</v>
      </c>
      <c r="N37" s="126">
        <f t="shared" si="7"/>
        <v>-8.3130000000000006</v>
      </c>
      <c r="O37" s="126">
        <f t="shared" si="7"/>
        <v>-6.9279999999999999</v>
      </c>
      <c r="P37" s="126">
        <f t="shared" si="7"/>
        <v>-7.157</v>
      </c>
      <c r="Q37" s="126">
        <f t="shared" si="7"/>
        <v>-28.552999999999997</v>
      </c>
      <c r="R37" s="126">
        <f t="shared" si="7"/>
        <v>-10.752141377127998</v>
      </c>
      <c r="S37" s="126">
        <f t="shared" si="7"/>
        <v>-9.0329999999999995</v>
      </c>
      <c r="T37" s="126">
        <f t="shared" si="7"/>
        <v>-8.7310666341100038</v>
      </c>
      <c r="U37" s="126">
        <f t="shared" si="7"/>
        <v>-8.4849999999999994</v>
      </c>
      <c r="V37" s="126">
        <f t="shared" si="7"/>
        <v>-37.001208011238006</v>
      </c>
      <c r="W37" s="126">
        <f t="shared" si="7"/>
        <v>-7.008</v>
      </c>
      <c r="X37" s="126">
        <f t="shared" si="7"/>
        <v>-4.9669999999999996</v>
      </c>
      <c r="Y37" s="126">
        <f t="shared" si="7"/>
        <v>-5.6020000000000003</v>
      </c>
      <c r="Z37" s="126">
        <f t="shared" si="7"/>
        <v>-6.0829999999999993</v>
      </c>
      <c r="AA37" s="126">
        <f t="shared" si="7"/>
        <v>-23.66</v>
      </c>
      <c r="AB37" s="126">
        <f t="shared" si="7"/>
        <v>-5.6609999999999996</v>
      </c>
      <c r="AC37" s="126">
        <f t="shared" si="7"/>
        <v>-5.7809999999999997</v>
      </c>
      <c r="AD37" s="126">
        <f t="shared" si="7"/>
        <v>-6.8070000000000004</v>
      </c>
      <c r="AE37" s="126">
        <f t="shared" si="7"/>
        <v>-47.909702201879483</v>
      </c>
      <c r="AF37" s="126">
        <f t="shared" si="7"/>
        <v>-66.158702201879493</v>
      </c>
      <c r="AG37" s="126">
        <f t="shared" si="7"/>
        <v>-5.7486972707369999</v>
      </c>
      <c r="AH37" s="126">
        <f t="shared" si="7"/>
        <v>-5.6062316623249995</v>
      </c>
      <c r="AI37" s="126">
        <f t="shared" si="7"/>
        <v>-5.5091119353080016</v>
      </c>
      <c r="AJ37" s="126">
        <f t="shared" si="7"/>
        <v>-3.8948220796159951</v>
      </c>
      <c r="AK37" s="126">
        <f t="shared" si="7"/>
        <v>-20.758862947985996</v>
      </c>
      <c r="AL37" s="126">
        <f t="shared" si="7"/>
        <v>-7.0297088088569994</v>
      </c>
      <c r="AM37" s="126">
        <f t="shared" si="7"/>
        <v>-7.4916093259529974</v>
      </c>
      <c r="AN37" s="126">
        <f t="shared" si="7"/>
        <v>-7.423517620891003</v>
      </c>
      <c r="AO37" s="126">
        <f t="shared" si="7"/>
        <v>-9.1799844637309977</v>
      </c>
      <c r="AP37" s="126">
        <f t="shared" si="7"/>
        <v>-31.124820219431996</v>
      </c>
      <c r="AQ37" s="126">
        <f t="shared" si="7"/>
        <v>-6.6816161431189984</v>
      </c>
      <c r="AR37" s="126">
        <f t="shared" si="7"/>
        <v>-104.59473908840897</v>
      </c>
      <c r="AS37" s="126">
        <f t="shared" si="7"/>
        <v>-6.8732714528581775</v>
      </c>
      <c r="AT37" s="126">
        <f t="shared" si="7"/>
        <v>-24.412276287351844</v>
      </c>
      <c r="AU37" s="126">
        <f t="shared" si="7"/>
        <v>-142.56190297173799</v>
      </c>
      <c r="AV37" s="126">
        <f t="shared" si="7"/>
        <v>-7.8799193354033452</v>
      </c>
      <c r="AW37" s="126">
        <v>-5.0874950356831601</v>
      </c>
      <c r="AX37" s="126">
        <v>-9.3311160182863073</v>
      </c>
      <c r="AY37" s="126">
        <v>-4.936083665411009</v>
      </c>
      <c r="AZ37" s="126">
        <v>-27.234614054783822</v>
      </c>
      <c r="BA37" s="126">
        <f>SUM(BA38:BA39)</f>
        <v>-4.872386345183001</v>
      </c>
    </row>
    <row r="38" spans="1:53" s="1" customFormat="1" ht="15" customHeight="1">
      <c r="A38" t="s">
        <v>109</v>
      </c>
      <c r="B38" s="13" t="str">
        <f>IF('Sumário | Summary'!P1=1,"Diferidos","Deferred")</f>
        <v>Diferidos</v>
      </c>
      <c r="C38" s="87">
        <v>-0.13900000000000001</v>
      </c>
      <c r="D38" s="87">
        <v>-3.6999999999999998E-2</v>
      </c>
      <c r="E38" s="87">
        <v>-0.96299999999999997</v>
      </c>
      <c r="F38" s="87">
        <v>0.13300000000000001</v>
      </c>
      <c r="G38" s="87">
        <v>-1.006</v>
      </c>
      <c r="H38" s="87">
        <v>0.121</v>
      </c>
      <c r="I38" s="87">
        <v>0.34399999999999997</v>
      </c>
      <c r="J38" s="87">
        <v>0.315</v>
      </c>
      <c r="K38" s="87">
        <v>6.5000000000000002E-2</v>
      </c>
      <c r="L38" s="87">
        <v>0.84499999999999997</v>
      </c>
      <c r="M38" s="87">
        <v>0.189</v>
      </c>
      <c r="N38" s="87">
        <v>-8.5999999999999993E-2</v>
      </c>
      <c r="O38" s="87">
        <v>-0.01</v>
      </c>
      <c r="P38" s="87">
        <v>2.7E-2</v>
      </c>
      <c r="Q38" s="87">
        <v>0.12</v>
      </c>
      <c r="R38" s="87">
        <v>6.580552134800001E-2</v>
      </c>
      <c r="S38" s="87">
        <v>6.0000000000000001E-3</v>
      </c>
      <c r="T38" s="87">
        <v>1.4755873380000001E-2</v>
      </c>
      <c r="U38" s="87">
        <v>5.0000000000000001E-3</v>
      </c>
      <c r="V38" s="87">
        <v>9.1561394728000026E-2</v>
      </c>
      <c r="W38" s="87">
        <v>7.0000000000000001E-3</v>
      </c>
      <c r="X38" s="87">
        <v>6.0000000000000001E-3</v>
      </c>
      <c r="Y38" s="87">
        <v>3.0000000000000001E-3</v>
      </c>
      <c r="Z38" s="87">
        <v>-4.0000000000000001E-3</v>
      </c>
      <c r="AA38" s="87">
        <v>1.2E-2</v>
      </c>
      <c r="AB38" s="87">
        <v>8.9999999999999993E-3</v>
      </c>
      <c r="AC38" s="87">
        <v>-8.0000000000000002E-3</v>
      </c>
      <c r="AD38" s="87">
        <v>-6.2E-2</v>
      </c>
      <c r="AE38" s="87">
        <v>6.6000000000000003E-2</v>
      </c>
      <c r="AF38" s="87">
        <v>5.0000000000000044E-3</v>
      </c>
      <c r="AG38" s="87">
        <v>-8.7701669020000001E-3</v>
      </c>
      <c r="AH38" s="87">
        <v>-2.951697097E-2</v>
      </c>
      <c r="AI38" s="87">
        <v>1.2201730739999945E-3</v>
      </c>
      <c r="AJ38" s="87">
        <v>-3.7150159889999992E-2</v>
      </c>
      <c r="AK38" s="87">
        <v>-7.4217124688E-2</v>
      </c>
      <c r="AL38" s="87">
        <v>-2.5543798106E-2</v>
      </c>
      <c r="AM38" s="87">
        <v>-2.3338059273999998E-2</v>
      </c>
      <c r="AN38" s="87">
        <v>-5.3879662773999998E-2</v>
      </c>
      <c r="AO38" s="87">
        <v>-4.9650565380000133E-3</v>
      </c>
      <c r="AP38" s="87">
        <v>-0.10772657669200002</v>
      </c>
      <c r="AQ38" s="87">
        <v>-4.2090305936000008E-2</v>
      </c>
      <c r="AR38" s="87">
        <v>-6.2558092768000007E-2</v>
      </c>
      <c r="AS38" s="87">
        <v>-7.6031149372000048E-2</v>
      </c>
      <c r="AT38" s="87">
        <v>-0.17315934882199996</v>
      </c>
      <c r="AU38" s="87">
        <v>-0.35383889689800002</v>
      </c>
      <c r="AV38" s="87">
        <v>-0.11897536572999998</v>
      </c>
      <c r="AW38" s="87">
        <v>2.0947104039999685E-3</v>
      </c>
      <c r="AX38" s="87">
        <v>-0.11521987922999996</v>
      </c>
      <c r="AY38" s="87">
        <v>-0.28577119810399998</v>
      </c>
      <c r="AZ38" s="87">
        <v>-0.51787173265999997</v>
      </c>
      <c r="BA38" s="87">
        <v>-0.21431350694999998</v>
      </c>
    </row>
    <row r="39" spans="1:53" s="1" customFormat="1" ht="15" customHeight="1">
      <c r="A39" t="s">
        <v>110</v>
      </c>
      <c r="B39" s="13" t="str">
        <f>IF('Sumário | Summary'!P1=1,"Correntes","Current")</f>
        <v>Correntes</v>
      </c>
      <c r="C39" s="87">
        <v>-7.3739999999999997</v>
      </c>
      <c r="D39" s="87">
        <v>-8.0739999999999998</v>
      </c>
      <c r="E39" s="87">
        <v>-9.1329999999999991</v>
      </c>
      <c r="F39" s="87">
        <v>-8.6950000000000003</v>
      </c>
      <c r="G39" s="87">
        <v>-33.276000000000003</v>
      </c>
      <c r="H39" s="87">
        <v>-8.6590000000000007</v>
      </c>
      <c r="I39" s="87">
        <v>-8.0069999999999997</v>
      </c>
      <c r="J39" s="87">
        <v>-16.568000000000001</v>
      </c>
      <c r="K39" s="87">
        <v>-1.149</v>
      </c>
      <c r="L39" s="87">
        <v>-34.383000000000003</v>
      </c>
      <c r="M39" s="87">
        <v>-6.3440000000000003</v>
      </c>
      <c r="N39" s="87">
        <v>-8.2270000000000003</v>
      </c>
      <c r="O39" s="87">
        <v>-6.9180000000000001</v>
      </c>
      <c r="P39" s="87">
        <v>-7.1840000000000002</v>
      </c>
      <c r="Q39" s="87">
        <v>-28.672999999999998</v>
      </c>
      <c r="R39" s="87">
        <v>-10.817946898475999</v>
      </c>
      <c r="S39" s="87">
        <v>-9.0389999999999997</v>
      </c>
      <c r="T39" s="87">
        <v>-8.7458225074900042</v>
      </c>
      <c r="U39" s="87">
        <v>-8.49</v>
      </c>
      <c r="V39" s="87">
        <v>-37.092769405966003</v>
      </c>
      <c r="W39" s="87">
        <v>-7.0149999999999997</v>
      </c>
      <c r="X39" s="87">
        <v>-4.9729999999999999</v>
      </c>
      <c r="Y39" s="87">
        <v>-5.6050000000000004</v>
      </c>
      <c r="Z39" s="87">
        <v>-6.0789999999999997</v>
      </c>
      <c r="AA39" s="87">
        <v>-23.672000000000001</v>
      </c>
      <c r="AB39" s="87">
        <v>-5.67</v>
      </c>
      <c r="AC39" s="87">
        <v>-5.7729999999999997</v>
      </c>
      <c r="AD39" s="87">
        <v>-6.7450000000000001</v>
      </c>
      <c r="AE39" s="87">
        <v>-47.975702201879486</v>
      </c>
      <c r="AF39" s="87">
        <v>-66.163702201879488</v>
      </c>
      <c r="AG39" s="87">
        <v>-5.7399271038349999</v>
      </c>
      <c r="AH39" s="87">
        <v>-5.5767146913549999</v>
      </c>
      <c r="AI39" s="87">
        <v>-5.5103321083820012</v>
      </c>
      <c r="AJ39" s="87">
        <v>-3.8576719197259952</v>
      </c>
      <c r="AK39" s="87">
        <v>-20.684645823297995</v>
      </c>
      <c r="AL39" s="87">
        <v>-7.0041650107509996</v>
      </c>
      <c r="AM39" s="87">
        <v>-7.4682712666789977</v>
      </c>
      <c r="AN39" s="87">
        <v>-7.3696379581170026</v>
      </c>
      <c r="AO39" s="87">
        <v>-9.1750194071929982</v>
      </c>
      <c r="AP39" s="87">
        <v>-31.017093642739997</v>
      </c>
      <c r="AQ39" s="87">
        <v>-6.6395258371829984</v>
      </c>
      <c r="AR39" s="87">
        <v>-104.53218099564097</v>
      </c>
      <c r="AS39" s="87">
        <v>-6.7972403034861779</v>
      </c>
      <c r="AT39" s="87">
        <v>-24.239116938529843</v>
      </c>
      <c r="AU39" s="87">
        <v>-142.20806407484</v>
      </c>
      <c r="AV39" s="87">
        <v>-7.7609439696733453</v>
      </c>
      <c r="AW39" s="87">
        <v>-5.0895897460871602</v>
      </c>
      <c r="AX39" s="87">
        <v>-9.2158961390563068</v>
      </c>
      <c r="AY39" s="87">
        <v>-4.6503124673070086</v>
      </c>
      <c r="AZ39" s="87">
        <v>-26.716742322123821</v>
      </c>
      <c r="BA39" s="87">
        <v>-4.658072838233001</v>
      </c>
    </row>
    <row r="40" spans="1:53" s="85" customFormat="1" ht="15" customHeight="1">
      <c r="A40" t="s">
        <v>277</v>
      </c>
      <c r="B40" s="11" t="str">
        <f>IF('Sumário | Summary'!P1=1,"Lucro antes da participação dos minoritários","Profit before minority
interest")</f>
        <v>Lucro antes da participação dos minoritários</v>
      </c>
      <c r="C40" s="126">
        <f t="shared" ref="C40:AV40" si="8">C36+C37</f>
        <v>10.959315371528499</v>
      </c>
      <c r="D40" s="126">
        <f t="shared" si="8"/>
        <v>-4.5386085324271104</v>
      </c>
      <c r="E40" s="126">
        <f t="shared" si="8"/>
        <v>-10.593860548691385</v>
      </c>
      <c r="F40" s="126">
        <f t="shared" si="8"/>
        <v>8.7767763392481513</v>
      </c>
      <c r="G40" s="126">
        <f t="shared" si="8"/>
        <v>4.4006503596581936</v>
      </c>
      <c r="H40" s="126">
        <f t="shared" si="8"/>
        <v>-19.685117408133806</v>
      </c>
      <c r="I40" s="126">
        <f t="shared" si="8"/>
        <v>-17.044188922923972</v>
      </c>
      <c r="J40" s="126">
        <f t="shared" si="8"/>
        <v>218.86742124660151</v>
      </c>
      <c r="K40" s="126">
        <f t="shared" si="8"/>
        <v>-7.6742740644860561</v>
      </c>
      <c r="L40" s="126">
        <f t="shared" si="8"/>
        <v>175.2294743365747</v>
      </c>
      <c r="M40" s="126">
        <f t="shared" si="8"/>
        <v>8.9863277392060006</v>
      </c>
      <c r="N40" s="126">
        <f t="shared" si="8"/>
        <v>23.009433035378905</v>
      </c>
      <c r="O40" s="126">
        <f t="shared" si="8"/>
        <v>-19.094717185020851</v>
      </c>
      <c r="P40" s="126">
        <f t="shared" si="8"/>
        <v>-13.776322249109688</v>
      </c>
      <c r="Q40" s="126">
        <f t="shared" si="8"/>
        <v>-0.86105407954563162</v>
      </c>
      <c r="R40" s="126">
        <f t="shared" si="8"/>
        <v>3.1626383382306997</v>
      </c>
      <c r="S40" s="126">
        <f t="shared" si="8"/>
        <v>-17.135897316696322</v>
      </c>
      <c r="T40" s="126">
        <f t="shared" si="8"/>
        <v>8.8311392784084468</v>
      </c>
      <c r="U40" s="126">
        <f t="shared" si="8"/>
        <v>38.024751805735889</v>
      </c>
      <c r="V40" s="126">
        <f t="shared" si="8"/>
        <v>32.882632105678667</v>
      </c>
      <c r="W40" s="126">
        <f t="shared" si="8"/>
        <v>16.531098054118051</v>
      </c>
      <c r="X40" s="126">
        <f t="shared" si="8"/>
        <v>0.89591905181223108</v>
      </c>
      <c r="Y40" s="126">
        <f t="shared" si="8"/>
        <v>26.708188584556428</v>
      </c>
      <c r="Z40" s="126">
        <f t="shared" si="8"/>
        <v>6.6550055609069725</v>
      </c>
      <c r="AA40" s="126">
        <f t="shared" si="8"/>
        <v>50.790211251393728</v>
      </c>
      <c r="AB40" s="126">
        <f t="shared" si="8"/>
        <v>7.1313076667029645</v>
      </c>
      <c r="AC40" s="126">
        <f t="shared" si="8"/>
        <v>7.1332490549359955</v>
      </c>
      <c r="AD40" s="126">
        <f t="shared" si="8"/>
        <v>9.0333027954028022</v>
      </c>
      <c r="AE40" s="126">
        <f t="shared" si="8"/>
        <v>1263.4104904625719</v>
      </c>
      <c r="AF40" s="126">
        <f t="shared" si="8"/>
        <v>1286.7083499796138</v>
      </c>
      <c r="AG40" s="126">
        <f t="shared" si="8"/>
        <v>-10.912739245193116</v>
      </c>
      <c r="AH40" s="126">
        <f t="shared" si="8"/>
        <v>-29.152176995116257</v>
      </c>
      <c r="AI40" s="126">
        <f t="shared" si="8"/>
        <v>6.8604886287249558</v>
      </c>
      <c r="AJ40" s="126">
        <f t="shared" si="8"/>
        <v>-23.767430394546111</v>
      </c>
      <c r="AK40" s="126">
        <f t="shared" si="8"/>
        <v>-56.971858006130567</v>
      </c>
      <c r="AL40" s="126">
        <f t="shared" si="8"/>
        <v>-14.872456549329897</v>
      </c>
      <c r="AM40" s="126">
        <f t="shared" si="8"/>
        <v>-4.1257570262284</v>
      </c>
      <c r="AN40" s="126">
        <f t="shared" si="8"/>
        <v>3.5682136930417325</v>
      </c>
      <c r="AO40" s="126">
        <f t="shared" si="8"/>
        <v>5.4765858780027408</v>
      </c>
      <c r="AP40" s="126">
        <f t="shared" si="8"/>
        <v>-9.9534140045138173</v>
      </c>
      <c r="AQ40" s="126">
        <f t="shared" si="8"/>
        <v>6.6946138004420179</v>
      </c>
      <c r="AR40" s="126">
        <f t="shared" si="8"/>
        <v>458.66910094920007</v>
      </c>
      <c r="AS40" s="126">
        <f t="shared" si="8"/>
        <v>19.834320445570384</v>
      </c>
      <c r="AT40" s="126">
        <f t="shared" si="8"/>
        <v>59.238812532749591</v>
      </c>
      <c r="AU40" s="126">
        <f t="shared" si="8"/>
        <v>544.436847727962</v>
      </c>
      <c r="AV40" s="126">
        <f t="shared" si="8"/>
        <v>18.70139263089991</v>
      </c>
      <c r="AW40" s="126">
        <v>16.57251838396283</v>
      </c>
      <c r="AX40" s="126">
        <v>23.104735488165154</v>
      </c>
      <c r="AY40" s="126">
        <v>6.2555457018180016</v>
      </c>
      <c r="AZ40" s="126">
        <v>64.634192204845917</v>
      </c>
      <c r="BA40" s="126">
        <f>BA36+BA37</f>
        <v>19.668204998210072</v>
      </c>
    </row>
    <row r="41" spans="1:53" s="85" customFormat="1" ht="15" customHeight="1">
      <c r="A41" t="s">
        <v>278</v>
      </c>
      <c r="B41" s="112" t="str">
        <f>IF('Sumário | Summary'!P1=1,"Participação dos minoritários","Minority interest")</f>
        <v>Participação dos minoritários</v>
      </c>
      <c r="C41" s="87">
        <v>6.5640000000000001</v>
      </c>
      <c r="D41" s="87">
        <v>6.4189999999999996</v>
      </c>
      <c r="E41" s="87">
        <v>6.5439999999999996</v>
      </c>
      <c r="F41" s="87">
        <v>6.1980000000000004</v>
      </c>
      <c r="G41" s="87">
        <v>25.725000000000001</v>
      </c>
      <c r="H41" s="87">
        <v>2E-3</v>
      </c>
      <c r="I41" s="87">
        <v>2E-3</v>
      </c>
      <c r="J41" s="87">
        <v>1.0999999999999999E-2</v>
      </c>
      <c r="K41" s="87">
        <v>8.9999999999999993E-3</v>
      </c>
      <c r="L41" s="87">
        <v>2.4E-2</v>
      </c>
      <c r="M41" s="87">
        <v>8.0000000000000002E-3</v>
      </c>
      <c r="N41" s="87">
        <v>8.9999999999999993E-3</v>
      </c>
      <c r="O41" s="87">
        <v>5.0000000000000001E-3</v>
      </c>
      <c r="P41" s="87">
        <v>4.0000000000000001E-3</v>
      </c>
      <c r="Q41" s="87">
        <v>2.5999999999999999E-2</v>
      </c>
      <c r="R41" s="87">
        <v>-5.0656458847500004E-3</v>
      </c>
      <c r="S41" s="87">
        <v>6.0000000000000001E-3</v>
      </c>
      <c r="T41" s="87">
        <v>-6.3634360927499979E-3</v>
      </c>
      <c r="U41" s="87">
        <v>-5.0000000000000001E-3</v>
      </c>
      <c r="V41" s="87">
        <v>-1.0429081977499997E-2</v>
      </c>
      <c r="W41" s="87">
        <v>6.0000000000000001E-3</v>
      </c>
      <c r="X41" s="87">
        <v>5.0000000000000001E-3</v>
      </c>
      <c r="Y41" s="87">
        <v>-5.0000000000000001E-3</v>
      </c>
      <c r="Z41" s="87">
        <v>6.0000000000000001E-3</v>
      </c>
      <c r="AA41" s="87">
        <v>1.2E-2</v>
      </c>
      <c r="AB41" s="87">
        <v>-5.2765735398799998E-3</v>
      </c>
      <c r="AC41" s="87">
        <v>-5.4324716985000004E-3</v>
      </c>
      <c r="AD41" s="87">
        <v>-5.5367712675000007E-3</v>
      </c>
      <c r="AE41" s="87">
        <v>-6.1970202360000001E-3</v>
      </c>
      <c r="AF41" s="87">
        <v>-2.2442836741880003E-2</v>
      </c>
      <c r="AG41" s="87">
        <v>-6.8031771142500006E-3</v>
      </c>
      <c r="AH41" s="87">
        <v>-6.559818952500001E-3</v>
      </c>
      <c r="AI41" s="87">
        <v>-7.4044744784999995E-3</v>
      </c>
      <c r="AJ41" s="87">
        <v>-7.7120432047400062E-3</v>
      </c>
      <c r="AK41" s="87">
        <v>-2.8479513749990006E-2</v>
      </c>
      <c r="AL41" s="87">
        <v>-8.1535162499999994E-3</v>
      </c>
      <c r="AM41" s="87">
        <v>-8.206406250000001E-3</v>
      </c>
      <c r="AN41" s="87">
        <v>-9.4105574999999997E-3</v>
      </c>
      <c r="AO41" s="87">
        <v>-8.5819687500000089E-3</v>
      </c>
      <c r="AP41" s="87">
        <v>-3.4352448750000007E-2</v>
      </c>
      <c r="AQ41" s="87">
        <v>-8.3931187500000011E-3</v>
      </c>
      <c r="AR41" s="87">
        <v>-1.5612141666028321</v>
      </c>
      <c r="AS41" s="87">
        <v>2.7365761355741833</v>
      </c>
      <c r="AT41" s="87">
        <v>0.65074641907817132</v>
      </c>
      <c r="AU41" s="87">
        <v>1.8177152692995227</v>
      </c>
      <c r="AV41" s="87">
        <v>0</v>
      </c>
      <c r="AW41" s="87">
        <v>0</v>
      </c>
      <c r="AX41" s="87">
        <v>-3.3228899687310328E-7</v>
      </c>
      <c r="AY41" s="87">
        <v>-3.2526065174565134E-22</v>
      </c>
      <c r="AZ41" s="87">
        <v>-3.3228899687310359E-7</v>
      </c>
      <c r="BA41" s="87">
        <v>0</v>
      </c>
    </row>
    <row r="42" spans="1:53" s="1" customFormat="1" ht="15" customHeight="1">
      <c r="A42" t="s">
        <v>270</v>
      </c>
      <c r="B42" s="11" t="str">
        <f>IF('Sumário | Summary'!P1=1,"Lucro/Prejuízo do Período","Profit / Loss for the Period")</f>
        <v>Lucro/Prejuízo do Período</v>
      </c>
      <c r="C42" s="126">
        <f t="shared" ref="C42:AV42" si="9">SUM(C40:C41)</f>
        <v>17.523315371528497</v>
      </c>
      <c r="D42" s="126">
        <f t="shared" si="9"/>
        <v>1.8803914675728892</v>
      </c>
      <c r="E42" s="126">
        <f t="shared" si="9"/>
        <v>-4.0498605486913855</v>
      </c>
      <c r="F42" s="126">
        <f t="shared" si="9"/>
        <v>14.974776339248152</v>
      </c>
      <c r="G42" s="126">
        <f t="shared" si="9"/>
        <v>30.125650359658195</v>
      </c>
      <c r="H42" s="126">
        <f t="shared" si="9"/>
        <v>-19.683117408133807</v>
      </c>
      <c r="I42" s="126">
        <f t="shared" si="9"/>
        <v>-17.042188922923973</v>
      </c>
      <c r="J42" s="126">
        <f t="shared" si="9"/>
        <v>218.8784212466015</v>
      </c>
      <c r="K42" s="126">
        <f t="shared" si="9"/>
        <v>-7.6652740644860557</v>
      </c>
      <c r="L42" s="126">
        <f t="shared" si="9"/>
        <v>175.2534743365747</v>
      </c>
      <c r="M42" s="126">
        <f t="shared" si="9"/>
        <v>8.9943277392059997</v>
      </c>
      <c r="N42" s="126">
        <f t="shared" si="9"/>
        <v>23.018433035378905</v>
      </c>
      <c r="O42" s="126">
        <f t="shared" si="9"/>
        <v>-19.089717185020852</v>
      </c>
      <c r="P42" s="126">
        <f t="shared" si="9"/>
        <v>-13.772322249109688</v>
      </c>
      <c r="Q42" s="126">
        <f t="shared" si="9"/>
        <v>-0.8350540795456316</v>
      </c>
      <c r="R42" s="126">
        <f t="shared" si="9"/>
        <v>3.1575726923459499</v>
      </c>
      <c r="S42" s="126">
        <f t="shared" si="9"/>
        <v>-17.129897316696322</v>
      </c>
      <c r="T42" s="126">
        <f t="shared" si="9"/>
        <v>8.824775842315697</v>
      </c>
      <c r="U42" s="126">
        <f t="shared" si="9"/>
        <v>38.019751805735886</v>
      </c>
      <c r="V42" s="126">
        <f t="shared" si="9"/>
        <v>32.872203023701168</v>
      </c>
      <c r="W42" s="126">
        <f t="shared" si="9"/>
        <v>16.537098054118051</v>
      </c>
      <c r="X42" s="126">
        <f t="shared" si="9"/>
        <v>0.90091905181223109</v>
      </c>
      <c r="Y42" s="126">
        <f t="shared" si="9"/>
        <v>26.703188584556429</v>
      </c>
      <c r="Z42" s="126">
        <f t="shared" si="9"/>
        <v>6.6610055609069727</v>
      </c>
      <c r="AA42" s="126">
        <f t="shared" si="9"/>
        <v>50.802211251393729</v>
      </c>
      <c r="AB42" s="126">
        <f t="shared" si="9"/>
        <v>7.1260310931630846</v>
      </c>
      <c r="AC42" s="126">
        <f t="shared" si="9"/>
        <v>7.1278165832374958</v>
      </c>
      <c r="AD42" s="126">
        <f t="shared" si="9"/>
        <v>9.0277660241353015</v>
      </c>
      <c r="AE42" s="126">
        <f t="shared" si="9"/>
        <v>1263.404293442336</v>
      </c>
      <c r="AF42" s="126">
        <f t="shared" si="9"/>
        <v>1286.6859071428719</v>
      </c>
      <c r="AG42" s="126">
        <f t="shared" si="9"/>
        <v>-10.919542422307366</v>
      </c>
      <c r="AH42" s="126">
        <f t="shared" si="9"/>
        <v>-29.158736814068757</v>
      </c>
      <c r="AI42" s="126">
        <f t="shared" si="9"/>
        <v>6.8530841542464556</v>
      </c>
      <c r="AJ42" s="126">
        <f t="shared" si="9"/>
        <v>-23.775142437750851</v>
      </c>
      <c r="AK42" s="126">
        <f t="shared" si="9"/>
        <v>-57.00033751988056</v>
      </c>
      <c r="AL42" s="126">
        <f t="shared" si="9"/>
        <v>-14.880610065579896</v>
      </c>
      <c r="AM42" s="126">
        <f t="shared" si="9"/>
        <v>-4.1339634324784003</v>
      </c>
      <c r="AN42" s="126">
        <f t="shared" si="9"/>
        <v>3.5588031355417327</v>
      </c>
      <c r="AO42" s="126">
        <f t="shared" si="9"/>
        <v>5.468003909252741</v>
      </c>
      <c r="AP42" s="126">
        <f t="shared" si="9"/>
        <v>-9.9877664532638182</v>
      </c>
      <c r="AQ42" s="126">
        <f t="shared" si="9"/>
        <v>6.686220681692018</v>
      </c>
      <c r="AR42" s="126">
        <f t="shared" si="9"/>
        <v>457.10788678259723</v>
      </c>
      <c r="AS42" s="126">
        <f t="shared" si="9"/>
        <v>22.570896581144567</v>
      </c>
      <c r="AT42" s="126">
        <f t="shared" si="9"/>
        <v>59.889558951827766</v>
      </c>
      <c r="AU42" s="126">
        <f t="shared" si="9"/>
        <v>546.25456299726147</v>
      </c>
      <c r="AV42" s="126">
        <f t="shared" si="9"/>
        <v>18.70139263089991</v>
      </c>
      <c r="AW42" s="126">
        <v>16.57251838396283</v>
      </c>
      <c r="AX42" s="126">
        <v>23.104735155876156</v>
      </c>
      <c r="AY42" s="126">
        <v>6.2555457018180016</v>
      </c>
      <c r="AZ42" s="126">
        <v>64.634191872556926</v>
      </c>
      <c r="BA42" s="126">
        <f>SUM(BA40:BA41)</f>
        <v>19.668204998210072</v>
      </c>
    </row>
    <row r="43" spans="1:53" s="1" customFormat="1">
      <c r="A43" s="175" t="s">
        <v>111</v>
      </c>
      <c r="B43" s="11" t="str">
        <f>IF('Sumário | Summary'!P1=1,"Margem Líquida","Net Margin")</f>
        <v>Margem Líquida</v>
      </c>
      <c r="C43" s="213">
        <f t="shared" ref="C43:AV43" si="10">C42/C14</f>
        <v>0.17407110532999912</v>
      </c>
      <c r="D43" s="213">
        <f t="shared" si="10"/>
        <v>1.930210354097054E-2</v>
      </c>
      <c r="E43" s="213">
        <f t="shared" si="10"/>
        <v>-3.0762716796731329E-2</v>
      </c>
      <c r="F43" s="213">
        <f t="shared" si="10"/>
        <v>0.11632562119342653</v>
      </c>
      <c r="G43" s="213">
        <f t="shared" si="10"/>
        <v>6.5709608507865669E-2</v>
      </c>
      <c r="H43" s="213">
        <f t="shared" si="10"/>
        <v>-0.21107889290875456</v>
      </c>
      <c r="I43" s="213">
        <f t="shared" si="10"/>
        <v>-0.16826861646800614</v>
      </c>
      <c r="J43" s="213">
        <f t="shared" si="10"/>
        <v>2.3565182793912078</v>
      </c>
      <c r="K43" s="213">
        <f t="shared" si="10"/>
        <v>-8.9478714479667681E-2</v>
      </c>
      <c r="L43" s="213">
        <f t="shared" si="10"/>
        <v>0.46849252590248103</v>
      </c>
      <c r="M43" s="213">
        <f t="shared" si="10"/>
        <v>0.11283962462229168</v>
      </c>
      <c r="N43" s="213">
        <f t="shared" si="10"/>
        <v>0.16322492918397558</v>
      </c>
      <c r="O43" s="213">
        <f t="shared" si="10"/>
        <v>-0.23015616939327055</v>
      </c>
      <c r="P43" s="213">
        <f t="shared" si="10"/>
        <v>-0.16015995023600027</v>
      </c>
      <c r="Q43" s="213">
        <f t="shared" si="10"/>
        <v>-2.1430038355277066E-3</v>
      </c>
      <c r="R43" s="213">
        <f t="shared" si="10"/>
        <v>3.7059555274817219E-2</v>
      </c>
      <c r="S43" s="213">
        <f t="shared" si="10"/>
        <v>-0.19544301868056002</v>
      </c>
      <c r="T43" s="213">
        <f t="shared" si="10"/>
        <v>9.8821946043118711E-2</v>
      </c>
      <c r="U43" s="213">
        <f t="shared" si="10"/>
        <v>0.38652965879792489</v>
      </c>
      <c r="V43" s="213">
        <f t="shared" si="10"/>
        <v>9.1182318056033412E-2</v>
      </c>
      <c r="W43" s="213">
        <f t="shared" si="10"/>
        <v>0.17860547079723657</v>
      </c>
      <c r="X43" s="213">
        <f t="shared" si="10"/>
        <v>1.4213206755990896E-2</v>
      </c>
      <c r="Y43" s="213">
        <f t="shared" si="10"/>
        <v>0.28449637270232264</v>
      </c>
      <c r="Z43" s="213">
        <f t="shared" si="10"/>
        <v>7.5379024544945605E-2</v>
      </c>
      <c r="AA43" s="213">
        <f t="shared" si="10"/>
        <v>0.15021163195858719</v>
      </c>
      <c r="AB43" s="213">
        <f t="shared" si="10"/>
        <v>9.1065790076908737E-2</v>
      </c>
      <c r="AC43" s="213">
        <f t="shared" si="10"/>
        <v>9.2658940103046275E-2</v>
      </c>
      <c r="AD43" s="213">
        <f t="shared" si="10"/>
        <v>0.10140564546191304</v>
      </c>
      <c r="AE43" s="213">
        <f t="shared" si="10"/>
        <v>0.90408989369606774</v>
      </c>
      <c r="AF43" s="213">
        <f t="shared" si="10"/>
        <v>0.7837830952117335</v>
      </c>
      <c r="AG43" s="213">
        <f t="shared" si="10"/>
        <v>-8.9378812182848266E-2</v>
      </c>
      <c r="AH43" s="213">
        <f t="shared" si="10"/>
        <v>-0.42164769786328754</v>
      </c>
      <c r="AI43" s="213">
        <f t="shared" si="10"/>
        <v>9.2278140903196165E-2</v>
      </c>
      <c r="AJ43" s="213">
        <f t="shared" si="10"/>
        <v>-0.29824497067082412</v>
      </c>
      <c r="AK43" s="213">
        <f t="shared" si="10"/>
        <v>-0.16507095447509323</v>
      </c>
      <c r="AL43" s="213">
        <f t="shared" si="10"/>
        <v>-0.20055236042979308</v>
      </c>
      <c r="AM43" s="213">
        <f t="shared" si="10"/>
        <v>-5.3166863609745485E-2</v>
      </c>
      <c r="AN43" s="213">
        <f t="shared" si="10"/>
        <v>4.4197383401200441E-2</v>
      </c>
      <c r="AO43" s="213">
        <f t="shared" si="10"/>
        <v>6.1615567026314558E-2</v>
      </c>
      <c r="AP43" s="213">
        <f t="shared" si="10"/>
        <v>-3.1093499697163907E-2</v>
      </c>
      <c r="AQ43" s="213">
        <f t="shared" si="10"/>
        <v>7.7810257977868502E-2</v>
      </c>
      <c r="AR43" s="213">
        <f t="shared" si="10"/>
        <v>0.57498313982835081</v>
      </c>
      <c r="AS43" s="213">
        <f t="shared" si="10"/>
        <v>0.4715853944870666</v>
      </c>
      <c r="AT43" s="213">
        <f t="shared" si="10"/>
        <v>0.88650503104499156</v>
      </c>
      <c r="AU43" s="213">
        <f t="shared" si="10"/>
        <v>0.54826008338351206</v>
      </c>
      <c r="AV43" s="213">
        <f t="shared" si="10"/>
        <v>0.32401799130718179</v>
      </c>
      <c r="AW43" s="213">
        <v>0.2943807546812765</v>
      </c>
      <c r="AX43" s="213">
        <v>0.41224629847937971</v>
      </c>
      <c r="AY43" s="213">
        <v>0.10473944286227836</v>
      </c>
      <c r="AZ43" s="213">
        <v>0.28128223148750836</v>
      </c>
      <c r="BA43" s="213">
        <f>BA42/BA14</f>
        <v>0.33107588181080599</v>
      </c>
    </row>
    <row r="44" spans="1:53" s="1" customFormat="1">
      <c r="A44" s="175" t="s">
        <v>112</v>
      </c>
      <c r="B44" s="24" t="str">
        <f>IF('Sumário | Summary'!P1=1,"Lucro Líquido por ação","Profit Per Share")</f>
        <v>Lucro Líquido por ação</v>
      </c>
      <c r="C44" s="158">
        <v>3.6750909816292664E-2</v>
      </c>
      <c r="D44" s="158">
        <v>-9.1565079521330001E-2</v>
      </c>
      <c r="E44" s="158">
        <v>-0.14325709701732667</v>
      </c>
      <c r="F44" s="158">
        <v>1.9851814614239054E-2</v>
      </c>
      <c r="G44" s="158">
        <v>-0.17821256210320849</v>
      </c>
      <c r="H44" s="158">
        <v>-0.16451909851674587</v>
      </c>
      <c r="I44" s="158">
        <v>-0.14245212727962459</v>
      </c>
      <c r="J44" s="158">
        <v>1.8289297720680917</v>
      </c>
      <c r="K44" s="158">
        <v>-6.6178063053843134E-2</v>
      </c>
      <c r="L44" s="158">
        <v>1.4557804832178785</v>
      </c>
      <c r="M44" s="158">
        <v>7.5143542508701047E-2</v>
      </c>
      <c r="N44" s="158">
        <v>0.19221196923680781</v>
      </c>
      <c r="O44" s="158">
        <v>-0.15961867620128317</v>
      </c>
      <c r="P44" s="158">
        <v>-0.11514737034221308</v>
      </c>
      <c r="Q44" s="158">
        <v>-7.4105347979871432E-3</v>
      </c>
      <c r="R44" s="158">
        <v>2.6500504531685475E-2</v>
      </c>
      <c r="S44" s="158">
        <v>-0.1432729279278315</v>
      </c>
      <c r="T44" s="158">
        <v>7.4069630034729453E-2</v>
      </c>
      <c r="U44" s="158">
        <v>0.24051746847709043</v>
      </c>
      <c r="V44" s="158">
        <v>0.19781467511567385</v>
      </c>
      <c r="W44" s="158">
        <v>0.10753695958315501</v>
      </c>
      <c r="X44" s="158">
        <v>5.8339134030301549E-3</v>
      </c>
      <c r="Y44" s="158">
        <v>0.17490384759609479</v>
      </c>
      <c r="Z44" s="158">
        <v>4.3566919715912054E-2</v>
      </c>
      <c r="AA44" s="158">
        <v>0.33184164029819202</v>
      </c>
      <c r="AB44" s="158">
        <v>4.6679056527871847E-2</v>
      </c>
      <c r="AC44" s="158">
        <v>4.6708404258523246E-2</v>
      </c>
      <c r="AD44" s="158">
        <v>5.9135027035655298E-2</v>
      </c>
      <c r="AE44" s="158">
        <v>8.2767786898264397</v>
      </c>
      <c r="AF44" s="158">
        <v>8.4293011776484903</v>
      </c>
      <c r="AG44" s="158">
        <v>-7.1536105295593094E-2</v>
      </c>
      <c r="AH44" s="158">
        <v>-0.19102435608494467</v>
      </c>
      <c r="AI44" s="158">
        <v>4.4895273799491459E-2</v>
      </c>
      <c r="AJ44" s="158">
        <v>-0.15575420315091579</v>
      </c>
      <c r="AK44" s="158">
        <v>-0.37341939073196212</v>
      </c>
      <c r="AL44" s="158">
        <v>-9.7485893231030421E-2</v>
      </c>
      <c r="AM44" s="158">
        <v>-2.7082763702789364E-2</v>
      </c>
      <c r="AN44" s="158">
        <v>2.3313872532614757E-2</v>
      </c>
      <c r="AO44" s="158">
        <v>3.5470173862224383E-2</v>
      </c>
      <c r="AP44" s="158">
        <v>-6.5784610538980645E-2</v>
      </c>
      <c r="AQ44" s="158">
        <v>4.380258110075344E-2</v>
      </c>
      <c r="AR44" s="158">
        <v>2.9945923468266225</v>
      </c>
      <c r="AS44" s="158">
        <v>0.14786582362132172</v>
      </c>
      <c r="AT44" s="158">
        <v>0.39234679618919577</v>
      </c>
      <c r="AU44" s="158">
        <v>3.5786075477378936</v>
      </c>
      <c r="AV44" s="158">
        <v>0.12251603804448896</v>
      </c>
      <c r="AW44" s="158">
        <v>0.1085694168822381</v>
      </c>
      <c r="AX44" s="158">
        <v>0.15136309189552333</v>
      </c>
      <c r="AY44" s="158">
        <v>4.0981155271115066E-2</v>
      </c>
      <c r="AZ44" s="158">
        <v>0.42342970209336545</v>
      </c>
      <c r="BA44" s="158">
        <v>0.12884979206554206</v>
      </c>
    </row>
    <row r="45" spans="1:53">
      <c r="Y45" s="227"/>
    </row>
    <row r="46" spans="1:53">
      <c r="C46" s="212"/>
      <c r="D46" s="212"/>
      <c r="E46" s="212"/>
      <c r="F46" s="212"/>
      <c r="G46" s="212"/>
      <c r="H46" s="212"/>
      <c r="I46" s="212"/>
      <c r="J46" s="212"/>
      <c r="K46" s="212"/>
      <c r="L46" s="212"/>
      <c r="M46" s="212"/>
      <c r="N46" s="212"/>
      <c r="O46" s="212"/>
      <c r="P46" s="212"/>
      <c r="Q46" s="212"/>
      <c r="R46" s="212"/>
      <c r="S46" s="212"/>
      <c r="T46" s="212"/>
      <c r="U46" s="212"/>
      <c r="V46" s="212"/>
      <c r="AM46" s="212"/>
      <c r="AN46" s="212"/>
      <c r="AO46" s="212"/>
      <c r="AP46" s="212"/>
      <c r="AQ46" s="212"/>
      <c r="AR46" s="212"/>
      <c r="AS46" s="212"/>
      <c r="AT46" s="212"/>
      <c r="AU46" s="212"/>
      <c r="AV46" s="212"/>
      <c r="AW46" s="212"/>
      <c r="AX46" s="212"/>
      <c r="AY46" s="212"/>
      <c r="AZ46" s="212"/>
      <c r="BA46" s="212"/>
    </row>
    <row r="47" spans="1:53">
      <c r="C47" s="212"/>
      <c r="D47" s="212"/>
      <c r="E47" s="212"/>
      <c r="F47" s="212"/>
      <c r="G47" s="212"/>
      <c r="H47" s="212"/>
      <c r="I47" s="212"/>
      <c r="J47" s="212"/>
      <c r="K47" s="212"/>
      <c r="L47" s="212"/>
      <c r="M47" s="212"/>
      <c r="N47" s="212"/>
      <c r="O47" s="212"/>
      <c r="P47" s="212"/>
      <c r="Q47" s="212"/>
      <c r="R47" s="212"/>
      <c r="S47" s="212"/>
      <c r="T47" s="212"/>
      <c r="U47" s="212"/>
      <c r="V47" s="212"/>
      <c r="AM47" s="212"/>
      <c r="AN47" s="212"/>
      <c r="AO47" s="212"/>
      <c r="AP47" s="212"/>
      <c r="AQ47" s="212"/>
      <c r="AR47" s="212"/>
      <c r="AS47" s="212"/>
      <c r="AT47" s="212"/>
      <c r="AU47" s="212"/>
      <c r="AV47" s="212"/>
      <c r="AW47" s="212"/>
      <c r="AX47" s="212"/>
      <c r="AY47" s="212"/>
      <c r="AZ47" s="212"/>
      <c r="BA47" s="212"/>
    </row>
    <row r="67" spans="3:53" s="2" customFormat="1">
      <c r="C67" s="155"/>
      <c r="D67" s="155"/>
      <c r="E67" s="155"/>
      <c r="F67" s="155"/>
      <c r="G67" s="155"/>
      <c r="H67" s="155"/>
      <c r="I67" s="155"/>
      <c r="J67" s="155"/>
      <c r="K67" s="155"/>
      <c r="L67" s="155"/>
      <c r="M67" s="155"/>
      <c r="N67" s="155"/>
      <c r="O67" s="155"/>
      <c r="P67" s="155"/>
      <c r="Q67" s="155"/>
      <c r="R67" s="155"/>
      <c r="S67" s="155"/>
      <c r="T67" s="155"/>
      <c r="U67" s="155"/>
      <c r="V67" s="155"/>
      <c r="W67" s="57"/>
      <c r="X67" s="57"/>
      <c r="Y67" s="57"/>
      <c r="Z67" s="57"/>
      <c r="AA67" s="199"/>
      <c r="AB67" s="199"/>
      <c r="AC67" s="199"/>
      <c r="AD67" s="199"/>
      <c r="AE67" s="57"/>
      <c r="AF67" s="199"/>
      <c r="AG67" s="199"/>
      <c r="AH67" s="199"/>
      <c r="AI67" s="155"/>
      <c r="AJ67" s="199"/>
      <c r="AK67" s="155"/>
      <c r="AL67" s="155"/>
      <c r="AM67" s="155"/>
      <c r="AN67" s="155"/>
      <c r="AO67" s="155"/>
      <c r="AP67" s="155"/>
      <c r="AQ67" s="155"/>
      <c r="AR67" s="155"/>
      <c r="AS67" s="155"/>
      <c r="AT67" s="155"/>
      <c r="AU67" s="155"/>
      <c r="AV67" s="155"/>
      <c r="AW67" s="155"/>
      <c r="AX67" s="155"/>
      <c r="AY67" s="155"/>
      <c r="AZ67" s="155"/>
      <c r="BA67" s="155"/>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U73"/>
  <sheetViews>
    <sheetView showGridLines="0" zoomScaleNormal="100" workbookViewId="0">
      <pane xSplit="2" ySplit="5" topLeftCell="BN6" activePane="bottomRight" state="frozen"/>
      <selection activeCell="BR5" sqref="BR5"/>
      <selection pane="topRight" activeCell="BR5" sqref="BR5"/>
      <selection pane="bottomLeft" activeCell="BR5" sqref="BR5"/>
      <selection pane="bottomRight" activeCell="A71" sqref="A71:XFD79"/>
    </sheetView>
  </sheetViews>
  <sheetFormatPr defaultRowHeight="14.4" outlineLevelCol="1"/>
  <cols>
    <col min="1" max="1" width="57.3320312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7" customWidth="1" collapsed="1"/>
    <col min="48" max="48" width="15.109375" style="7" hidden="1" customWidth="1" outlineLevel="1"/>
    <col min="49" max="49" width="11.5546875" style="153" bestFit="1" customWidth="1" collapsed="1"/>
    <col min="50" max="51" width="15.109375" style="7" hidden="1" customWidth="1" outlineLevel="1"/>
    <col min="52" max="52" width="15.109375" style="7" customWidth="1" collapsed="1"/>
    <col min="53" max="57" width="15.109375" style="7" hidden="1" customWidth="1" outlineLevel="1"/>
    <col min="58" max="58" width="15.109375" style="7" customWidth="1" collapsed="1"/>
    <col min="59" max="73" width="15.109375" style="7" customWidth="1"/>
  </cols>
  <sheetData>
    <row r="1" spans="1:73">
      <c r="B1" s="108" t="s">
        <v>42</v>
      </c>
      <c r="AL1" s="221"/>
      <c r="AM1" s="221"/>
      <c r="AN1" s="221"/>
      <c r="AO1" s="221"/>
      <c r="AQ1" s="221"/>
      <c r="AR1" s="221"/>
      <c r="AS1" s="221"/>
      <c r="AT1" s="221"/>
      <c r="AU1" s="221"/>
      <c r="AV1" s="221"/>
      <c r="AX1" s="221"/>
      <c r="AY1" s="221"/>
      <c r="BA1" s="221"/>
      <c r="BB1" s="221"/>
      <c r="BC1" s="221"/>
      <c r="BD1" s="221"/>
      <c r="BE1" s="221"/>
      <c r="BF1" s="221"/>
      <c r="BG1" s="221"/>
      <c r="BH1" s="221"/>
      <c r="BI1" s="221"/>
      <c r="BJ1" s="221"/>
      <c r="BK1" s="221"/>
      <c r="BL1" s="221"/>
      <c r="BM1" s="221"/>
      <c r="BN1" s="221"/>
      <c r="BO1" s="221"/>
      <c r="BP1" s="221"/>
      <c r="BQ1" s="221"/>
      <c r="BR1" s="221"/>
      <c r="BS1" s="221"/>
      <c r="BT1" s="232" t="s">
        <v>320</v>
      </c>
      <c r="BU1" s="221"/>
    </row>
    <row r="2" spans="1:73">
      <c r="B2" s="108" t="s">
        <v>41</v>
      </c>
      <c r="AL2" s="221"/>
      <c r="AM2" s="221"/>
      <c r="AN2" s="221"/>
      <c r="AO2" s="221"/>
      <c r="AQ2" s="221"/>
      <c r="AR2" s="221"/>
      <c r="AS2" s="221"/>
      <c r="AT2" s="221"/>
      <c r="AU2" s="221"/>
      <c r="AV2" s="221"/>
      <c r="AX2" s="221"/>
      <c r="AY2" s="221"/>
      <c r="BA2" s="221"/>
      <c r="BB2" s="221"/>
      <c r="BC2" s="221"/>
      <c r="BD2" s="221"/>
      <c r="BE2" s="221"/>
      <c r="BF2" s="221"/>
      <c r="BG2" s="221"/>
      <c r="BH2" s="221"/>
      <c r="BI2" s="221"/>
      <c r="BJ2" s="221"/>
      <c r="BK2" s="221"/>
      <c r="BL2" s="221"/>
      <c r="BM2" s="221"/>
      <c r="BN2" s="221"/>
      <c r="BO2" s="221"/>
      <c r="BP2" s="221"/>
      <c r="BQ2" s="221"/>
      <c r="BR2" s="221"/>
      <c r="BS2" s="221"/>
      <c r="BT2" s="221"/>
      <c r="BU2" s="221"/>
    </row>
    <row r="3" spans="1:73" s="223" customFormat="1">
      <c r="A3"/>
      <c r="B3" s="224">
        <v>1</v>
      </c>
      <c r="AL3" s="222"/>
      <c r="AM3" s="222"/>
      <c r="AN3" s="222"/>
      <c r="AO3" s="222"/>
      <c r="AQ3" s="222"/>
      <c r="AR3" s="222"/>
      <c r="AS3" s="222"/>
      <c r="AT3" s="222"/>
      <c r="AU3" s="222"/>
      <c r="AV3" s="222"/>
      <c r="AW3" s="222"/>
      <c r="AX3" s="222"/>
      <c r="AY3" s="222"/>
      <c r="AZ3" s="225"/>
      <c r="BA3" s="222"/>
      <c r="BB3" s="222"/>
      <c r="BC3" s="222"/>
      <c r="BD3" s="222"/>
      <c r="BE3" s="222"/>
      <c r="BF3" s="222"/>
      <c r="BG3" s="222"/>
      <c r="BH3" s="222"/>
      <c r="BI3" s="222"/>
      <c r="BJ3" s="222"/>
      <c r="BK3" s="222"/>
      <c r="BL3" s="222"/>
      <c r="BM3" s="222"/>
      <c r="BN3" s="222"/>
      <c r="BO3" s="222"/>
      <c r="BP3" s="222"/>
      <c r="BQ3" s="222"/>
      <c r="BR3" s="222"/>
      <c r="BS3" s="222"/>
      <c r="BT3" s="222"/>
      <c r="BU3" s="222"/>
    </row>
    <row r="4" spans="1:73"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3"/>
      <c r="AW4" s="154"/>
      <c r="BE4" s="7">
        <v>2022</v>
      </c>
      <c r="BF4" s="196" t="s">
        <v>283</v>
      </c>
      <c r="BG4" s="196" t="s">
        <v>286</v>
      </c>
      <c r="BH4" s="196" t="s">
        <v>288</v>
      </c>
      <c r="BI4" s="196" t="s">
        <v>311</v>
      </c>
      <c r="BJ4" s="196">
        <v>2023</v>
      </c>
      <c r="BK4" s="196" t="s">
        <v>317</v>
      </c>
      <c r="BL4" s="229"/>
      <c r="BM4" s="229"/>
      <c r="BN4" s="196" t="s">
        <v>329</v>
      </c>
      <c r="BO4" s="196">
        <v>2024</v>
      </c>
      <c r="BP4" s="196" t="s">
        <v>331</v>
      </c>
      <c r="BQ4" s="196" t="s">
        <v>332</v>
      </c>
    </row>
    <row r="5" spans="1:73" s="171" customFormat="1" ht="18.75" customHeight="1">
      <c r="A5"/>
      <c r="B5" s="186" t="str">
        <f>IF('Sumário | Summary'!P1=1,"Principais Indicadores","Main indicators")</f>
        <v>Principais Indicadores</v>
      </c>
      <c r="C5" s="186" t="s">
        <v>78</v>
      </c>
      <c r="D5" s="186" t="s">
        <v>79</v>
      </c>
      <c r="E5" s="186" t="s">
        <v>80</v>
      </c>
      <c r="F5" s="186" t="s">
        <v>81</v>
      </c>
      <c r="G5" s="186">
        <v>2012</v>
      </c>
      <c r="H5" s="186" t="s">
        <v>77</v>
      </c>
      <c r="I5" s="186" t="s">
        <v>76</v>
      </c>
      <c r="J5" s="186" t="s">
        <v>75</v>
      </c>
      <c r="K5" s="186" t="s">
        <v>74</v>
      </c>
      <c r="L5" s="186">
        <v>2013</v>
      </c>
      <c r="M5" s="186" t="s">
        <v>73</v>
      </c>
      <c r="N5" s="186" t="s">
        <v>72</v>
      </c>
      <c r="O5" s="186" t="s">
        <v>71</v>
      </c>
      <c r="P5" s="186" t="s">
        <v>70</v>
      </c>
      <c r="Q5" s="186">
        <v>2014</v>
      </c>
      <c r="R5" s="186" t="s">
        <v>69</v>
      </c>
      <c r="S5" s="186" t="s">
        <v>68</v>
      </c>
      <c r="T5" s="186" t="s">
        <v>67</v>
      </c>
      <c r="U5" s="186" t="s">
        <v>66</v>
      </c>
      <c r="V5" s="186">
        <v>2015</v>
      </c>
      <c r="W5" s="186" t="s">
        <v>59</v>
      </c>
      <c r="X5" s="186" t="s">
        <v>60</v>
      </c>
      <c r="Y5" s="186" t="s">
        <v>61</v>
      </c>
      <c r="Z5" s="187" t="s">
        <v>62</v>
      </c>
      <c r="AA5" s="186">
        <v>2016</v>
      </c>
      <c r="AB5" s="187" t="s">
        <v>55</v>
      </c>
      <c r="AC5" s="187" t="s">
        <v>56</v>
      </c>
      <c r="AD5" s="187" t="s">
        <v>57</v>
      </c>
      <c r="AE5" s="187" t="s">
        <v>58</v>
      </c>
      <c r="AF5" s="187">
        <v>2017</v>
      </c>
      <c r="AG5" s="187" t="s">
        <v>54</v>
      </c>
      <c r="AH5" s="187" t="s">
        <v>53</v>
      </c>
      <c r="AI5" s="187" t="s">
        <v>52</v>
      </c>
      <c r="AJ5" s="187" t="s">
        <v>51</v>
      </c>
      <c r="AK5" s="187">
        <v>2018</v>
      </c>
      <c r="AL5" s="187" t="s">
        <v>43</v>
      </c>
      <c r="AM5" s="187" t="s">
        <v>44</v>
      </c>
      <c r="AN5" s="187" t="s">
        <v>46</v>
      </c>
      <c r="AO5" s="187" t="s">
        <v>47</v>
      </c>
      <c r="AP5" s="195" t="s">
        <v>281</v>
      </c>
      <c r="AQ5" s="187" t="s">
        <v>50</v>
      </c>
      <c r="AR5" s="187" t="s">
        <v>63</v>
      </c>
      <c r="AS5" s="187" t="s">
        <v>64</v>
      </c>
      <c r="AT5" s="187" t="s">
        <v>65</v>
      </c>
      <c r="AU5" s="195" t="s">
        <v>280</v>
      </c>
      <c r="AV5" s="187" t="s">
        <v>98</v>
      </c>
      <c r="AW5" s="187" t="s">
        <v>99</v>
      </c>
      <c r="AX5" s="187" t="s">
        <v>113</v>
      </c>
      <c r="AY5" s="187" t="s">
        <v>114</v>
      </c>
      <c r="AZ5" s="195" t="s">
        <v>279</v>
      </c>
      <c r="BA5" s="187" t="s">
        <v>125</v>
      </c>
      <c r="BB5" s="187" t="s">
        <v>264</v>
      </c>
      <c r="BC5" s="187" t="s">
        <v>265</v>
      </c>
      <c r="BD5" s="195" t="s">
        <v>271</v>
      </c>
      <c r="BE5" s="195" t="s">
        <v>272</v>
      </c>
      <c r="BF5" s="195" t="s">
        <v>283</v>
      </c>
      <c r="BG5" s="195" t="s">
        <v>286</v>
      </c>
      <c r="BH5" s="195" t="s">
        <v>288</v>
      </c>
      <c r="BI5" s="195" t="s">
        <v>311</v>
      </c>
      <c r="BJ5" s="195" t="s">
        <v>312</v>
      </c>
      <c r="BK5" s="195" t="s">
        <v>317</v>
      </c>
      <c r="BL5" s="195" t="s">
        <v>319</v>
      </c>
      <c r="BM5" s="195" t="s">
        <v>327</v>
      </c>
      <c r="BN5" s="195" t="s">
        <v>329</v>
      </c>
      <c r="BO5" s="195">
        <v>2024</v>
      </c>
      <c r="BP5" s="195" t="s">
        <v>331</v>
      </c>
      <c r="BQ5" s="195" t="s">
        <v>332</v>
      </c>
      <c r="BR5" s="195" t="s">
        <v>333</v>
      </c>
      <c r="BS5" s="195" t="s">
        <v>334</v>
      </c>
      <c r="BT5" s="195">
        <v>2025</v>
      </c>
      <c r="BU5" s="195" t="s">
        <v>335</v>
      </c>
    </row>
    <row r="6" spans="1:73"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4"/>
      <c r="AM6" s="26"/>
      <c r="AN6" s="60"/>
      <c r="AO6" s="60"/>
      <c r="AP6" s="60"/>
      <c r="AQ6" s="60"/>
      <c r="AR6" s="60"/>
      <c r="AS6" s="60"/>
      <c r="AT6" s="60"/>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row>
    <row r="7" spans="1:73" s="1" customFormat="1" ht="15" customHeight="1">
      <c r="A7" t="s">
        <v>126</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5">
        <v>117686.33080000001</v>
      </c>
      <c r="AM7" s="74">
        <v>122077.61378</v>
      </c>
      <c r="AN7" s="77">
        <v>123392.79361999998</v>
      </c>
      <c r="AO7" s="77">
        <v>136614.00153000001</v>
      </c>
      <c r="AP7" s="159">
        <v>499770.73973000003</v>
      </c>
      <c r="AQ7" s="77">
        <v>136574.48824999999</v>
      </c>
      <c r="AR7" s="77">
        <v>102828.25524157073</v>
      </c>
      <c r="AS7" s="77">
        <v>152621.40886842928</v>
      </c>
      <c r="AT7" s="77">
        <v>137199.40855668671</v>
      </c>
      <c r="AU7" s="159">
        <v>529223.56091668666</v>
      </c>
      <c r="AV7" s="159">
        <v>131899.57053</v>
      </c>
      <c r="AW7" s="159">
        <v>132161.84333227499</v>
      </c>
      <c r="AX7" s="159">
        <v>140056.03486999997</v>
      </c>
      <c r="AY7" s="160">
        <v>2037258.0342724368</v>
      </c>
      <c r="AZ7" s="159">
        <v>2441375.4830047116</v>
      </c>
      <c r="BA7" s="159">
        <v>176382.61993444801</v>
      </c>
      <c r="BB7" s="160">
        <v>128153.737171142</v>
      </c>
      <c r="BC7" s="159">
        <v>128461.11733990995</v>
      </c>
      <c r="BD7" s="159">
        <v>142799.57443843904</v>
      </c>
      <c r="BE7" s="159">
        <v>575797.04888393893</v>
      </c>
      <c r="BF7" s="159">
        <v>118787.59779005199</v>
      </c>
      <c r="BG7" s="159">
        <v>119258.34112362798</v>
      </c>
      <c r="BH7" s="159">
        <v>120698.67275587999</v>
      </c>
      <c r="BI7" s="159">
        <v>129979.36749409902</v>
      </c>
      <c r="BJ7" s="159">
        <v>488723.97916365898</v>
      </c>
      <c r="BK7" s="159">
        <v>123032.084700028</v>
      </c>
      <c r="BL7" s="159">
        <v>1132577.200332012</v>
      </c>
      <c r="BM7" s="159">
        <v>95000.513116359944</v>
      </c>
      <c r="BN7" s="159">
        <v>84238.385222507874</v>
      </c>
      <c r="BO7" s="159">
        <v>1434848.1833709078</v>
      </c>
      <c r="BP7" s="159">
        <v>91218.237244407996</v>
      </c>
      <c r="BQ7" s="159">
        <v>79314.583290422015</v>
      </c>
      <c r="BR7" s="159">
        <v>94866.246353829949</v>
      </c>
      <c r="BS7" s="159">
        <v>89023.542404473934</v>
      </c>
      <c r="BT7" s="159">
        <v>354422.60929313389</v>
      </c>
      <c r="BU7" s="159">
        <v>87500.609200555991</v>
      </c>
    </row>
    <row r="8" spans="1:73"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5">
        <v>112317.33080000001</v>
      </c>
      <c r="AM8" s="74">
        <v>114351.61378</v>
      </c>
      <c r="AN8" s="77">
        <v>115682.79361999998</v>
      </c>
      <c r="AO8" s="77">
        <v>128474.00153000001</v>
      </c>
      <c r="AP8" s="159">
        <v>470825.73973000003</v>
      </c>
      <c r="AQ8" s="77">
        <v>129901.48824999999</v>
      </c>
      <c r="AR8" s="77">
        <v>93057.255241570732</v>
      </c>
      <c r="AS8" s="77">
        <v>140270.40886842928</v>
      </c>
      <c r="AT8" s="159">
        <v>123095</v>
      </c>
      <c r="AU8" s="159">
        <v>486324.15236000001</v>
      </c>
      <c r="AV8" s="159">
        <v>118402.57053</v>
      </c>
      <c r="AW8" s="159">
        <v>112836.35893447747</v>
      </c>
      <c r="AX8" s="159">
        <v>124620.92497828401</v>
      </c>
      <c r="AY8" s="160">
        <v>1950251.9637402343</v>
      </c>
      <c r="AZ8" s="159">
        <v>2306111.8181829955</v>
      </c>
      <c r="BA8" s="159">
        <v>153316.65650444801</v>
      </c>
      <c r="BB8" s="160">
        <v>100578.730821142</v>
      </c>
      <c r="BC8" s="159">
        <v>105461.84669991001</v>
      </c>
      <c r="BD8" s="159">
        <v>115141.33222088823</v>
      </c>
      <c r="BE8" s="159">
        <v>474498.56624638825</v>
      </c>
      <c r="BF8" s="159">
        <v>99249.968710051995</v>
      </c>
      <c r="BG8" s="159">
        <v>103972.002553628</v>
      </c>
      <c r="BH8" s="159">
        <v>105909.25096588003</v>
      </c>
      <c r="BI8" s="159">
        <v>115576.31568409898</v>
      </c>
      <c r="BJ8" s="159">
        <v>424707.53791365901</v>
      </c>
      <c r="BK8" s="159">
        <v>112406.98021002801</v>
      </c>
      <c r="BL8" s="159">
        <v>1081428.9709220119</v>
      </c>
      <c r="BM8" s="159">
        <v>85963.801266359864</v>
      </c>
      <c r="BN8" s="159">
        <v>77943.448576857802</v>
      </c>
      <c r="BO8" s="159">
        <v>1357743.2009752577</v>
      </c>
      <c r="BP8" s="159">
        <v>83762.866134407988</v>
      </c>
      <c r="BQ8" s="159">
        <v>74371.678419171993</v>
      </c>
      <c r="BR8" s="159">
        <v>87023.624785079999</v>
      </c>
      <c r="BS8" s="159">
        <v>82508.231364474021</v>
      </c>
      <c r="BT8" s="159">
        <v>327666.40070313402</v>
      </c>
      <c r="BU8" s="159">
        <v>82332.562040555989</v>
      </c>
    </row>
    <row r="9" spans="1:73" s="70" customFormat="1" ht="15" customHeight="1">
      <c r="A9" t="s">
        <v>287</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1">
        <v>343327.21661306929</v>
      </c>
      <c r="AQ9" s="73">
        <v>100728.64113304051</v>
      </c>
      <c r="AR9" s="73">
        <v>75653.375726959493</v>
      </c>
      <c r="AS9" s="73">
        <v>82236.661300000007</v>
      </c>
      <c r="AT9" s="73">
        <v>88181.99259668673</v>
      </c>
      <c r="AU9" s="161">
        <v>346800.67075668671</v>
      </c>
      <c r="AV9" s="161">
        <v>92688.039829999994</v>
      </c>
      <c r="AW9" s="161">
        <v>85895.953782202487</v>
      </c>
      <c r="AX9" s="161">
        <v>94245.327209999989</v>
      </c>
      <c r="AY9" s="161">
        <v>101109.2607440904</v>
      </c>
      <c r="AZ9" s="161">
        <v>373938.58156629291</v>
      </c>
      <c r="BA9" s="161">
        <v>69514.800140000007</v>
      </c>
      <c r="BB9" s="164">
        <v>66684.929789999995</v>
      </c>
      <c r="BC9" s="161">
        <v>66980.070300000021</v>
      </c>
      <c r="BD9" s="161">
        <v>75312.396942449181</v>
      </c>
      <c r="BE9" s="161">
        <v>278492.1971724492</v>
      </c>
      <c r="BF9" s="161">
        <v>62164.474389999996</v>
      </c>
      <c r="BG9" s="161">
        <v>66585.400049999997</v>
      </c>
      <c r="BH9" s="161">
        <v>71877.737870000012</v>
      </c>
      <c r="BI9" s="161">
        <v>76843.342780000006</v>
      </c>
      <c r="BJ9" s="161">
        <v>277470.95509</v>
      </c>
      <c r="BK9" s="161">
        <v>75230.586329999991</v>
      </c>
      <c r="BL9" s="161">
        <v>62652.973809999996</v>
      </c>
      <c r="BM9" s="161">
        <v>57699.726830000029</v>
      </c>
      <c r="BN9" s="161">
        <v>30790.496437219903</v>
      </c>
      <c r="BO9" s="161">
        <v>226373.78340721992</v>
      </c>
      <c r="BP9" s="161">
        <v>44971.111069999992</v>
      </c>
      <c r="BQ9" s="161">
        <v>38967.961417500002</v>
      </c>
      <c r="BR9" s="161">
        <v>51270.004684999993</v>
      </c>
      <c r="BS9" s="161">
        <v>43808.153110000014</v>
      </c>
      <c r="BT9" s="161">
        <v>179017.23028250001</v>
      </c>
      <c r="BU9" s="161">
        <v>48155.237729999993</v>
      </c>
    </row>
    <row r="10" spans="1:73" s="91" customFormat="1" ht="15" customHeight="1">
      <c r="A10" t="s">
        <v>289</v>
      </c>
      <c r="B10" s="9" t="str">
        <f>IF('Sumário | Summary'!P1=1,"Margem NOI (%)","NOI Margin (%)")</f>
        <v>Margem NOI (%)</v>
      </c>
      <c r="C10" s="162">
        <v>1.1022790038663819</v>
      </c>
      <c r="D10" s="162">
        <v>1.0599709561106256</v>
      </c>
      <c r="E10" s="162">
        <v>0.95869860766021275</v>
      </c>
      <c r="F10" s="162">
        <v>0.95255463786332184</v>
      </c>
      <c r="G10" s="162">
        <v>0.94933399125241769</v>
      </c>
      <c r="H10" s="162">
        <v>0.95491909474989822</v>
      </c>
      <c r="I10" s="162">
        <v>0.95465983694277423</v>
      </c>
      <c r="J10" s="162">
        <v>0.95927340043966203</v>
      </c>
      <c r="K10" s="162">
        <v>0.96349242248090683</v>
      </c>
      <c r="L10" s="162">
        <v>0.95818237952826646</v>
      </c>
      <c r="M10" s="162">
        <v>0.86566344489191327</v>
      </c>
      <c r="N10" s="162">
        <v>0.83328350159911413</v>
      </c>
      <c r="O10" s="162">
        <v>0.86021119542191371</v>
      </c>
      <c r="P10" s="162">
        <v>0.7595869737719062</v>
      </c>
      <c r="Q10" s="162">
        <v>0.82940908070947938</v>
      </c>
      <c r="R10" s="162">
        <v>0.84685836084765864</v>
      </c>
      <c r="S10" s="162">
        <v>0.85183836064289531</v>
      </c>
      <c r="T10" s="162">
        <v>0.83856353775510195</v>
      </c>
      <c r="U10" s="162">
        <v>0.84614017172994915</v>
      </c>
      <c r="V10" s="162">
        <v>0.84578892885149737</v>
      </c>
      <c r="W10" s="162">
        <v>0.80700868570592743</v>
      </c>
      <c r="X10" s="162">
        <v>0.79990793539095184</v>
      </c>
      <c r="Y10" s="162">
        <v>0.91286874077040503</v>
      </c>
      <c r="Z10" s="162">
        <v>0.80852645464700945</v>
      </c>
      <c r="AA10" s="162">
        <v>0.83255776794410696</v>
      </c>
      <c r="AB10" s="162">
        <v>0.81825161412825942</v>
      </c>
      <c r="AC10" s="162">
        <v>0.86081957944935505</v>
      </c>
      <c r="AD10" s="162">
        <v>0.84554882038272849</v>
      </c>
      <c r="AE10" s="162">
        <v>0.82408331094601017</v>
      </c>
      <c r="AF10" s="162">
        <v>0.83728275739585678</v>
      </c>
      <c r="AG10" s="162">
        <v>0.8640404488562653</v>
      </c>
      <c r="AH10" s="162">
        <v>0.86881842406804866</v>
      </c>
      <c r="AI10" s="162">
        <v>0.87321891590555978</v>
      </c>
      <c r="AJ10" s="162">
        <v>0.89051495664254821</v>
      </c>
      <c r="AK10" s="162">
        <v>0.87444072765854708</v>
      </c>
      <c r="AL10" s="162">
        <v>0.89560336945297614</v>
      </c>
      <c r="AM10" s="162">
        <v>0.87837153342520558</v>
      </c>
      <c r="AN10" s="162">
        <v>0.89320541264976194</v>
      </c>
      <c r="AO10" s="162">
        <v>0.88967123499477252</v>
      </c>
      <c r="AP10" s="162">
        <v>0.88917522328273058</v>
      </c>
      <c r="AQ10" s="162">
        <v>0.90209744477846232</v>
      </c>
      <c r="AR10" s="162">
        <v>0.79463445095545482</v>
      </c>
      <c r="AS10" s="162">
        <v>0.80701507577807874</v>
      </c>
      <c r="AT10" s="162">
        <v>0.77487610843376808</v>
      </c>
      <c r="AU10" s="162">
        <v>0.82069511878528967</v>
      </c>
      <c r="AV10" s="162">
        <v>0.79773115097338321</v>
      </c>
      <c r="AW10" s="162">
        <v>0.75047766168966101</v>
      </c>
      <c r="AX10" s="162">
        <v>0.7999634953593262</v>
      </c>
      <c r="AY10" s="162">
        <v>0.97716365629708368</v>
      </c>
      <c r="AZ10" s="162">
        <v>0.82742801811289757</v>
      </c>
      <c r="BA10" s="162">
        <v>0.73261519232346306</v>
      </c>
      <c r="BB10" s="162">
        <v>0.68465619329180361</v>
      </c>
      <c r="BC10" s="162">
        <v>0.69254538913082464</v>
      </c>
      <c r="BD10" s="162">
        <v>0.69800868852717735</v>
      </c>
      <c r="BE10" s="162">
        <v>0.70167401851768108</v>
      </c>
      <c r="BF10" s="162">
        <v>0.70959826008638005</v>
      </c>
      <c r="BG10" s="162">
        <v>0.76088044250971043</v>
      </c>
      <c r="BH10" s="162">
        <v>0.82100732391724407</v>
      </c>
      <c r="BI10" s="162">
        <v>0.83171927901396125</v>
      </c>
      <c r="BJ10" s="162">
        <v>0.78148648618332861</v>
      </c>
      <c r="BK10" s="162">
        <v>0.84459404629287105</v>
      </c>
      <c r="BL10" s="162">
        <v>0.78580920412954913</v>
      </c>
      <c r="BM10" s="162">
        <v>0.86200556485460655</v>
      </c>
      <c r="BN10" s="162">
        <v>0.84319358611118633</v>
      </c>
      <c r="BO10" s="162">
        <v>0.83147180685981925</v>
      </c>
      <c r="BP10" s="162">
        <v>0.84804101854468605</v>
      </c>
      <c r="BQ10" s="162">
        <v>0.89349779274294983</v>
      </c>
      <c r="BR10" s="162">
        <v>0.8526843111265282</v>
      </c>
      <c r="BS10" s="162">
        <v>0.85507548924755306</v>
      </c>
      <c r="BT10" s="162">
        <v>0.86064701796692644</v>
      </c>
      <c r="BU10" s="162">
        <v>0.91575688637387698</v>
      </c>
    </row>
    <row r="11" spans="1:73" s="100" customFormat="1" ht="15" customHeight="1">
      <c r="A11" t="s">
        <v>143</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3">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16">
        <v>75966.516340000016</v>
      </c>
      <c r="AM11" s="72">
        <v>53334.103700000007</v>
      </c>
      <c r="AN11" s="116">
        <v>80590.299764335912</v>
      </c>
      <c r="AO11" s="116">
        <v>105860.88135873337</v>
      </c>
      <c r="AP11" s="164">
        <v>315751.80116306932</v>
      </c>
      <c r="AQ11" s="116">
        <v>89369.90338304051</v>
      </c>
      <c r="AR11" s="116">
        <v>48252.473168530225</v>
      </c>
      <c r="AS11" s="116">
        <v>96266.775808429273</v>
      </c>
      <c r="AT11" s="116">
        <v>78741.780326686712</v>
      </c>
      <c r="AU11" s="164">
        <v>312630.93268668675</v>
      </c>
      <c r="AV11" s="164">
        <v>78251.85093324857</v>
      </c>
      <c r="AW11" s="164">
        <v>78843.154156027158</v>
      </c>
      <c r="AX11" s="164">
        <v>94395.934778370371</v>
      </c>
      <c r="AY11" s="164">
        <v>1457206.478504915</v>
      </c>
      <c r="AZ11" s="164">
        <v>1708697.4183725612</v>
      </c>
      <c r="BA11" s="164">
        <v>63282.598827142006</v>
      </c>
      <c r="BB11" s="164">
        <v>48907.732981191992</v>
      </c>
      <c r="BC11" s="164">
        <v>63249.45082197075</v>
      </c>
      <c r="BD11" s="164">
        <v>31717.199863819958</v>
      </c>
      <c r="BE11" s="164">
        <v>207156.98249412471</v>
      </c>
      <c r="BF11" s="164">
        <v>52823.642780871982</v>
      </c>
      <c r="BG11" s="164">
        <v>53870.359985553041</v>
      </c>
      <c r="BH11" s="164">
        <v>63818.315343321708</v>
      </c>
      <c r="BI11" s="164">
        <v>65246.718390001857</v>
      </c>
      <c r="BJ11" s="164">
        <v>235759.03649974859</v>
      </c>
      <c r="BK11" s="164">
        <v>65468.529314357977</v>
      </c>
      <c r="BL11" s="164">
        <v>732286.67035417038</v>
      </c>
      <c r="BM11" s="164">
        <v>39586.608657264616</v>
      </c>
      <c r="BN11" s="164">
        <v>55514.99714423262</v>
      </c>
      <c r="BO11" s="164">
        <v>892856.80547002563</v>
      </c>
      <c r="BP11" s="164">
        <v>54458.008062215638</v>
      </c>
      <c r="BQ11" s="164">
        <v>46019.257698687077</v>
      </c>
      <c r="BR11" s="164">
        <v>54803.176376905103</v>
      </c>
      <c r="BS11" s="164">
        <v>38580.074128054635</v>
      </c>
      <c r="BT11" s="164">
        <v>193860.51626586248</v>
      </c>
      <c r="BU11" s="164">
        <v>52081.430019262123</v>
      </c>
    </row>
    <row r="12" spans="1:73" s="1" customFormat="1" ht="15" customHeight="1">
      <c r="A12" t="s">
        <v>290</v>
      </c>
      <c r="B12" s="9" t="str">
        <f>IF('Sumário | Summary'!P1=1,"Margem EBITDA (%)","EBITDA Margin (%)")</f>
        <v>Margem EBITDA (%)</v>
      </c>
      <c r="C12" s="162">
        <f t="shared" ref="C12:BM12" si="0">C11/C8</f>
        <v>0.77859927681150642</v>
      </c>
      <c r="D12" s="162">
        <f t="shared" si="0"/>
        <v>1.0370257468037114</v>
      </c>
      <c r="E12" s="162">
        <f t="shared" si="0"/>
        <v>0.75015800153012002</v>
      </c>
      <c r="F12" s="162">
        <f t="shared" si="0"/>
        <v>0.41359479645441904</v>
      </c>
      <c r="G12" s="162">
        <f t="shared" si="0"/>
        <v>0.67036885927862011</v>
      </c>
      <c r="H12" s="162">
        <f t="shared" si="0"/>
        <v>1.0068964534560636</v>
      </c>
      <c r="I12" s="162">
        <f t="shared" si="0"/>
        <v>0.6229952563812966</v>
      </c>
      <c r="J12" s="162">
        <f t="shared" si="0"/>
        <v>0.66075824716888221</v>
      </c>
      <c r="K12" s="162">
        <f t="shared" si="0"/>
        <v>0.69892653914758807</v>
      </c>
      <c r="L12" s="162">
        <f t="shared" si="0"/>
        <v>0.7352671996595942</v>
      </c>
      <c r="M12" s="162">
        <f t="shared" si="0"/>
        <v>0.68453964451887095</v>
      </c>
      <c r="N12" s="162">
        <f t="shared" si="0"/>
        <v>0.64022948889318598</v>
      </c>
      <c r="O12" s="162">
        <f t="shared" si="0"/>
        <v>0.66609643474637836</v>
      </c>
      <c r="P12" s="162">
        <f t="shared" si="0"/>
        <v>0.65119118289445688</v>
      </c>
      <c r="Q12" s="162">
        <f t="shared" si="0"/>
        <v>0.66156362479948194</v>
      </c>
      <c r="R12" s="162">
        <f t="shared" si="0"/>
        <v>0.61323572261072257</v>
      </c>
      <c r="S12" s="162">
        <f t="shared" si="0"/>
        <v>0.86491168913428107</v>
      </c>
      <c r="T12" s="162">
        <f t="shared" si="0"/>
        <v>0.7334059329725624</v>
      </c>
      <c r="U12" s="162">
        <f t="shared" si="0"/>
        <v>0.75250147378591936</v>
      </c>
      <c r="V12" s="162">
        <f t="shared" si="0"/>
        <v>0.74400228004307234</v>
      </c>
      <c r="W12" s="162">
        <f t="shared" si="0"/>
        <v>1.1260323500770908</v>
      </c>
      <c r="X12" s="162">
        <f t="shared" si="0"/>
        <v>0.73704222006481546</v>
      </c>
      <c r="Y12" s="162">
        <f t="shared" si="0"/>
        <v>0.57662626115526072</v>
      </c>
      <c r="Z12" s="162">
        <f t="shared" si="0"/>
        <v>0.68157255651261328</v>
      </c>
      <c r="AA12" s="162">
        <f t="shared" si="0"/>
        <v>0.76048646973270395</v>
      </c>
      <c r="AB12" s="162">
        <f t="shared" si="0"/>
        <v>0.60054275295891035</v>
      </c>
      <c r="AC12" s="162">
        <f t="shared" si="0"/>
        <v>0.65622222192373525</v>
      </c>
      <c r="AD12" s="162">
        <f t="shared" si="0"/>
        <v>2.5740678495340115</v>
      </c>
      <c r="AE12" s="162">
        <f t="shared" si="0"/>
        <v>0.53744579710360629</v>
      </c>
      <c r="AF12" s="162">
        <f t="shared" si="0"/>
        <v>1.1755978276066321</v>
      </c>
      <c r="AG12" s="162">
        <f t="shared" si="0"/>
        <v>0.71681685385457417</v>
      </c>
      <c r="AH12" s="162">
        <f t="shared" si="0"/>
        <v>0.58823429148528539</v>
      </c>
      <c r="AI12" s="162">
        <f t="shared" si="0"/>
        <v>0.32989734910368596</v>
      </c>
      <c r="AJ12" s="162">
        <f t="shared" si="0"/>
        <v>0.46442523445242556</v>
      </c>
      <c r="AK12" s="162">
        <f t="shared" si="0"/>
        <v>0.53064551529927895</v>
      </c>
      <c r="AL12" s="162">
        <f t="shared" si="0"/>
        <v>0.67635614022266288</v>
      </c>
      <c r="AM12" s="162">
        <f t="shared" si="0"/>
        <v>0.46640446896192467</v>
      </c>
      <c r="AN12" s="162">
        <f t="shared" si="0"/>
        <v>0.69664897641616896</v>
      </c>
      <c r="AO12" s="162">
        <f t="shared" si="0"/>
        <v>0.82398679964843902</v>
      </c>
      <c r="AP12" s="162">
        <f t="shared" si="0"/>
        <v>0.67063411049731592</v>
      </c>
      <c r="AQ12" s="162">
        <f t="shared" si="0"/>
        <v>0.68798213620959425</v>
      </c>
      <c r="AR12" s="162">
        <f t="shared" si="0"/>
        <v>0.5185245690222634</v>
      </c>
      <c r="AS12" s="162">
        <f t="shared" si="0"/>
        <v>0.6862942553958441</v>
      </c>
      <c r="AT12" s="162">
        <f t="shared" si="0"/>
        <v>0.63968301171198438</v>
      </c>
      <c r="AU12" s="162">
        <f t="shared" si="0"/>
        <v>0.64284475934327567</v>
      </c>
      <c r="AV12" s="162">
        <f t="shared" si="0"/>
        <v>0.66089655471982911</v>
      </c>
      <c r="AW12" s="162">
        <f t="shared" si="0"/>
        <v>0.69873890739252142</v>
      </c>
      <c r="AX12" s="162">
        <f t="shared" si="0"/>
        <v>0.75746456539958651</v>
      </c>
      <c r="AY12" s="162">
        <f t="shared" si="0"/>
        <v>0.74718882769909056</v>
      </c>
      <c r="AZ12" s="162">
        <f t="shared" si="0"/>
        <v>0.74094300410760561</v>
      </c>
      <c r="BA12" s="162">
        <f t="shared" si="0"/>
        <v>0.41275749334715017</v>
      </c>
      <c r="BB12" s="162">
        <f t="shared" si="0"/>
        <v>0.48626317494664006</v>
      </c>
      <c r="BC12" s="162">
        <f t="shared" si="0"/>
        <v>0.59973775162449083</v>
      </c>
      <c r="BD12" s="162">
        <f t="shared" si="0"/>
        <v>0.27546320032995086</v>
      </c>
      <c r="BE12" s="162">
        <f t="shared" si="0"/>
        <v>0.43658083971228762</v>
      </c>
      <c r="BF12" s="162">
        <f t="shared" si="0"/>
        <v>0.53222830664249898</v>
      </c>
      <c r="BG12" s="162">
        <f t="shared" si="0"/>
        <v>0.51812371275398972</v>
      </c>
      <c r="BH12" s="162">
        <f t="shared" si="0"/>
        <v>0.60257545739683838</v>
      </c>
      <c r="BI12" s="162">
        <f t="shared" si="0"/>
        <v>0.56453364172239762</v>
      </c>
      <c r="BJ12" s="162">
        <f t="shared" si="0"/>
        <v>0.55510914088762242</v>
      </c>
      <c r="BK12" s="162">
        <f t="shared" si="0"/>
        <v>0.58242405580180712</v>
      </c>
      <c r="BL12" s="162">
        <f t="shared" si="0"/>
        <v>0.67714726537225334</v>
      </c>
      <c r="BM12" s="162">
        <f t="shared" si="0"/>
        <v>0.46050323594468601</v>
      </c>
      <c r="BN12" s="162">
        <v>0.71224712477907459</v>
      </c>
      <c r="BO12" s="162">
        <v>0.65760359162814641</v>
      </c>
      <c r="BP12" s="162">
        <v>0.65014499354440614</v>
      </c>
      <c r="BQ12" s="162">
        <v>0.6187739563885376</v>
      </c>
      <c r="BR12" s="162">
        <v>0.62975055925619161</v>
      </c>
      <c r="BS12" s="162">
        <v>0.46759060871914715</v>
      </c>
      <c r="BT12" s="162">
        <v>0.59163989914699933</v>
      </c>
      <c r="BU12" s="162">
        <v>0.63257390184951934</v>
      </c>
    </row>
    <row r="13" spans="1:73" s="100" customFormat="1" ht="15" customHeight="1">
      <c r="A13" t="s">
        <v>144</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3"/>
      <c r="AA13" s="123"/>
      <c r="AB13" s="123">
        <v>71980.063055594044</v>
      </c>
      <c r="AC13" s="72">
        <v>58773.074562754606</v>
      </c>
      <c r="AD13" s="72">
        <v>40924.579533010095</v>
      </c>
      <c r="AE13" s="72">
        <v>61968.97020535003</v>
      </c>
      <c r="AF13" s="72">
        <v>233646.68735670875</v>
      </c>
      <c r="AG13" s="72">
        <v>64320.864249999999</v>
      </c>
      <c r="AH13" s="123">
        <v>54055.165220000003</v>
      </c>
      <c r="AI13" s="72">
        <v>63414.235745070939</v>
      </c>
      <c r="AJ13" s="72">
        <v>67800</v>
      </c>
      <c r="AK13" s="72">
        <v>262799.80165507086</v>
      </c>
      <c r="AL13" s="116">
        <v>77178.79833000002</v>
      </c>
      <c r="AM13" s="72">
        <v>74347.816708960861</v>
      </c>
      <c r="AN13" s="116">
        <v>72361.149755375052</v>
      </c>
      <c r="AO13" s="116">
        <v>75466.162858733369</v>
      </c>
      <c r="AP13" s="164">
        <v>299353.92765306932</v>
      </c>
      <c r="AQ13" s="116">
        <v>90867.184883040507</v>
      </c>
      <c r="AR13" s="116">
        <v>52628.754668530222</v>
      </c>
      <c r="AS13" s="116">
        <v>65468.957308429272</v>
      </c>
      <c r="AT13" s="116">
        <v>81793.06182668671</v>
      </c>
      <c r="AU13" s="164">
        <v>290757.9586866867</v>
      </c>
      <c r="AV13" s="164">
        <v>79613.312520318257</v>
      </c>
      <c r="AW13" s="164">
        <v>79753.267568957468</v>
      </c>
      <c r="AX13" s="164">
        <v>94325.727857744452</v>
      </c>
      <c r="AY13" s="164">
        <v>85391.661764141987</v>
      </c>
      <c r="AZ13" s="164">
        <v>339083.96971116215</v>
      </c>
      <c r="BA13" s="164">
        <v>70807.683826884357</v>
      </c>
      <c r="BB13" s="164">
        <v>76614.623913068746</v>
      </c>
      <c r="BC13" s="164">
        <v>67552.801840836386</v>
      </c>
      <c r="BD13" s="164">
        <v>58733.103834932699</v>
      </c>
      <c r="BE13" s="164">
        <v>273708.21341572219</v>
      </c>
      <c r="BF13" s="164">
        <v>59475.333735051987</v>
      </c>
      <c r="BG13" s="164">
        <v>63840.567506590793</v>
      </c>
      <c r="BH13" s="164">
        <v>67866.893965808151</v>
      </c>
      <c r="BI13" s="164">
        <v>71794.598075842659</v>
      </c>
      <c r="BJ13" s="164">
        <v>262977.39328329358</v>
      </c>
      <c r="BK13" s="164">
        <v>67719.413170079119</v>
      </c>
      <c r="BL13" s="164">
        <v>67341.398590243218</v>
      </c>
      <c r="BM13" s="164">
        <v>47610.592469625961</v>
      </c>
      <c r="BN13" s="164">
        <v>22264.486609135987</v>
      </c>
      <c r="BO13" s="164">
        <v>204935.89083908428</v>
      </c>
      <c r="BP13" s="164">
        <v>39530.194766383967</v>
      </c>
      <c r="BQ13" s="164">
        <v>27049.64982141403</v>
      </c>
      <c r="BR13" s="164">
        <v>59084.839136635885</v>
      </c>
      <c r="BS13" s="164">
        <v>31822.659392923902</v>
      </c>
      <c r="BT13" s="164">
        <v>157487.34311735778</v>
      </c>
      <c r="BU13" s="164">
        <v>43566.173020556002</v>
      </c>
    </row>
    <row r="14" spans="1:73" s="70" customFormat="1" ht="15" customHeight="1">
      <c r="A14" t="s">
        <v>270</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3">
        <v>-11963.999999999996</v>
      </c>
      <c r="AC14" s="71">
        <v>-6412.0000000000127</v>
      </c>
      <c r="AD14" s="71">
        <v>236690.00000000003</v>
      </c>
      <c r="AE14" s="71">
        <v>4138.6683700000349</v>
      </c>
      <c r="AF14" s="71">
        <v>222453.46158220872</v>
      </c>
      <c r="AG14" s="72">
        <v>21297.183099999998</v>
      </c>
      <c r="AH14" s="123">
        <v>36210.443699999989</v>
      </c>
      <c r="AI14" s="71">
        <v>-7237.0698899999843</v>
      </c>
      <c r="AJ14" s="71">
        <v>-568.15054000000237</v>
      </c>
      <c r="AK14" s="71">
        <v>49702.406369999982</v>
      </c>
      <c r="AL14" s="73">
        <v>3157.340588118574</v>
      </c>
      <c r="AM14" s="71">
        <v>-17144.556097254343</v>
      </c>
      <c r="AN14" s="73">
        <v>8825.7522550625508</v>
      </c>
      <c r="AO14" s="73">
        <v>37971.244124145553</v>
      </c>
      <c r="AP14" s="161">
        <v>32809.780870072333</v>
      </c>
      <c r="AQ14" s="73">
        <v>16414.601320901565</v>
      </c>
      <c r="AR14" s="73">
        <v>889.88916792137024</v>
      </c>
      <c r="AS14" s="73">
        <v>26703.337970322558</v>
      </c>
      <c r="AT14" s="73">
        <v>6645.6914698955698</v>
      </c>
      <c r="AU14" s="161">
        <v>50653.519929041067</v>
      </c>
      <c r="AV14" s="161">
        <v>7125.3002596523193</v>
      </c>
      <c r="AW14" s="161">
        <v>7129.7784932088225</v>
      </c>
      <c r="AX14" s="161">
        <v>9026.6334493300783</v>
      </c>
      <c r="AY14" s="164">
        <v>1263404.28779781</v>
      </c>
      <c r="AZ14" s="161">
        <v>1286686.0000000012</v>
      </c>
      <c r="BA14" s="161">
        <v>-10920.003484422441</v>
      </c>
      <c r="BB14" s="164">
        <v>-29158.816499032924</v>
      </c>
      <c r="BC14" s="161">
        <v>6853.0141910423536</v>
      </c>
      <c r="BD14" s="161">
        <v>-23775.014184583793</v>
      </c>
      <c r="BE14" s="161">
        <v>-57000.819976996805</v>
      </c>
      <c r="BF14" s="164">
        <v>-14880.684853226481</v>
      </c>
      <c r="BG14" s="164">
        <v>-4134.0334936964136</v>
      </c>
      <c r="BH14" s="164">
        <v>3558.733074041912</v>
      </c>
      <c r="BI14" s="164">
        <v>5414.3253190388859</v>
      </c>
      <c r="BJ14" s="164">
        <v>-10041.659953842096</v>
      </c>
      <c r="BK14" s="164">
        <v>6686.220676127512</v>
      </c>
      <c r="BL14" s="164">
        <v>457107.88668578729</v>
      </c>
      <c r="BM14" s="164">
        <v>22570.896551465616</v>
      </c>
      <c r="BN14" s="164">
        <v>59889.559031990939</v>
      </c>
      <c r="BO14" s="164">
        <v>546254.56294537138</v>
      </c>
      <c r="BP14" s="164">
        <v>18701.392631464791</v>
      </c>
      <c r="BQ14" s="164">
        <v>16572.518383235085</v>
      </c>
      <c r="BR14" s="164">
        <v>23104.735129553759</v>
      </c>
      <c r="BS14" s="164">
        <v>6255.5297051326052</v>
      </c>
      <c r="BT14" s="164">
        <v>64634.175849386236</v>
      </c>
      <c r="BU14" s="164">
        <v>19668.220071150194</v>
      </c>
    </row>
    <row r="15" spans="1:73" s="91" customFormat="1" ht="15" customHeight="1">
      <c r="A15" t="s">
        <v>292</v>
      </c>
      <c r="B15" s="9" t="str">
        <f>IF('Sumário | Summary'!P1=1,"Margem Líquida (%)","Net Margin (%)")</f>
        <v>Margem Líquida (%)</v>
      </c>
      <c r="C15" s="162">
        <f t="shared" ref="C15:BM15" si="1">C14/C8</f>
        <v>0.46251742318647349</v>
      </c>
      <c r="D15" s="162">
        <f t="shared" si="1"/>
        <v>0.87249121105861016</v>
      </c>
      <c r="E15" s="162">
        <f t="shared" si="1"/>
        <v>0.48587965272926859</v>
      </c>
      <c r="F15" s="162">
        <f t="shared" si="1"/>
        <v>0.33948641522001816</v>
      </c>
      <c r="G15" s="162">
        <f t="shared" si="1"/>
        <v>0.51504264821424051</v>
      </c>
      <c r="H15" s="162">
        <f t="shared" si="1"/>
        <v>0.89176557757797692</v>
      </c>
      <c r="I15" s="162">
        <f t="shared" si="1"/>
        <v>0.53505760108425582</v>
      </c>
      <c r="J15" s="162">
        <f t="shared" si="1"/>
        <v>0.58501759315968349</v>
      </c>
      <c r="K15" s="162">
        <f t="shared" si="1"/>
        <v>0.40255797634061496</v>
      </c>
      <c r="L15" s="162">
        <f t="shared" si="1"/>
        <v>0.59262738970379381</v>
      </c>
      <c r="M15" s="162">
        <f t="shared" si="1"/>
        <v>0.5187014446057806</v>
      </c>
      <c r="N15" s="162">
        <f t="shared" si="1"/>
        <v>0.37288197046240118</v>
      </c>
      <c r="O15" s="162">
        <f t="shared" si="1"/>
        <v>0.40947465948548317</v>
      </c>
      <c r="P15" s="162">
        <f t="shared" si="1"/>
        <v>0.24346725507106778</v>
      </c>
      <c r="Q15" s="162">
        <f t="shared" si="1"/>
        <v>0.38972034326626698</v>
      </c>
      <c r="R15" s="162">
        <f t="shared" si="1"/>
        <v>-3.3119658119658245E-2</v>
      </c>
      <c r="S15" s="162">
        <f t="shared" si="1"/>
        <v>0.26975045112451024</v>
      </c>
      <c r="T15" s="162">
        <f t="shared" si="1"/>
        <v>0.17921769676255583</v>
      </c>
      <c r="U15" s="162">
        <f t="shared" si="1"/>
        <v>0.10957181371791351</v>
      </c>
      <c r="V15" s="162">
        <f t="shared" si="1"/>
        <v>0.13593765521395712</v>
      </c>
      <c r="W15" s="162">
        <f t="shared" si="1"/>
        <v>0.15311240196789089</v>
      </c>
      <c r="X15" s="162">
        <f t="shared" si="1"/>
        <v>1.4068592697621099E-3</v>
      </c>
      <c r="Y15" s="162">
        <f t="shared" si="1"/>
        <v>-5.4085898284293991E-2</v>
      </c>
      <c r="Z15" s="162">
        <f t="shared" si="1"/>
        <v>5.8879117994487452E-2</v>
      </c>
      <c r="AA15" s="162">
        <f t="shared" si="1"/>
        <v>3.4084353909445628E-2</v>
      </c>
      <c r="AB15" s="162">
        <f t="shared" si="1"/>
        <v>-0.12198454291482286</v>
      </c>
      <c r="AC15" s="162">
        <f t="shared" si="1"/>
        <v>-5.9976241476395943E-2</v>
      </c>
      <c r="AD15" s="162">
        <f t="shared" si="1"/>
        <v>1.812869080353245</v>
      </c>
      <c r="AE15" s="162">
        <f t="shared" si="1"/>
        <v>3.7378353074159744E-2</v>
      </c>
      <c r="AF15" s="162">
        <f t="shared" si="1"/>
        <v>0.49847006197407973</v>
      </c>
      <c r="AG15" s="162">
        <f t="shared" si="1"/>
        <v>0.20373415153229429</v>
      </c>
      <c r="AH15" s="162">
        <f t="shared" si="1"/>
        <v>0.2182253278376074</v>
      </c>
      <c r="AI15" s="162">
        <f t="shared" si="1"/>
        <v>-6.7167918849570574E-2</v>
      </c>
      <c r="AJ15" s="162">
        <f t="shared" si="1"/>
        <v>-5.0929695103412859E-3</v>
      </c>
      <c r="AK15" s="162">
        <f t="shared" si="1"/>
        <v>0.1014816537882306</v>
      </c>
      <c r="AL15" s="162">
        <f t="shared" si="1"/>
        <v>2.811089406799341E-2</v>
      </c>
      <c r="AM15" s="162">
        <f t="shared" si="1"/>
        <v>-0.14992841404266138</v>
      </c>
      <c r="AN15" s="162">
        <f t="shared" si="1"/>
        <v>7.6292696423409148E-2</v>
      </c>
      <c r="AO15" s="162">
        <f t="shared" si="1"/>
        <v>0.29555586088971375</v>
      </c>
      <c r="AP15" s="162">
        <f t="shared" si="1"/>
        <v>6.9685614233596163E-2</v>
      </c>
      <c r="AQ15" s="162">
        <f t="shared" si="1"/>
        <v>0.12636191888203072</v>
      </c>
      <c r="AR15" s="162">
        <f t="shared" si="1"/>
        <v>9.5628134056960357E-3</v>
      </c>
      <c r="AS15" s="162">
        <f t="shared" si="1"/>
        <v>0.19037042941373139</v>
      </c>
      <c r="AT15" s="162">
        <f t="shared" si="1"/>
        <v>5.3988313659332793E-2</v>
      </c>
      <c r="AU15" s="162">
        <f t="shared" si="1"/>
        <v>0.10415587974241705</v>
      </c>
      <c r="AV15" s="162">
        <f t="shared" si="1"/>
        <v>6.0178594330829678E-2</v>
      </c>
      <c r="AW15" s="162">
        <f t="shared" si="1"/>
        <v>6.3186889053633746E-2</v>
      </c>
      <c r="AX15" s="162">
        <f t="shared" si="1"/>
        <v>7.2432727095413763E-2</v>
      </c>
      <c r="AY15" s="162">
        <f t="shared" si="1"/>
        <v>0.64781592906325125</v>
      </c>
      <c r="AZ15" s="162">
        <f t="shared" si="1"/>
        <v>0.55794605875347003</v>
      </c>
      <c r="BA15" s="162">
        <f t="shared" si="1"/>
        <v>-7.1225160614597868E-2</v>
      </c>
      <c r="BB15" s="162">
        <f t="shared" si="1"/>
        <v>-0.2899103643581038</v>
      </c>
      <c r="BC15" s="162">
        <f t="shared" si="1"/>
        <v>6.498098037807451E-2</v>
      </c>
      <c r="BD15" s="162">
        <f t="shared" si="1"/>
        <v>-0.20648548810407699</v>
      </c>
      <c r="BE15" s="162">
        <f t="shared" si="1"/>
        <v>-0.12012853996148545</v>
      </c>
      <c r="BF15" s="162">
        <f t="shared" si="1"/>
        <v>-0.14993138080172888</v>
      </c>
      <c r="BG15" s="162">
        <f t="shared" si="1"/>
        <v>-3.976102597008372E-2</v>
      </c>
      <c r="BH15" s="162">
        <f t="shared" si="1"/>
        <v>3.3601720733426786E-2</v>
      </c>
      <c r="BI15" s="162">
        <f t="shared" si="1"/>
        <v>4.6846322163770014E-2</v>
      </c>
      <c r="BJ15" s="162">
        <f t="shared" si="1"/>
        <v>-2.3643705508903677E-2</v>
      </c>
      <c r="BK15" s="162">
        <f t="shared" si="1"/>
        <v>5.94822551378444E-2</v>
      </c>
      <c r="BL15" s="162">
        <f t="shared" si="1"/>
        <v>0.42268877473854177</v>
      </c>
      <c r="BM15" s="162">
        <f t="shared" si="1"/>
        <v>0.26256280223729783</v>
      </c>
      <c r="BN15" s="162">
        <v>0.7683719430624828</v>
      </c>
      <c r="BO15" s="162">
        <v>0.40232539006860829</v>
      </c>
      <c r="BP15" s="162">
        <v>0.22326591119095746</v>
      </c>
      <c r="BQ15" s="162">
        <v>0.22283372831562878</v>
      </c>
      <c r="BR15" s="162">
        <v>0.26549957194514623</v>
      </c>
      <c r="BS15" s="162">
        <v>7.5817037908608956E-2</v>
      </c>
      <c r="BT15" s="162">
        <v>0.19725603757568308</v>
      </c>
      <c r="BU15" s="162">
        <v>0.23888750190309727</v>
      </c>
    </row>
    <row r="16" spans="1:73" s="70" customFormat="1" ht="15" customHeight="1">
      <c r="A16" t="s">
        <v>145</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3">
        <v>-2292.9678752959953</v>
      </c>
      <c r="AC16" s="72">
        <v>4851.0615236445992</v>
      </c>
      <c r="AD16" s="72">
        <v>249325.87250301006</v>
      </c>
      <c r="AE16" s="72">
        <v>24135.97020535003</v>
      </c>
      <c r="AF16" s="72">
        <v>276019.93635670876</v>
      </c>
      <c r="AG16" s="72">
        <v>33037.864249999999</v>
      </c>
      <c r="AH16" s="123">
        <v>48360.565220000004</v>
      </c>
      <c r="AI16" s="72">
        <v>3850.0967200000232</v>
      </c>
      <c r="AJ16" s="72">
        <v>11356.351539999985</v>
      </c>
      <c r="AK16" s="72">
        <v>96604.877729999978</v>
      </c>
      <c r="AL16" s="116">
        <v>29723.516340000009</v>
      </c>
      <c r="AM16" s="72">
        <v>9711.1037000000051</v>
      </c>
      <c r="AN16" s="116">
        <v>36242.299764335912</v>
      </c>
      <c r="AO16" s="116">
        <v>65759.881358733372</v>
      </c>
      <c r="AP16" s="164">
        <v>141436.80116306929</v>
      </c>
      <c r="AQ16" s="116">
        <v>52924.90338304051</v>
      </c>
      <c r="AR16" s="116">
        <v>27710.473168530229</v>
      </c>
      <c r="AS16" s="116">
        <v>68488.775808429273</v>
      </c>
      <c r="AT16" s="116">
        <v>47264.780326686712</v>
      </c>
      <c r="AU16" s="164">
        <v>196388.93268668672</v>
      </c>
      <c r="AV16" s="164">
        <v>46985.551065626161</v>
      </c>
      <c r="AW16" s="164">
        <v>44145.71078952423</v>
      </c>
      <c r="AX16" s="164">
        <v>50462.708189999961</v>
      </c>
      <c r="AY16" s="164">
        <v>1337059.5979791398</v>
      </c>
      <c r="AZ16" s="164">
        <v>1478653.5680242903</v>
      </c>
      <c r="BA16" s="164">
        <v>12623.237722637559</v>
      </c>
      <c r="BB16" s="164">
        <v>-5790.2417022959298</v>
      </c>
      <c r="BC16" s="164">
        <v>28136.53775399036</v>
      </c>
      <c r="BD16" s="164">
        <v>-3687.9335346746338</v>
      </c>
      <c r="BE16" s="164">
        <v>31281.600239657357</v>
      </c>
      <c r="BF16" s="164">
        <v>3465.650383789527</v>
      </c>
      <c r="BG16" s="164">
        <v>14164.798757934597</v>
      </c>
      <c r="BH16" s="164">
        <v>24285.139196401258</v>
      </c>
      <c r="BI16" s="164">
        <v>27026.670445789423</v>
      </c>
      <c r="BJ16" s="164">
        <v>68942.258783914804</v>
      </c>
      <c r="BK16" s="164">
        <v>26328.902246793521</v>
      </c>
      <c r="BL16" s="164">
        <v>593631.69833269948</v>
      </c>
      <c r="BM16" s="164">
        <v>48349.082003968768</v>
      </c>
      <c r="BN16" s="164">
        <v>49858.28971880686</v>
      </c>
      <c r="BO16" s="164">
        <v>718167.97230226861</v>
      </c>
      <c r="BP16" s="164">
        <v>35427.879526421719</v>
      </c>
      <c r="BQ16" s="164">
        <v>21684.117447021119</v>
      </c>
      <c r="BR16" s="164">
        <v>40592.970516275542</v>
      </c>
      <c r="BS16" s="164">
        <v>15618.683667925332</v>
      </c>
      <c r="BT16" s="164">
        <v>113323.6511576437</v>
      </c>
      <c r="BU16" s="164">
        <v>35550.545725852186</v>
      </c>
    </row>
    <row r="17" spans="1:73" s="1" customFormat="1" ht="15" customHeight="1">
      <c r="A17" t="s">
        <v>291</v>
      </c>
      <c r="B17" s="9" t="str">
        <f>IF('Sumário | Summary'!P1=1,"Margem FFO (%)","FFO Margin (%)")</f>
        <v>Margem FFO (%)</v>
      </c>
      <c r="C17" s="163">
        <f t="shared" ref="C17:BM17" si="2">C16/C8</f>
        <v>0.49296002262489141</v>
      </c>
      <c r="D17" s="163">
        <f t="shared" si="2"/>
        <v>0.88846971969223432</v>
      </c>
      <c r="E17" s="163">
        <f t="shared" si="2"/>
        <v>0.56887203539234266</v>
      </c>
      <c r="F17" s="163">
        <f t="shared" si="2"/>
        <v>0.34098411594357353</v>
      </c>
      <c r="G17" s="163">
        <f t="shared" si="2"/>
        <v>0.53318388240534076</v>
      </c>
      <c r="H17" s="163">
        <f t="shared" si="2"/>
        <v>0.91914798910041162</v>
      </c>
      <c r="I17" s="163">
        <f t="shared" si="2"/>
        <v>0.55704133002652834</v>
      </c>
      <c r="J17" s="163">
        <f t="shared" si="2"/>
        <v>0.59117820129456822</v>
      </c>
      <c r="K17" s="163">
        <f t="shared" si="2"/>
        <v>0.42321659494517877</v>
      </c>
      <c r="L17" s="163">
        <f t="shared" si="2"/>
        <v>0.61136781916934202</v>
      </c>
      <c r="M17" s="163">
        <f t="shared" si="2"/>
        <v>0.53468213627836492</v>
      </c>
      <c r="N17" s="163">
        <f t="shared" si="2"/>
        <v>0.40811037163713715</v>
      </c>
      <c r="O17" s="163">
        <f t="shared" si="2"/>
        <v>0.42577501328768597</v>
      </c>
      <c r="P17" s="163">
        <f t="shared" si="2"/>
        <v>0.26678684945115311</v>
      </c>
      <c r="Q17" s="163">
        <f t="shared" si="2"/>
        <v>0.41321856540836421</v>
      </c>
      <c r="R17" s="163">
        <f t="shared" si="2"/>
        <v>4.5086547907106367E-2</v>
      </c>
      <c r="S17" s="163">
        <f t="shared" si="2"/>
        <v>0.20701590989921215</v>
      </c>
      <c r="T17" s="163">
        <f t="shared" si="2"/>
        <v>0.24661204709009785</v>
      </c>
      <c r="U17" s="163">
        <f t="shared" si="2"/>
        <v>0.15584893127475163</v>
      </c>
      <c r="V17" s="163">
        <f t="shared" si="2"/>
        <v>0.16908642341757288</v>
      </c>
      <c r="W17" s="163">
        <f t="shared" si="2"/>
        <v>-0.1144491557493111</v>
      </c>
      <c r="X17" s="163">
        <f t="shared" si="2"/>
        <v>3.4930823396966869E-2</v>
      </c>
      <c r="Y17" s="163">
        <f t="shared" si="2"/>
        <v>4.2615566021028742E-3</v>
      </c>
      <c r="Z17" s="163">
        <f t="shared" si="2"/>
        <v>0.14349669353846967</v>
      </c>
      <c r="AA17" s="163">
        <f t="shared" si="2"/>
        <v>0.11112257151573483</v>
      </c>
      <c r="AB17" s="163">
        <f t="shared" si="2"/>
        <v>-2.3379023586288416E-2</v>
      </c>
      <c r="AC17" s="163">
        <f t="shared" si="2"/>
        <v>4.5375614060973353E-2</v>
      </c>
      <c r="AD17" s="163">
        <f t="shared" si="2"/>
        <v>1.9096504507702152</v>
      </c>
      <c r="AE17" s="163">
        <f t="shared" si="2"/>
        <v>0.21798383815008732</v>
      </c>
      <c r="AF17" s="163">
        <f t="shared" si="2"/>
        <v>0.6185009385927851</v>
      </c>
      <c r="AG17" s="163">
        <f t="shared" si="2"/>
        <v>0.31604842808591282</v>
      </c>
      <c r="AH17" s="163">
        <f t="shared" si="2"/>
        <v>0.29144907162644068</v>
      </c>
      <c r="AI17" s="163">
        <f t="shared" si="2"/>
        <v>3.5733105798700524E-2</v>
      </c>
      <c r="AJ17" s="163">
        <f t="shared" si="2"/>
        <v>0.10179969580234315</v>
      </c>
      <c r="AK17" s="163">
        <f t="shared" si="2"/>
        <v>0.19724644080749382</v>
      </c>
      <c r="AL17" s="163">
        <f t="shared" si="2"/>
        <v>0.26463873498674712</v>
      </c>
      <c r="AM17" s="163">
        <f t="shared" si="2"/>
        <v>8.4923188916975909E-2</v>
      </c>
      <c r="AN17" s="163">
        <f t="shared" si="2"/>
        <v>0.31329032287538144</v>
      </c>
      <c r="AO17" s="163">
        <f t="shared" si="2"/>
        <v>0.51185360910065336</v>
      </c>
      <c r="AP17" s="163">
        <f t="shared" si="2"/>
        <v>0.30040159071204925</v>
      </c>
      <c r="AQ17" s="163">
        <f t="shared" si="2"/>
        <v>0.40742337979365306</v>
      </c>
      <c r="AR17" s="163">
        <f t="shared" si="2"/>
        <v>0.29777875026074646</v>
      </c>
      <c r="AS17" s="163">
        <f t="shared" si="2"/>
        <v>0.48826246648122568</v>
      </c>
      <c r="AT17" s="163">
        <f t="shared" si="2"/>
        <v>0.38396994456872102</v>
      </c>
      <c r="AU17" s="163">
        <f t="shared" si="2"/>
        <v>0.40382311208206334</v>
      </c>
      <c r="AV17" s="163">
        <f t="shared" si="2"/>
        <v>0.39682880916610924</v>
      </c>
      <c r="AW17" s="163">
        <f t="shared" si="2"/>
        <v>0.39123657663536487</v>
      </c>
      <c r="AX17" s="163">
        <f t="shared" si="2"/>
        <v>0.40492965526289754</v>
      </c>
      <c r="AY17" s="163">
        <f t="shared" si="2"/>
        <v>0.68558300303664288</v>
      </c>
      <c r="AZ17" s="163">
        <f t="shared" si="2"/>
        <v>0.6411890162331042</v>
      </c>
      <c r="BA17" s="163">
        <f t="shared" si="2"/>
        <v>8.2334418258536282E-2</v>
      </c>
      <c r="BB17" s="163">
        <f t="shared" si="2"/>
        <v>-5.7569246052554091E-2</v>
      </c>
      <c r="BC17" s="163">
        <f t="shared" si="2"/>
        <v>0.26679352424059505</v>
      </c>
      <c r="BD17" s="163">
        <f t="shared" si="2"/>
        <v>-3.2029623624639562E-2</v>
      </c>
      <c r="BE17" s="163">
        <f t="shared" si="2"/>
        <v>6.5925594859256254E-2</v>
      </c>
      <c r="BF17" s="163">
        <f t="shared" si="2"/>
        <v>3.491840278473083E-2</v>
      </c>
      <c r="BG17" s="163">
        <f t="shared" si="2"/>
        <v>0.13623666381368865</v>
      </c>
      <c r="BH17" s="163">
        <f t="shared" si="2"/>
        <v>0.22930139694997009</v>
      </c>
      <c r="BI17" s="163">
        <f t="shared" si="2"/>
        <v>0.23384263709928726</v>
      </c>
      <c r="BJ17" s="163">
        <f t="shared" si="2"/>
        <v>0.1623287854098093</v>
      </c>
      <c r="BK17" s="163">
        <f t="shared" si="2"/>
        <v>0.23422835661627958</v>
      </c>
      <c r="BL17" s="163">
        <f t="shared" si="2"/>
        <v>0.54893267546418423</v>
      </c>
      <c r="BM17" s="163">
        <f t="shared" si="2"/>
        <v>0.56243536572049158</v>
      </c>
      <c r="BN17" s="163">
        <v>0.63967261686712551</v>
      </c>
      <c r="BO17" s="163">
        <v>0.52894241840902867</v>
      </c>
      <c r="BP17" s="163">
        <v>0.42295448044451173</v>
      </c>
      <c r="BQ17" s="163">
        <v>0.2915641801816759</v>
      </c>
      <c r="BR17" s="163">
        <v>0.46645920135511426</v>
      </c>
      <c r="BS17" s="163">
        <v>0.18929849070368446</v>
      </c>
      <c r="BT17" s="163">
        <v>0.34585069117390221</v>
      </c>
      <c r="BU17" s="163">
        <v>0.43179204976447144</v>
      </c>
    </row>
    <row r="18" spans="1:73" s="70" customFormat="1" ht="15" customHeight="1">
      <c r="A18" t="s">
        <v>146</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24"/>
      <c r="AA18" s="123"/>
      <c r="AB18" s="123">
        <v>5359.9951704820633</v>
      </c>
      <c r="AC18" s="72">
        <v>-4523.5612121334007</v>
      </c>
      <c r="AD18" s="72">
        <v>-12170.535806989934</v>
      </c>
      <c r="AE18" s="72">
        <v>27932.913265350027</v>
      </c>
      <c r="AF18" s="72">
        <v>16598.811416708755</v>
      </c>
      <c r="AG18" s="72">
        <v>23176.934539999998</v>
      </c>
      <c r="AH18" s="123">
        <v>14336.267220000005</v>
      </c>
      <c r="AI18" s="72">
        <v>31719.235745070939</v>
      </c>
      <c r="AJ18" s="72">
        <v>27346.536439999985</v>
      </c>
      <c r="AK18" s="72">
        <v>101433.7216550709</v>
      </c>
      <c r="AL18" s="116">
        <v>30935.798330000009</v>
      </c>
      <c r="AM18" s="72">
        <v>30724.385200000008</v>
      </c>
      <c r="AN18" s="116">
        <v>28014.547592168645</v>
      </c>
      <c r="AO18" s="116">
        <v>35365.162858733369</v>
      </c>
      <c r="AP18" s="164">
        <v>125039.89398090202</v>
      </c>
      <c r="AQ18" s="116">
        <v>54422.184883040507</v>
      </c>
      <c r="AR18" s="116">
        <v>32086.75466853023</v>
      </c>
      <c r="AS18" s="116">
        <v>38818.23730842927</v>
      </c>
      <c r="AT18" s="116">
        <v>50316.06182668671</v>
      </c>
      <c r="AU18" s="164">
        <v>175643.23868668673</v>
      </c>
      <c r="AV18" s="164">
        <v>48347.012652695848</v>
      </c>
      <c r="AW18" s="164">
        <v>45055.824202454547</v>
      </c>
      <c r="AX18" s="164">
        <v>50392.805784101336</v>
      </c>
      <c r="AY18" s="164">
        <v>27760.675337402397</v>
      </c>
      <c r="AZ18" s="164">
        <v>171556.3179766541</v>
      </c>
      <c r="BA18" s="164">
        <v>20148.322722379897</v>
      </c>
      <c r="BB18" s="164">
        <v>21916.649229580824</v>
      </c>
      <c r="BC18" s="164">
        <v>27480.312922856006</v>
      </c>
      <c r="BD18" s="164">
        <v>23327.970436438121</v>
      </c>
      <c r="BE18" s="164">
        <v>92873.255311254834</v>
      </c>
      <c r="BF18" s="164">
        <v>10117.341337969536</v>
      </c>
      <c r="BG18" s="164">
        <v>24135.006278972345</v>
      </c>
      <c r="BH18" s="164">
        <v>28333.717818887657</v>
      </c>
      <c r="BI18" s="164">
        <v>33574.550131630262</v>
      </c>
      <c r="BJ18" s="164">
        <v>96160.615567459798</v>
      </c>
      <c r="BK18" s="164">
        <v>28579.78610251467</v>
      </c>
      <c r="BL18" s="164">
        <v>-71313.57343122772</v>
      </c>
      <c r="BM18" s="164">
        <v>56373.065816330105</v>
      </c>
      <c r="BN18" s="164">
        <v>16607.779183710059</v>
      </c>
      <c r="BO18" s="164">
        <v>30247.057671327115</v>
      </c>
      <c r="BP18" s="164">
        <v>20500.066230590055</v>
      </c>
      <c r="BQ18" s="164">
        <v>2714.5095697480901</v>
      </c>
      <c r="BR18" s="164">
        <v>44874.633276005952</v>
      </c>
      <c r="BS18" s="164">
        <v>8861.2689327947301</v>
      </c>
      <c r="BT18" s="164">
        <v>76950.478009138824</v>
      </c>
      <c r="BU18" s="164">
        <v>27035.28872714606</v>
      </c>
    </row>
    <row r="19" spans="1:73"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row>
    <row r="20" spans="1:73"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4"/>
      <c r="AM20" s="26"/>
      <c r="AN20" s="60"/>
      <c r="AO20" s="60"/>
      <c r="AP20" s="135"/>
      <c r="AQ20" s="60"/>
      <c r="AR20" s="60"/>
      <c r="AS20" s="60"/>
      <c r="AT20" s="60"/>
      <c r="AU20" s="135"/>
      <c r="AV20" s="135"/>
      <c r="AW20" s="135"/>
      <c r="AX20" s="135"/>
      <c r="AY20" s="135"/>
      <c r="AZ20" s="135"/>
      <c r="BA20" s="135"/>
      <c r="BB20" s="135"/>
      <c r="BC20" s="135"/>
      <c r="BD20" s="135"/>
      <c r="BE20" s="135"/>
      <c r="BF20" s="135"/>
      <c r="BG20" s="218"/>
      <c r="BH20" s="135"/>
      <c r="BI20" s="135"/>
      <c r="BJ20" s="135"/>
      <c r="BK20" s="135"/>
      <c r="BL20" s="135"/>
      <c r="BM20" s="135"/>
      <c r="BN20" s="135"/>
      <c r="BO20" s="135"/>
      <c r="BP20" s="135"/>
      <c r="BQ20" s="135"/>
      <c r="BR20" s="135"/>
      <c r="BS20" s="135"/>
      <c r="BT20" s="135"/>
      <c r="BU20" s="135"/>
    </row>
    <row r="21" spans="1:73" s="85" customFormat="1" ht="15" customHeight="1">
      <c r="A21" t="s">
        <v>126</v>
      </c>
      <c r="B21" s="9" t="s">
        <v>298</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59">
        <v>384256.33407514327</v>
      </c>
      <c r="AQ21" s="77">
        <v>98065.78814911806</v>
      </c>
      <c r="AR21" s="77">
        <v>70395.051241492416</v>
      </c>
      <c r="AS21" s="77">
        <v>102519.26202915354</v>
      </c>
      <c r="AT21" s="77">
        <v>98696.831504104586</v>
      </c>
      <c r="AU21" s="159">
        <v>369676.93292386859</v>
      </c>
      <c r="AV21" s="159">
        <v>87978.137416420534</v>
      </c>
      <c r="AW21" s="159">
        <v>90322.766462377127</v>
      </c>
      <c r="AX21" s="159">
        <v>99596.478611576691</v>
      </c>
      <c r="AY21" s="160">
        <v>1459695.4731797967</v>
      </c>
      <c r="AZ21" s="159">
        <v>1737592.8556701711</v>
      </c>
      <c r="BA21" s="159">
        <v>140223.37064717631</v>
      </c>
      <c r="BB21" s="160">
        <v>89719.215064606557</v>
      </c>
      <c r="BC21" s="159">
        <v>91328.593142645666</v>
      </c>
      <c r="BD21" s="159">
        <v>101178.36327324942</v>
      </c>
      <c r="BE21" s="159">
        <v>422449.54212767794</v>
      </c>
      <c r="BF21" s="159">
        <v>90142.642480129507</v>
      </c>
      <c r="BG21" s="159">
        <v>90222.286146336526</v>
      </c>
      <c r="BH21" s="159">
        <v>92430.039516420045</v>
      </c>
      <c r="BI21" s="159">
        <v>100466.42029968754</v>
      </c>
      <c r="BJ21" s="159">
        <v>373261.3884425736</v>
      </c>
      <c r="BK21" s="159">
        <v>95322.818750022125</v>
      </c>
      <c r="BL21" s="159">
        <v>834440.44518934272</v>
      </c>
      <c r="BM21" s="159">
        <v>54540.390397797571</v>
      </c>
      <c r="BN21" s="159">
        <v>74719.562945311423</v>
      </c>
      <c r="BO21" s="159">
        <v>1059023.2172824738</v>
      </c>
      <c r="BP21" s="159">
        <v>63835.743509774169</v>
      </c>
      <c r="BQ21" s="159">
        <v>62308.687477175248</v>
      </c>
      <c r="BR21" s="159">
        <v>62555.540255679734</v>
      </c>
      <c r="BS21" s="159">
        <v>66079.695240892732</v>
      </c>
      <c r="BT21" s="159">
        <v>254779.6664835219</v>
      </c>
      <c r="BU21" s="159">
        <v>64417.597598504995</v>
      </c>
    </row>
    <row r="22" spans="1:73" s="85" customFormat="1" ht="15" customHeight="1">
      <c r="A22" t="s">
        <v>100</v>
      </c>
      <c r="B22" s="9" t="s">
        <v>299</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59">
        <v>360527.33407514327</v>
      </c>
      <c r="AQ22" s="77">
        <v>92627.78814911806</v>
      </c>
      <c r="AR22" s="77">
        <v>63386.051241492416</v>
      </c>
      <c r="AS22" s="77">
        <v>93861.262029153542</v>
      </c>
      <c r="AT22" s="77">
        <v>88366.831504104586</v>
      </c>
      <c r="AU22" s="159">
        <v>338241.93292386859</v>
      </c>
      <c r="AV22" s="159">
        <v>78251.137416420534</v>
      </c>
      <c r="AW22" s="159">
        <v>76925.766462377127</v>
      </c>
      <c r="AX22" s="159">
        <v>89026.478611576691</v>
      </c>
      <c r="AY22" s="160">
        <v>1397432.1605093186</v>
      </c>
      <c r="AZ22" s="159">
        <v>1641635.542999693</v>
      </c>
      <c r="BA22" s="159">
        <v>122171.48735394378</v>
      </c>
      <c r="BB22" s="160">
        <v>69154.265425452424</v>
      </c>
      <c r="BC22" s="159">
        <v>74265.520384027273</v>
      </c>
      <c r="BD22" s="159">
        <v>79716.826018138323</v>
      </c>
      <c r="BE22" s="159">
        <v>345308.09918156179</v>
      </c>
      <c r="BF22" s="159">
        <v>74198.129773641427</v>
      </c>
      <c r="BG22" s="159">
        <v>77754.510080234337</v>
      </c>
      <c r="BH22" s="159">
        <v>80520.674792822072</v>
      </c>
      <c r="BI22" s="159">
        <v>88743.870634469495</v>
      </c>
      <c r="BJ22" s="159">
        <v>321217.18528116733</v>
      </c>
      <c r="BK22" s="159">
        <v>85929.809969191629</v>
      </c>
      <c r="BL22" s="159">
        <v>794993.5487135452</v>
      </c>
      <c r="BM22" s="159">
        <v>47861.73796941794</v>
      </c>
      <c r="BN22" s="159">
        <v>67556.930704872939</v>
      </c>
      <c r="BO22" s="159">
        <v>996342.02735702775</v>
      </c>
      <c r="BP22" s="159">
        <v>57717.142666841166</v>
      </c>
      <c r="BQ22" s="159">
        <v>56296.201842086244</v>
      </c>
      <c r="BR22" s="159">
        <v>56045.949329565745</v>
      </c>
      <c r="BS22" s="159">
        <v>59724.832697872742</v>
      </c>
      <c r="BT22" s="159">
        <v>229784.12653636589</v>
      </c>
      <c r="BU22" s="159">
        <v>59406.939855103999</v>
      </c>
    </row>
    <row r="23" spans="1:73" s="1" customFormat="1" ht="15" customHeight="1">
      <c r="A23" t="s">
        <v>287</v>
      </c>
      <c r="B23" s="8" t="s">
        <v>300</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1">
        <v>225588.92077449535</v>
      </c>
      <c r="AQ23" s="73">
        <v>63723.927118892978</v>
      </c>
      <c r="AR23" s="73">
        <v>42923.597446714615</v>
      </c>
      <c r="AS23" s="73">
        <v>47563.035168630653</v>
      </c>
      <c r="AT23" s="73">
        <v>56553.398866613592</v>
      </c>
      <c r="AU23" s="161">
        <v>210763.95860085185</v>
      </c>
      <c r="AV23" s="161">
        <v>51406.333423905038</v>
      </c>
      <c r="AW23" s="161">
        <v>56534.343921622924</v>
      </c>
      <c r="AX23" s="161">
        <v>61746.389565503006</v>
      </c>
      <c r="AY23" s="164">
        <v>62873.575837869357</v>
      </c>
      <c r="AZ23" s="161">
        <v>232560.64274890034</v>
      </c>
      <c r="BA23" s="161">
        <v>44688.043419326888</v>
      </c>
      <c r="BB23" s="164">
        <v>45347.788257998996</v>
      </c>
      <c r="BC23" s="161">
        <v>43606.723286122658</v>
      </c>
      <c r="BD23" s="161">
        <v>47336.939192858845</v>
      </c>
      <c r="BE23" s="161">
        <v>180979.4941563074</v>
      </c>
      <c r="BF23" s="161">
        <v>47694</v>
      </c>
      <c r="BG23" s="161">
        <v>49566</v>
      </c>
      <c r="BH23" s="161">
        <v>50016.050744046268</v>
      </c>
      <c r="BI23" s="161">
        <v>55410</v>
      </c>
      <c r="BJ23" s="161">
        <v>195720.93972184442</v>
      </c>
      <c r="BK23" s="161">
        <v>50904</v>
      </c>
      <c r="BL23" s="161">
        <v>41042.479611995775</v>
      </c>
      <c r="BM23" s="161">
        <v>20697.495364064183</v>
      </c>
      <c r="BN23" s="161">
        <v>26250.816952801368</v>
      </c>
      <c r="BO23" s="161">
        <v>138894.79192886132</v>
      </c>
      <c r="BP23" s="161">
        <v>22717.392734154164</v>
      </c>
      <c r="BQ23" s="161">
        <v>22344.476051280308</v>
      </c>
      <c r="BR23" s="161">
        <v>24006.149190202148</v>
      </c>
      <c r="BS23" s="161">
        <v>23948.787797618137</v>
      </c>
      <c r="BT23" s="161">
        <v>93016.80577325476</v>
      </c>
      <c r="BU23" s="161">
        <v>26853.544481863955</v>
      </c>
    </row>
    <row r="24" spans="1:73" s="1" customFormat="1" ht="15" customHeight="1">
      <c r="A24" t="s">
        <v>289</v>
      </c>
      <c r="B24" s="9" t="s">
        <v>289</v>
      </c>
      <c r="C24" s="118"/>
      <c r="D24" s="118"/>
      <c r="E24" s="118"/>
      <c r="F24" s="118"/>
      <c r="G24" s="118"/>
      <c r="H24" s="118"/>
      <c r="I24" s="118"/>
      <c r="J24" s="118"/>
      <c r="K24" s="118"/>
      <c r="L24" s="118"/>
      <c r="M24" s="118"/>
      <c r="N24" s="118"/>
      <c r="O24" s="118"/>
      <c r="P24" s="118"/>
      <c r="Q24" s="118"/>
      <c r="R24" s="118"/>
      <c r="S24" s="118"/>
      <c r="T24" s="118"/>
      <c r="U24" s="118"/>
      <c r="V24" s="118"/>
      <c r="W24" s="118">
        <v>0.82731188574886416</v>
      </c>
      <c r="X24" s="118">
        <v>0.82418107328913881</v>
      </c>
      <c r="Y24" s="118">
        <v>0.8431604966612245</v>
      </c>
      <c r="Z24" s="118">
        <v>0.84600025655525735</v>
      </c>
      <c r="AA24" s="118">
        <v>0.86394808071863771</v>
      </c>
      <c r="AB24" s="125">
        <v>0.85488721588608863</v>
      </c>
      <c r="AC24" s="118">
        <v>0.89189312520153397</v>
      </c>
      <c r="AD24" s="118">
        <v>0.74439006532133556</v>
      </c>
      <c r="AE24" s="118">
        <v>0.82039191526622446</v>
      </c>
      <c r="AF24" s="118">
        <v>0.83950945858469794</v>
      </c>
      <c r="AG24" s="162">
        <v>0.73054841117761493</v>
      </c>
      <c r="AH24" s="162">
        <v>0.73644556087999991</v>
      </c>
      <c r="AI24" s="162">
        <v>0.73498010659620872</v>
      </c>
      <c r="AJ24" s="162">
        <v>0.72688467133075718</v>
      </c>
      <c r="AK24" s="162">
        <v>0.73213324597540308</v>
      </c>
      <c r="AL24" s="162">
        <v>0.85013585722949059</v>
      </c>
      <c r="AM24" s="162">
        <v>0.76658039116490184</v>
      </c>
      <c r="AN24" s="162">
        <v>0.87449308651316016</v>
      </c>
      <c r="AO24" s="162">
        <v>0.86731156410278287</v>
      </c>
      <c r="AP24" s="162">
        <v>0.83154246234312357</v>
      </c>
      <c r="AQ24" s="162">
        <v>0.86586424110721527</v>
      </c>
      <c r="AR24" s="162">
        <v>0.6748757730045396</v>
      </c>
      <c r="AS24" s="162">
        <v>0.73841034466813504</v>
      </c>
      <c r="AT24" s="162">
        <v>0.75453872279430922</v>
      </c>
      <c r="AU24" s="162">
        <v>0.76774820293304591</v>
      </c>
      <c r="AV24" s="162">
        <v>0.71884729729712282</v>
      </c>
      <c r="AW24" s="162">
        <v>0.78459377747502601</v>
      </c>
      <c r="AX24" s="162">
        <v>0.80375443874294739</v>
      </c>
      <c r="AY24" s="162">
        <v>0.78086511918461665</v>
      </c>
      <c r="AZ24" s="162">
        <v>0.77577854773771815</v>
      </c>
      <c r="BA24" s="162">
        <f>BA23/(INDEX('DRE - Proforma'!$1:$1048576,7,MATCH(BA$5,'DRE - Proforma'!$5:$5,0))+INDEX('DRE - Proforma'!$1:$1048576,8,MATCH(BA$5,'DRE - Proforma'!$5:$5,0))+INDEX('DRE - Proforma'!$1:$1048576,9,MATCH(BA$5,'DRE - Proforma'!$5:$5,0))+INDEX('DRE - Proforma'!$1:$1048576,10,MATCH(BA$5,'DRE - Proforma'!$5:$5,0)))/1000</f>
        <v>0.76035530625704095</v>
      </c>
      <c r="BB24" s="162">
        <f>BB23/(INDEX('DRE - Proforma'!$1:$1048576,7,MATCH(BB$5,'DRE - Proforma'!$5:$5,0))+INDEX('DRE - Proforma'!$1:$1048576,8,MATCH(BB$5,'DRE - Proforma'!$5:$5,0))+INDEX('DRE - Proforma'!$1:$1048576,9,MATCH(BB$5,'DRE - Proforma'!$5:$5,0))+INDEX('DRE - Proforma'!$1:$1048576,10,MATCH(BB$5,'DRE - Proforma'!$5:$5,0)))/1000</f>
        <v>0.76974377465935617</v>
      </c>
      <c r="BC24" s="162">
        <f>BC23/(INDEX('DRE - Proforma'!$1:$1048576,7,MATCH(BC$5,'DRE - Proforma'!$5:$5,0))+INDEX('DRE - Proforma'!$1:$1048576,8,MATCH(BC$5,'DRE - Proforma'!$5:$5,0))+INDEX('DRE - Proforma'!$1:$1048576,9,MATCH(BC$5,'DRE - Proforma'!$5:$5,0))+INDEX('DRE - Proforma'!$1:$1048576,10,MATCH(BC$5,'DRE - Proforma'!$5:$5,0)))/1000</f>
        <v>0.7321301335805761</v>
      </c>
      <c r="BD24" s="162">
        <f>BD23/(INDEX('DRE - Proforma'!$1:$1048576,7,MATCH(BD$5,'DRE - Proforma'!$5:$5,0))+INDEX('DRE - Proforma'!$1:$1048576,8,MATCH(BD$5,'DRE - Proforma'!$5:$5,0))+INDEX('DRE - Proforma'!$1:$1048576,9,MATCH(BD$5,'DRE - Proforma'!$5:$5,0))+INDEX('DRE - Proforma'!$1:$1048576,10,MATCH(BD$5,'DRE - Proforma'!$5:$5,0)))/1000</f>
        <v>0.71511291840806401</v>
      </c>
      <c r="BE24" s="162">
        <v>0.74341963172139536</v>
      </c>
      <c r="BF24" s="162">
        <f>BF23/(INDEX('DRE - Proforma'!$1:$1048576,7,MATCH(BF$5,'DRE - Proforma'!$5:$5,0))+INDEX('DRE - Proforma'!$1:$1048576,8,MATCH(BF$5,'DRE - Proforma'!$5:$5,0))+INDEX('DRE - Proforma'!$1:$1048576,9,MATCH(BF$5,'DRE - Proforma'!$5:$5,0))+INDEX('DRE - Proforma'!$1:$1048576,10,MATCH(BF$5,'DRE - Proforma'!$5:$5,0)))/1000</f>
        <v>0.81216439581666289</v>
      </c>
      <c r="BG24" s="162">
        <f>BG23/(INDEX('DRE - Proforma'!$1:$1048576,7,MATCH(BG$5,'DRE - Proforma'!$5:$5,0))+INDEX('DRE - Proforma'!$1:$1048576,8,MATCH(BG$5,'DRE - Proforma'!$5:$5,0))+INDEX('DRE - Proforma'!$1:$1048576,9,MATCH(BG$5,'DRE - Proforma'!$5:$5,0))+INDEX('DRE - Proforma'!$1:$1048576,10,MATCH(BG$5,'DRE - Proforma'!$5:$5,0)))/1000</f>
        <v>0.84763622571406561</v>
      </c>
      <c r="BH24" s="162">
        <f>BH23/(INDEX('DRE - Proforma'!$1:$1048576,7,MATCH(BH$5,'DRE - Proforma'!$5:$5,0))+INDEX('DRE - Proforma'!$1:$1048576,8,MATCH(BH$5,'DRE - Proforma'!$5:$5,0))+INDEX('DRE - Proforma'!$1:$1048576,9,MATCH(BH$5,'DRE - Proforma'!$5:$5,0))+INDEX('DRE - Proforma'!$1:$1048576,10,MATCH(BH$5,'DRE - Proforma'!$5:$5,0)))/1000</f>
        <v>0.85602080229735322</v>
      </c>
      <c r="BI24" s="162">
        <v>0.88111964614283877</v>
      </c>
      <c r="BJ24" s="162">
        <v>0.82058276163403232</v>
      </c>
      <c r="BK24" s="162">
        <v>0.90370700281060756</v>
      </c>
      <c r="BL24" s="162">
        <v>0.82987906209741724</v>
      </c>
      <c r="BM24" s="162">
        <v>0.81047936895671446</v>
      </c>
      <c r="BN24" s="162">
        <v>0.90836615315882552</v>
      </c>
      <c r="BO24" s="162">
        <v>0.84073501088183911</v>
      </c>
      <c r="BP24" s="162">
        <v>0.88122876843720699</v>
      </c>
      <c r="BQ24" s="162">
        <v>0.82567507819656905</v>
      </c>
      <c r="BR24" s="162">
        <v>0.8653677898452462</v>
      </c>
      <c r="BS24" s="162">
        <v>0.84780719686407302</v>
      </c>
      <c r="BT24" s="162">
        <v>0.85469673054058826</v>
      </c>
      <c r="BU24" s="162">
        <v>0.91154073195825258</v>
      </c>
    </row>
    <row r="25" spans="1:73" s="1" customFormat="1" ht="15" customHeight="1">
      <c r="A25" t="s">
        <v>143</v>
      </c>
      <c r="B25" s="8" t="s">
        <v>293</v>
      </c>
      <c r="C25" s="116"/>
      <c r="D25" s="116"/>
      <c r="E25" s="116"/>
      <c r="F25" s="116"/>
      <c r="G25" s="116"/>
      <c r="H25" s="116"/>
      <c r="I25" s="116"/>
      <c r="J25" s="116"/>
      <c r="K25" s="116"/>
      <c r="L25" s="116"/>
      <c r="M25" s="116"/>
      <c r="N25" s="116"/>
      <c r="O25" s="116"/>
      <c r="P25" s="116"/>
      <c r="Q25" s="116"/>
      <c r="R25" s="116"/>
      <c r="S25" s="116"/>
      <c r="T25" s="116"/>
      <c r="U25" s="116"/>
      <c r="V25" s="116"/>
      <c r="W25" s="116">
        <v>93318.979545778871</v>
      </c>
      <c r="X25" s="116">
        <v>55632.031676643004</v>
      </c>
      <c r="Y25" s="116">
        <v>60696.088536535353</v>
      </c>
      <c r="Z25" s="116">
        <v>74171.746098645934</v>
      </c>
      <c r="AA25" s="116">
        <v>283820.64737210749</v>
      </c>
      <c r="AB25" s="124">
        <v>50114.555766634483</v>
      </c>
      <c r="AC25" s="116">
        <v>59132.522040031996</v>
      </c>
      <c r="AD25" s="116">
        <v>308159.60956818605</v>
      </c>
      <c r="AE25" s="116">
        <v>39755.197853689497</v>
      </c>
      <c r="AF25" s="116">
        <v>457152.88522854203</v>
      </c>
      <c r="AG25" s="116">
        <v>55008.616705259199</v>
      </c>
      <c r="AH25" s="116">
        <v>76338.924835209298</v>
      </c>
      <c r="AI25" s="116">
        <v>14340.973886230515</v>
      </c>
      <c r="AJ25" s="116">
        <v>30567.759187156109</v>
      </c>
      <c r="AK25" s="116">
        <v>176256.27461385512</v>
      </c>
      <c r="AL25" s="116">
        <v>51753.044285080396</v>
      </c>
      <c r="AM25" s="116">
        <v>29233.838155763198</v>
      </c>
      <c r="AN25" s="116">
        <v>56603.422223980822</v>
      </c>
      <c r="AO25" s="116">
        <v>81957.206554382428</v>
      </c>
      <c r="AP25" s="164">
        <v>219923.84130145196</v>
      </c>
      <c r="AQ25" s="116">
        <v>56369.416403863819</v>
      </c>
      <c r="AR25" s="116">
        <v>26409.315722894658</v>
      </c>
      <c r="AS25" s="116">
        <v>59368.986517720536</v>
      </c>
      <c r="AT25" s="116">
        <v>43232.012337663095</v>
      </c>
      <c r="AU25" s="164">
        <v>185379.73098214209</v>
      </c>
      <c r="AV25" s="164">
        <v>44102.677601543895</v>
      </c>
      <c r="AW25" s="164">
        <v>46278.882224639703</v>
      </c>
      <c r="AX25" s="164">
        <v>56928.518755845696</v>
      </c>
      <c r="AY25" s="164">
        <v>1363209.0524088673</v>
      </c>
      <c r="AZ25" s="164">
        <v>1510519.1309908966</v>
      </c>
      <c r="BA25" s="164">
        <v>38563.899702420837</v>
      </c>
      <c r="BB25" s="164">
        <v>22810.264535667146</v>
      </c>
      <c r="BC25" s="164">
        <v>37706.497958573338</v>
      </c>
      <c r="BD25" s="164">
        <v>10355.496482840026</v>
      </c>
      <c r="BE25" s="164">
        <v>109436.15867950134</v>
      </c>
      <c r="BF25" s="164">
        <v>32082.12287923606</v>
      </c>
      <c r="BG25" s="164">
        <v>33573.324672569521</v>
      </c>
      <c r="BH25" s="164">
        <v>39349.539952130188</v>
      </c>
      <c r="BI25" s="164">
        <v>41742.689505763628</v>
      </c>
      <c r="BJ25" s="164">
        <v>146747.6770096994</v>
      </c>
      <c r="BK25" s="164">
        <v>43296.745198971934</v>
      </c>
      <c r="BL25" s="164">
        <v>601364.90553050337</v>
      </c>
      <c r="BM25" s="164">
        <v>5751.9938437292585</v>
      </c>
      <c r="BN25" s="164">
        <v>63077.052985093091</v>
      </c>
      <c r="BO25" s="164">
        <v>713490.69755829766</v>
      </c>
      <c r="BP25" s="164">
        <v>31971.046271285864</v>
      </c>
      <c r="BQ25" s="164">
        <v>34136.964894815566</v>
      </c>
      <c r="BR25" s="164">
        <v>28792.534061185972</v>
      </c>
      <c r="BS25" s="164">
        <v>20098.883124379689</v>
      </c>
      <c r="BT25" s="164">
        <v>114999.4283516671</v>
      </c>
      <c r="BU25" s="164">
        <v>30166.532567415998</v>
      </c>
    </row>
    <row r="26" spans="1:73" s="1" customFormat="1" ht="15" customHeight="1">
      <c r="A26" t="s">
        <v>290</v>
      </c>
      <c r="B26" s="9" t="s">
        <v>290</v>
      </c>
      <c r="C26" s="118"/>
      <c r="D26" s="118"/>
      <c r="E26" s="118"/>
      <c r="F26" s="118"/>
      <c r="G26" s="118"/>
      <c r="H26" s="118"/>
      <c r="I26" s="118"/>
      <c r="J26" s="118"/>
      <c r="K26" s="118"/>
      <c r="L26" s="118"/>
      <c r="M26" s="118"/>
      <c r="N26" s="118"/>
      <c r="O26" s="118"/>
      <c r="P26" s="118"/>
      <c r="Q26" s="118"/>
      <c r="R26" s="118"/>
      <c r="S26" s="118"/>
      <c r="T26" s="118"/>
      <c r="U26" s="118"/>
      <c r="V26" s="118"/>
      <c r="W26" s="162">
        <f t="shared" ref="W26:BP26" si="3">W25/W22</f>
        <v>0.92700140204030279</v>
      </c>
      <c r="X26" s="162">
        <f t="shared" si="3"/>
        <v>0.57105940658364107</v>
      </c>
      <c r="Y26" s="162">
        <f t="shared" si="3"/>
        <v>0.46104712986280511</v>
      </c>
      <c r="Z26" s="162">
        <f t="shared" si="3"/>
        <v>0.57617384356601975</v>
      </c>
      <c r="AA26" s="162">
        <f t="shared" si="3"/>
        <v>0.61906526174931609</v>
      </c>
      <c r="AB26" s="162">
        <f t="shared" si="3"/>
        <v>0.53742121893069472</v>
      </c>
      <c r="AC26" s="162">
        <f t="shared" si="3"/>
        <v>0.58385385333663409</v>
      </c>
      <c r="AD26" s="162">
        <f t="shared" si="3"/>
        <v>3.3177415736477776</v>
      </c>
      <c r="AE26" s="162">
        <f t="shared" si="3"/>
        <v>0.46407264344454818</v>
      </c>
      <c r="AF26" s="162">
        <f t="shared" si="3"/>
        <v>1.2253548732230097</v>
      </c>
      <c r="AG26" s="162">
        <f t="shared" si="3"/>
        <v>0.6901184657699525</v>
      </c>
      <c r="AH26" s="162">
        <f t="shared" si="3"/>
        <v>0.54132336380397594</v>
      </c>
      <c r="AI26" s="162">
        <f t="shared" si="3"/>
        <v>0.17290269850690482</v>
      </c>
      <c r="AJ26" s="162">
        <f t="shared" si="3"/>
        <v>0.35547605564903528</v>
      </c>
      <c r="AK26" s="162">
        <f t="shared" si="3"/>
        <v>0.4523274381688423</v>
      </c>
      <c r="AL26" s="162">
        <f t="shared" si="3"/>
        <v>0.60740667298913975</v>
      </c>
      <c r="AM26" s="162">
        <f t="shared" si="3"/>
        <v>0.33354254676193312</v>
      </c>
      <c r="AN26" s="162">
        <f t="shared" si="3"/>
        <v>0.63385808173169922</v>
      </c>
      <c r="AO26" s="162">
        <f t="shared" si="3"/>
        <v>0.83308863911466868</v>
      </c>
      <c r="AP26" s="162">
        <f t="shared" si="3"/>
        <v>0.61000601207012539</v>
      </c>
      <c r="AQ26" s="162">
        <f t="shared" si="3"/>
        <v>0.60855837681362723</v>
      </c>
      <c r="AR26" s="162">
        <f t="shared" si="3"/>
        <v>0.41664238749119553</v>
      </c>
      <c r="AS26" s="162">
        <f t="shared" si="3"/>
        <v>0.63251851971988593</v>
      </c>
      <c r="AT26" s="162">
        <f t="shared" si="3"/>
        <v>0.48923347823843827</v>
      </c>
      <c r="AU26" s="162">
        <f t="shared" si="3"/>
        <v>0.54806844727873327</v>
      </c>
      <c r="AV26" s="162">
        <f t="shared" si="3"/>
        <v>0.56360430094258551</v>
      </c>
      <c r="AW26" s="162">
        <f t="shared" si="3"/>
        <v>0.60160443441631217</v>
      </c>
      <c r="AX26" s="162">
        <f t="shared" si="3"/>
        <v>0.63945603199948331</v>
      </c>
      <c r="AY26" s="162">
        <f t="shared" si="3"/>
        <v>0.97551000394324827</v>
      </c>
      <c r="AZ26" s="162">
        <f t="shared" si="3"/>
        <v>0.92013062060704853</v>
      </c>
      <c r="BA26" s="162">
        <f t="shared" si="3"/>
        <v>0.31565384475263952</v>
      </c>
      <c r="BB26" s="162">
        <f t="shared" si="3"/>
        <v>0.32984609691583483</v>
      </c>
      <c r="BC26" s="162">
        <f t="shared" si="3"/>
        <v>0.5077254931170333</v>
      </c>
      <c r="BD26" s="162">
        <f t="shared" si="3"/>
        <v>0.12990352225618959</v>
      </c>
      <c r="BE26" s="162">
        <f t="shared" si="3"/>
        <v>0.31692323156880314</v>
      </c>
      <c r="BF26" s="162">
        <f t="shared" si="3"/>
        <v>0.43238452205075795</v>
      </c>
      <c r="BG26" s="162">
        <f t="shared" si="3"/>
        <v>0.43178620298585174</v>
      </c>
      <c r="BH26" s="162">
        <f t="shared" si="3"/>
        <v>0.48868865112439369</v>
      </c>
      <c r="BI26" s="162">
        <f t="shared" si="3"/>
        <v>0.4703726489201624</v>
      </c>
      <c r="BJ26" s="162">
        <f t="shared" si="3"/>
        <v>0.45684877314782663</v>
      </c>
      <c r="BK26" s="162">
        <f t="shared" si="3"/>
        <v>0.5038617589692691</v>
      </c>
      <c r="BL26" s="162">
        <f t="shared" si="3"/>
        <v>0.75643998181322258</v>
      </c>
      <c r="BM26" s="162">
        <f t="shared" si="3"/>
        <v>0.12017937684178104</v>
      </c>
      <c r="BN26" s="162">
        <f t="shared" si="3"/>
        <v>0.93368737044389272</v>
      </c>
      <c r="BO26" s="162">
        <f t="shared" si="3"/>
        <v>0.71611020911258461</v>
      </c>
      <c r="BP26" s="162">
        <f t="shared" si="3"/>
        <v>0.55392635175707361</v>
      </c>
      <c r="BQ26" s="162">
        <f t="shared" ref="BQ26" si="4">BQ25/BQ22</f>
        <v>0.60638131486332802</v>
      </c>
      <c r="BR26" s="162">
        <v>0.51373086557741887</v>
      </c>
      <c r="BS26" s="162">
        <v>0.33652472876823253</v>
      </c>
      <c r="BT26" s="162">
        <v>0.50046724325610525</v>
      </c>
      <c r="BU26" s="162">
        <v>0.5077947566562665</v>
      </c>
    </row>
    <row r="27" spans="1:73" s="1" customFormat="1" ht="15" customHeight="1">
      <c r="A27" t="s">
        <v>144</v>
      </c>
      <c r="B27" s="8" t="s">
        <v>294</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24"/>
      <c r="AB27" s="124">
        <v>53219.814074149792</v>
      </c>
      <c r="AC27" s="116">
        <v>59205.686673179938</v>
      </c>
      <c r="AD27" s="116">
        <v>17358.51912752281</v>
      </c>
      <c r="AE27" s="116">
        <v>42693.335353689487</v>
      </c>
      <c r="AF27" s="116">
        <v>172477.35522854203</v>
      </c>
      <c r="AG27" s="116">
        <v>44754.995705259207</v>
      </c>
      <c r="AH27" s="116">
        <v>44698.058835209311</v>
      </c>
      <c r="AI27" s="116">
        <v>42695.261214256476</v>
      </c>
      <c r="AJ27" s="116">
        <v>47463.19967715611</v>
      </c>
      <c r="AK27" s="116">
        <v>180348.51543188113</v>
      </c>
      <c r="AL27" s="116">
        <v>53595.855190516166</v>
      </c>
      <c r="AM27" s="116">
        <v>50291.4214757632</v>
      </c>
      <c r="AN27" s="116">
        <v>48605.496397633149</v>
      </c>
      <c r="AO27" s="116">
        <v>51695.518176041871</v>
      </c>
      <c r="AP27" s="164">
        <v>204187.99717604541</v>
      </c>
      <c r="AQ27" s="116">
        <v>57901.306223863823</v>
      </c>
      <c r="AR27" s="116">
        <v>30813.548542894659</v>
      </c>
      <c r="AS27" s="116">
        <v>38837.322837720538</v>
      </c>
      <c r="AT27" s="116">
        <v>46974.225657663097</v>
      </c>
      <c r="AU27" s="164">
        <v>174526.40326214212</v>
      </c>
      <c r="AV27" s="164">
        <v>45361.62485795145</v>
      </c>
      <c r="AW27" s="164">
        <v>47729.949874422673</v>
      </c>
      <c r="AX27" s="164">
        <v>57171.140590915849</v>
      </c>
      <c r="AY27" s="164">
        <v>48899.693406460152</v>
      </c>
      <c r="AZ27" s="164">
        <v>199162.40872975014</v>
      </c>
      <c r="BA27" s="164">
        <v>44504.61892809251</v>
      </c>
      <c r="BB27" s="164">
        <v>36869.112995880205</v>
      </c>
      <c r="BC27" s="164">
        <v>36872.009405512501</v>
      </c>
      <c r="BD27" s="164">
        <v>37542.58815952811</v>
      </c>
      <c r="BE27" s="164">
        <v>155788.32948901335</v>
      </c>
      <c r="BF27" s="164">
        <v>39047.002923860331</v>
      </c>
      <c r="BG27" s="164">
        <v>42157.383478005533</v>
      </c>
      <c r="BH27" s="164">
        <v>42820.586647335265</v>
      </c>
      <c r="BI27" s="164">
        <v>49781.404763319239</v>
      </c>
      <c r="BJ27" s="164">
        <v>173806.37781252037</v>
      </c>
      <c r="BK27" s="164">
        <v>44945.95509517238</v>
      </c>
      <c r="BL27" s="164">
        <v>32696.958903945793</v>
      </c>
      <c r="BM27" s="164">
        <v>18002.309888170144</v>
      </c>
      <c r="BN27" s="164">
        <v>28487.193740580216</v>
      </c>
      <c r="BO27" s="164">
        <v>124132.41762786853</v>
      </c>
      <c r="BP27" s="164">
        <v>20026.255727315402</v>
      </c>
      <c r="BQ27" s="164">
        <v>19616.301506779535</v>
      </c>
      <c r="BR27" s="164">
        <v>20789.102166000557</v>
      </c>
      <c r="BS27" s="164">
        <v>23241.422024627747</v>
      </c>
      <c r="BT27" s="164">
        <v>83673.081424723234</v>
      </c>
      <c r="BU27" s="164">
        <v>25763.885855482949</v>
      </c>
    </row>
    <row r="28" spans="1:73" s="1" customFormat="1" ht="15" customHeight="1">
      <c r="A28" t="s">
        <v>270</v>
      </c>
      <c r="B28" s="8" t="s">
        <v>295</v>
      </c>
      <c r="C28" s="73"/>
      <c r="D28" s="73"/>
      <c r="E28" s="73"/>
      <c r="F28" s="73"/>
      <c r="G28" s="73"/>
      <c r="H28" s="73"/>
      <c r="I28" s="73"/>
      <c r="J28" s="73"/>
      <c r="K28" s="73"/>
      <c r="L28" s="73"/>
      <c r="M28" s="73"/>
      <c r="N28" s="73"/>
      <c r="O28" s="73"/>
      <c r="P28" s="73"/>
      <c r="Q28" s="73"/>
      <c r="R28" s="73"/>
      <c r="S28" s="73"/>
      <c r="T28" s="73"/>
      <c r="U28" s="73"/>
      <c r="V28" s="73"/>
      <c r="W28" s="161">
        <v>10960.571095778869</v>
      </c>
      <c r="X28" s="161">
        <v>-4538.008148589578</v>
      </c>
      <c r="Y28" s="161">
        <v>-10598.661673727736</v>
      </c>
      <c r="Z28" s="161">
        <v>8573.539841494232</v>
      </c>
      <c r="AA28" s="161">
        <v>30124.441114955749</v>
      </c>
      <c r="AB28" s="161">
        <v>-19682.949571497651</v>
      </c>
      <c r="AC28" s="161">
        <v>-17042.336087363612</v>
      </c>
      <c r="AD28" s="161">
        <v>218878.34262000452</v>
      </c>
      <c r="AE28" s="161">
        <v>-7901.1060601866184</v>
      </c>
      <c r="AF28" s="161">
        <v>174251.9509009567</v>
      </c>
      <c r="AG28" s="161">
        <v>9007.9477150667062</v>
      </c>
      <c r="AH28" s="161">
        <v>23018.778508509306</v>
      </c>
      <c r="AI28" s="161">
        <v>-19090.547336903986</v>
      </c>
      <c r="AJ28" s="161">
        <v>-13770.950247450894</v>
      </c>
      <c r="AK28" s="161">
        <v>-834.77136077883051</v>
      </c>
      <c r="AL28" s="161">
        <v>3157.3407867505939</v>
      </c>
      <c r="AM28" s="161">
        <v>-17129.897316696322</v>
      </c>
      <c r="AN28" s="161">
        <v>8824.8532660409692</v>
      </c>
      <c r="AO28" s="161">
        <v>37972.142963591876</v>
      </c>
      <c r="AP28" s="161">
        <v>47059.059476489747</v>
      </c>
      <c r="AQ28" s="161">
        <v>16414.919512558128</v>
      </c>
      <c r="AR28" s="161">
        <v>900.91904681222707</v>
      </c>
      <c r="AS28" s="161">
        <v>26703</v>
      </c>
      <c r="AT28" s="161">
        <v>6650</v>
      </c>
      <c r="AU28" s="161">
        <v>50838.895780486724</v>
      </c>
      <c r="AV28" s="161">
        <v>7125.707811281166</v>
      </c>
      <c r="AW28" s="161">
        <v>7130</v>
      </c>
      <c r="AX28" s="161">
        <v>9026.6333819175979</v>
      </c>
      <c r="AY28" s="161">
        <v>1263404.2934423364</v>
      </c>
      <c r="AZ28" s="161">
        <v>1286686.6346355351</v>
      </c>
      <c r="BA28" s="161">
        <v>-10919.542422307381</v>
      </c>
      <c r="BB28" s="161">
        <v>-29158.736814068758</v>
      </c>
      <c r="BC28" s="161">
        <v>6853.0141522464173</v>
      </c>
      <c r="BD28" s="161">
        <v>-23775.013896388795</v>
      </c>
      <c r="BE28" s="161">
        <v>-57000.20897851848</v>
      </c>
      <c r="BF28" s="161">
        <v>-14880.680067579895</v>
      </c>
      <c r="BG28" s="161">
        <v>-4134.0334344784296</v>
      </c>
      <c r="BH28" s="161">
        <v>3558.7331335417266</v>
      </c>
      <c r="BI28" s="164">
        <v>5414.3250032527449</v>
      </c>
      <c r="BJ28" s="164">
        <v>-10041.655365263852</v>
      </c>
      <c r="BK28" s="164">
        <v>6686.2206816919979</v>
      </c>
      <c r="BL28" s="164">
        <v>457107.88678259728</v>
      </c>
      <c r="BM28" s="164">
        <v>22570.896581144596</v>
      </c>
      <c r="BN28" s="164">
        <v>59889.558951827872</v>
      </c>
      <c r="BO28" s="164">
        <v>546254.56299726176</v>
      </c>
      <c r="BP28" s="164">
        <v>18701.392630899903</v>
      </c>
      <c r="BQ28" s="164">
        <v>16572.518383962873</v>
      </c>
      <c r="BR28" s="164">
        <v>23104.735155876107</v>
      </c>
      <c r="BS28" s="164">
        <v>6255.5457018181405</v>
      </c>
      <c r="BT28" s="164">
        <v>64634.191872557029</v>
      </c>
      <c r="BU28" s="164">
        <v>19668.204998210073</v>
      </c>
    </row>
    <row r="29" spans="1:73" s="1" customFormat="1" ht="15" customHeight="1">
      <c r="A29" t="s">
        <v>292</v>
      </c>
      <c r="B29" s="9" t="s">
        <v>292</v>
      </c>
      <c r="C29" s="118"/>
      <c r="D29" s="118"/>
      <c r="E29" s="118"/>
      <c r="F29" s="118"/>
      <c r="G29" s="118"/>
      <c r="H29" s="118"/>
      <c r="I29" s="118"/>
      <c r="J29" s="118"/>
      <c r="K29" s="118"/>
      <c r="L29" s="118"/>
      <c r="M29" s="118"/>
      <c r="N29" s="118"/>
      <c r="O29" s="118"/>
      <c r="P29" s="118"/>
      <c r="Q29" s="118"/>
      <c r="R29" s="118"/>
      <c r="S29" s="118"/>
      <c r="T29" s="118"/>
      <c r="U29" s="118"/>
      <c r="V29" s="118"/>
      <c r="W29" s="162">
        <f t="shared" ref="W29:BM29" si="5">W28/W22</f>
        <v>0.10887886711154056</v>
      </c>
      <c r="X29" s="162">
        <f t="shared" si="5"/>
        <v>-4.6582376417025888E-2</v>
      </c>
      <c r="Y29" s="162">
        <f t="shared" si="5"/>
        <v>-8.0507371444829126E-2</v>
      </c>
      <c r="Z29" s="162">
        <f t="shared" si="5"/>
        <v>6.6600149831585478E-2</v>
      </c>
      <c r="AA29" s="162">
        <f t="shared" si="5"/>
        <v>6.5706970921787386E-2</v>
      </c>
      <c r="AB29" s="162">
        <f t="shared" si="5"/>
        <v>-0.21107709305303987</v>
      </c>
      <c r="AC29" s="162">
        <f t="shared" si="5"/>
        <v>-0.168270069518243</v>
      </c>
      <c r="AD29" s="162">
        <f t="shared" si="5"/>
        <v>2.3565118670129612</v>
      </c>
      <c r="AE29" s="162">
        <f t="shared" si="5"/>
        <v>-9.2231641985055679E-2</v>
      </c>
      <c r="AF29" s="162">
        <f t="shared" si="5"/>
        <v>0.46706579812650584</v>
      </c>
      <c r="AG29" s="162">
        <f t="shared" si="5"/>
        <v>0.1130104959767774</v>
      </c>
      <c r="AH29" s="162">
        <f t="shared" si="5"/>
        <v>0.16322737895226164</v>
      </c>
      <c r="AI29" s="162">
        <f t="shared" si="5"/>
        <v>-0.23016617816268212</v>
      </c>
      <c r="AJ29" s="162">
        <f t="shared" si="5"/>
        <v>-0.16014399506784333</v>
      </c>
      <c r="AK29" s="162">
        <f t="shared" si="5"/>
        <v>-2.1422782928155982E-3</v>
      </c>
      <c r="AL29" s="162">
        <f t="shared" si="5"/>
        <v>3.7056561392002217E-2</v>
      </c>
      <c r="AM29" s="162">
        <f t="shared" si="5"/>
        <v>-0.19544301868056005</v>
      </c>
      <c r="AN29" s="162">
        <f t="shared" si="5"/>
        <v>9.8822727372243568E-2</v>
      </c>
      <c r="AO29" s="162">
        <f t="shared" si="5"/>
        <v>0.38598388397749572</v>
      </c>
      <c r="AP29" s="162">
        <f t="shared" si="5"/>
        <v>0.13052840944004931</v>
      </c>
      <c r="AQ29" s="162">
        <f t="shared" si="5"/>
        <v>0.177213769653361</v>
      </c>
      <c r="AR29" s="162">
        <f t="shared" si="5"/>
        <v>1.4213206678230285E-2</v>
      </c>
      <c r="AS29" s="162">
        <f t="shared" si="5"/>
        <v>0.28449436351821034</v>
      </c>
      <c r="AT29" s="162">
        <f t="shared" si="5"/>
        <v>7.5254480519550054E-2</v>
      </c>
      <c r="AU29" s="162">
        <f t="shared" si="5"/>
        <v>0.15030335044806384</v>
      </c>
      <c r="AV29" s="162">
        <f t="shared" si="5"/>
        <v>9.1062034962649363E-2</v>
      </c>
      <c r="AW29" s="162">
        <f t="shared" si="5"/>
        <v>9.2686759299137333E-2</v>
      </c>
      <c r="AX29" s="162">
        <f t="shared" si="5"/>
        <v>0.10139268139876541</v>
      </c>
      <c r="AY29" s="162">
        <f t="shared" si="5"/>
        <v>0.90408989369606796</v>
      </c>
      <c r="AZ29" s="162">
        <f t="shared" si="5"/>
        <v>0.78378336782622626</v>
      </c>
      <c r="BA29" s="162">
        <f t="shared" si="5"/>
        <v>-8.9378812182848405E-2</v>
      </c>
      <c r="BB29" s="162">
        <f t="shared" si="5"/>
        <v>-0.4216476978632876</v>
      </c>
      <c r="BC29" s="162">
        <f t="shared" si="5"/>
        <v>9.2277198312345446E-2</v>
      </c>
      <c r="BD29" s="162">
        <f t="shared" si="5"/>
        <v>-0.29824335819616249</v>
      </c>
      <c r="BE29" s="162">
        <f t="shared" si="5"/>
        <v>-0.16507058222387067</v>
      </c>
      <c r="BF29" s="162">
        <f t="shared" si="5"/>
        <v>-0.20055330387675344</v>
      </c>
      <c r="BG29" s="162">
        <f t="shared" si="5"/>
        <v>-5.3167763904788924E-2</v>
      </c>
      <c r="BH29" s="162">
        <f t="shared" si="5"/>
        <v>4.4196514034417482E-2</v>
      </c>
      <c r="BI29" s="162">
        <f t="shared" si="5"/>
        <v>6.1010692508038263E-2</v>
      </c>
      <c r="BJ29" s="162">
        <f t="shared" si="5"/>
        <v>-3.1261264419816782E-2</v>
      </c>
      <c r="BK29" s="162">
        <f t="shared" si="5"/>
        <v>7.781025797786828E-2</v>
      </c>
      <c r="BL29" s="162">
        <f t="shared" si="5"/>
        <v>0.57498313982835092</v>
      </c>
      <c r="BM29" s="162">
        <f t="shared" si="5"/>
        <v>0.4715853944870671</v>
      </c>
      <c r="BN29" s="162">
        <v>0.88650503104499367</v>
      </c>
      <c r="BO29" s="162">
        <v>0.54826008338351229</v>
      </c>
      <c r="BP29" s="162">
        <v>0.32401799130718162</v>
      </c>
      <c r="BQ29" s="162">
        <v>0.2943807546812775</v>
      </c>
      <c r="BR29" s="162">
        <v>0.41224629847937538</v>
      </c>
      <c r="BS29" s="162">
        <v>0.10473944286228111</v>
      </c>
      <c r="BT29" s="162">
        <v>0.28128223148750858</v>
      </c>
      <c r="BU29" s="162">
        <v>0.33107588181080599</v>
      </c>
    </row>
    <row r="30" spans="1:73" s="1" customFormat="1" ht="15" customHeight="1">
      <c r="A30" t="s">
        <v>145</v>
      </c>
      <c r="B30" s="8" t="s">
        <v>296</v>
      </c>
      <c r="C30" s="116"/>
      <c r="D30" s="116"/>
      <c r="E30" s="116"/>
      <c r="F30" s="116"/>
      <c r="G30" s="116"/>
      <c r="H30" s="116"/>
      <c r="I30" s="116"/>
      <c r="J30" s="116"/>
      <c r="K30" s="116"/>
      <c r="L30" s="116"/>
      <c r="M30" s="116"/>
      <c r="N30" s="116"/>
      <c r="O30" s="116"/>
      <c r="P30" s="116"/>
      <c r="Q30" s="116"/>
      <c r="R30" s="116"/>
      <c r="S30" s="116"/>
      <c r="T30" s="116"/>
      <c r="U30" s="116"/>
      <c r="V30" s="116"/>
      <c r="W30" s="116">
        <v>-21037.020454221132</v>
      </c>
      <c r="X30" s="116">
        <v>-3431.9683233569986</v>
      </c>
      <c r="Y30" s="116">
        <v>-7132.9114634646485</v>
      </c>
      <c r="Z30" s="116">
        <v>13320.746098645934</v>
      </c>
      <c r="AA30" s="116">
        <v>13848.647372107458</v>
      </c>
      <c r="AB30" s="124">
        <v>-9214.4442333655206</v>
      </c>
      <c r="AC30" s="124">
        <v>-4902.4779599680078</v>
      </c>
      <c r="AD30" s="124">
        <v>228274.60956818605</v>
      </c>
      <c r="AE30" s="124">
        <v>8138.1978536894931</v>
      </c>
      <c r="AF30" s="124">
        <v>222056.88522854203</v>
      </c>
      <c r="AG30" s="116">
        <v>17492.616705259206</v>
      </c>
      <c r="AH30" s="116">
        <v>32496.924835209305</v>
      </c>
      <c r="AI30" s="116">
        <v>-10546.547336903983</v>
      </c>
      <c r="AJ30" s="116">
        <v>-5225.9502474508918</v>
      </c>
      <c r="AK30" s="116">
        <v>17119.04395611367</v>
      </c>
      <c r="AL30" s="116">
        <v>11533.827587425343</v>
      </c>
      <c r="AM30" s="116">
        <v>-9888.1618442368017</v>
      </c>
      <c r="AN30" s="116">
        <v>17143.853403483412</v>
      </c>
      <c r="AO30" s="116">
        <v>47248.529899376008</v>
      </c>
      <c r="AP30" s="164">
        <v>66414.841301451961</v>
      </c>
      <c r="AQ30" s="116">
        <v>26530.120190005888</v>
      </c>
      <c r="AR30" s="116">
        <v>11222.315722894658</v>
      </c>
      <c r="AS30" s="116">
        <v>37422.986517720536</v>
      </c>
      <c r="AT30" s="116">
        <v>16927.012337663098</v>
      </c>
      <c r="AU30" s="164">
        <v>92101.730982142108</v>
      </c>
      <c r="AV30" s="164">
        <v>17691.823963865536</v>
      </c>
      <c r="AW30" s="164">
        <v>17614.987028201176</v>
      </c>
      <c r="AX30" s="164">
        <v>20577.518755845696</v>
      </c>
      <c r="AY30" s="164">
        <v>1278347.1960852328</v>
      </c>
      <c r="AZ30" s="164">
        <v>1334231.5258331452</v>
      </c>
      <c r="BA30" s="164">
        <v>-2184.2811532211199</v>
      </c>
      <c r="BB30" s="164">
        <v>-20693.105125480259</v>
      </c>
      <c r="BC30" s="164">
        <v>15330.68942741842</v>
      </c>
      <c r="BD30" s="164">
        <v>-13119.457035464045</v>
      </c>
      <c r="BE30" s="164">
        <v>-20666.153886747004</v>
      </c>
      <c r="BF30" s="164">
        <v>-5695.7808247148951</v>
      </c>
      <c r="BG30" s="164">
        <v>5058.3239157927437</v>
      </c>
      <c r="BH30" s="164">
        <v>12794.697290928576</v>
      </c>
      <c r="BI30" s="164">
        <v>14751.983542402577</v>
      </c>
      <c r="BJ30" s="164">
        <v>26909.223924409001</v>
      </c>
      <c r="BK30" s="164">
        <v>14735.328803551996</v>
      </c>
      <c r="BL30" s="164">
        <v>480026.69315886975</v>
      </c>
      <c r="BM30" s="164">
        <v>22642.085833086108</v>
      </c>
      <c r="BN30" s="164">
        <v>63997.018316270201</v>
      </c>
      <c r="BO30" s="164">
        <v>581401.12611177808</v>
      </c>
      <c r="BP30" s="164">
        <v>22401.754008181113</v>
      </c>
      <c r="BQ30" s="164">
        <v>21779.752090384096</v>
      </c>
      <c r="BR30" s="164">
        <v>26801.746430226696</v>
      </c>
      <c r="BS30" s="164">
        <v>9900.2587583138084</v>
      </c>
      <c r="BT30" s="164">
        <v>80883.511287105706</v>
      </c>
      <c r="BU30" s="164">
        <v>23267.47098266007</v>
      </c>
    </row>
    <row r="31" spans="1:73" s="1" customFormat="1" ht="15" customHeight="1">
      <c r="A31" t="s">
        <v>291</v>
      </c>
      <c r="B31" s="9" t="s">
        <v>291</v>
      </c>
      <c r="C31" s="99"/>
      <c r="D31" s="99"/>
      <c r="E31" s="99"/>
      <c r="F31" s="99"/>
      <c r="G31" s="99"/>
      <c r="H31" s="99"/>
      <c r="I31" s="99"/>
      <c r="J31" s="99"/>
      <c r="K31" s="99"/>
      <c r="L31" s="99"/>
      <c r="M31" s="99"/>
      <c r="N31" s="99"/>
      <c r="O31" s="99"/>
      <c r="P31" s="99"/>
      <c r="Q31" s="99"/>
      <c r="R31" s="99"/>
      <c r="S31" s="99"/>
      <c r="T31" s="99"/>
      <c r="U31" s="99"/>
      <c r="V31" s="99"/>
      <c r="W31" s="163">
        <f t="shared" ref="W31:BM31" si="6">W30/W22</f>
        <v>-0.20897514686438326</v>
      </c>
      <c r="X31" s="163">
        <f t="shared" si="6"/>
        <v>-3.5228945179310134E-2</v>
      </c>
      <c r="Y31" s="163">
        <f t="shared" si="6"/>
        <v>-5.418155332721869E-2</v>
      </c>
      <c r="Z31" s="163">
        <f t="shared" si="6"/>
        <v>0.10347694213125723</v>
      </c>
      <c r="AA31" s="163">
        <f t="shared" si="6"/>
        <v>3.0206458161754639E-2</v>
      </c>
      <c r="AB31" s="163">
        <f t="shared" si="6"/>
        <v>-9.881436193356824E-2</v>
      </c>
      <c r="AC31" s="163">
        <f t="shared" si="6"/>
        <v>-4.840535375588207E-2</v>
      </c>
      <c r="AD31" s="163">
        <f t="shared" si="6"/>
        <v>2.4576749802929849</v>
      </c>
      <c r="AE31" s="163">
        <f t="shared" si="6"/>
        <v>9.4999275434015526E-2</v>
      </c>
      <c r="AF31" s="163">
        <f t="shared" si="6"/>
        <v>0.5952023824841175</v>
      </c>
      <c r="AG31" s="163">
        <f t="shared" si="6"/>
        <v>0.21945612389451635</v>
      </c>
      <c r="AH31" s="163">
        <f t="shared" si="6"/>
        <v>0.23043741712441471</v>
      </c>
      <c r="AI31" s="163">
        <f t="shared" si="6"/>
        <v>-0.12715499720924589</v>
      </c>
      <c r="AJ31" s="163">
        <f t="shared" si="6"/>
        <v>-6.0773188168876544E-2</v>
      </c>
      <c r="AK31" s="163">
        <f t="shared" si="6"/>
        <v>4.3932695806337026E-2</v>
      </c>
      <c r="AL31" s="163">
        <f t="shared" si="6"/>
        <v>0.13536834283829804</v>
      </c>
      <c r="AM31" s="163">
        <f t="shared" si="6"/>
        <v>-0.11281866810467786</v>
      </c>
      <c r="AN31" s="163">
        <f t="shared" si="6"/>
        <v>0.19198079559256051</v>
      </c>
      <c r="AO31" s="163">
        <f t="shared" si="6"/>
        <v>0.48027763669472101</v>
      </c>
      <c r="AP31" s="163">
        <f t="shared" si="6"/>
        <v>0.18421582782849241</v>
      </c>
      <c r="AQ31" s="163">
        <f t="shared" si="6"/>
        <v>0.28641642772788684</v>
      </c>
      <c r="AR31" s="163">
        <f t="shared" si="6"/>
        <v>0.17704708690779822</v>
      </c>
      <c r="AS31" s="163">
        <f t="shared" si="6"/>
        <v>0.39870534135900348</v>
      </c>
      <c r="AT31" s="163">
        <f t="shared" si="6"/>
        <v>0.19155391281486481</v>
      </c>
      <c r="AU31" s="163">
        <f t="shared" si="6"/>
        <v>0.27229542530692769</v>
      </c>
      <c r="AV31" s="163">
        <f t="shared" si="6"/>
        <v>0.22609031060745977</v>
      </c>
      <c r="AW31" s="163">
        <f t="shared" si="6"/>
        <v>0.22898682506876702</v>
      </c>
      <c r="AX31" s="163">
        <f t="shared" si="6"/>
        <v>0.23113930907708471</v>
      </c>
      <c r="AY31" s="163">
        <f t="shared" si="6"/>
        <v>0.9147830085857741</v>
      </c>
      <c r="AZ31" s="163">
        <f t="shared" si="6"/>
        <v>0.8127452719469993</v>
      </c>
      <c r="BA31" s="163">
        <f t="shared" si="6"/>
        <v>-1.7878812810824062E-2</v>
      </c>
      <c r="BB31" s="163">
        <f t="shared" si="6"/>
        <v>-0.29923107415242822</v>
      </c>
      <c r="BC31" s="163">
        <f t="shared" si="6"/>
        <v>0.20643078171597493</v>
      </c>
      <c r="BD31" s="163">
        <f t="shared" si="6"/>
        <v>-0.16457575760077198</v>
      </c>
      <c r="BE31" s="163">
        <f t="shared" si="6"/>
        <v>-5.9848448199533291E-2</v>
      </c>
      <c r="BF31" s="163">
        <f t="shared" si="6"/>
        <v>-7.676447967207789E-2</v>
      </c>
      <c r="BG31" s="163">
        <f t="shared" si="6"/>
        <v>6.5055054820268229E-2</v>
      </c>
      <c r="BH31" s="163">
        <f t="shared" si="6"/>
        <v>0.15889952889551723</v>
      </c>
      <c r="BI31" s="163">
        <f t="shared" si="6"/>
        <v>0.16623101333009332</v>
      </c>
      <c r="BJ31" s="163">
        <f t="shared" si="6"/>
        <v>8.3772678291962679E-2</v>
      </c>
      <c r="BK31" s="163">
        <f t="shared" si="6"/>
        <v>0.17148098906345827</v>
      </c>
      <c r="BL31" s="163">
        <f t="shared" si="6"/>
        <v>0.60381206103577401</v>
      </c>
      <c r="BM31" s="163">
        <f t="shared" si="6"/>
        <v>0.47307278827930671</v>
      </c>
      <c r="BN31" s="163">
        <v>0.94730500110855453</v>
      </c>
      <c r="BO31" s="163">
        <v>0.58353568367887354</v>
      </c>
      <c r="BP31" s="163">
        <v>0.38812999003589016</v>
      </c>
      <c r="BQ31" s="163">
        <v>0.38687782439528384</v>
      </c>
      <c r="BR31" s="163">
        <v>0.47821023197635543</v>
      </c>
      <c r="BS31" s="163">
        <v>0.1657645289421871</v>
      </c>
      <c r="BT31" s="163">
        <v>0.35199781858867868</v>
      </c>
      <c r="BU31" s="163">
        <v>0.39166250676116965</v>
      </c>
    </row>
    <row r="32" spans="1:73" s="1" customFormat="1" ht="15" customHeight="1">
      <c r="A32" t="s">
        <v>146</v>
      </c>
      <c r="B32" s="8" t="s">
        <v>297</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24"/>
      <c r="AB32" s="124">
        <v>-8288.7132717601708</v>
      </c>
      <c r="AC32" s="124">
        <v>-2805.3679409397027</v>
      </c>
      <c r="AD32" s="124">
        <v>-43703.08391244759</v>
      </c>
      <c r="AE32" s="124">
        <v>12411.26841368949</v>
      </c>
      <c r="AF32" s="124">
        <v>-42385.896711457972</v>
      </c>
      <c r="AG32" s="116">
        <v>7984.322795259206</v>
      </c>
      <c r="AH32" s="116">
        <v>10392.893635209304</v>
      </c>
      <c r="AI32" s="116">
        <v>19878.821933134514</v>
      </c>
      <c r="AJ32" s="116">
        <v>9321.9496871561096</v>
      </c>
      <c r="AK32" s="116">
        <v>37894.003231881128</v>
      </c>
      <c r="AL32" s="116">
        <v>13367.314694520683</v>
      </c>
      <c r="AM32" s="116">
        <v>11171.608275763198</v>
      </c>
      <c r="AN32" s="116">
        <v>9145.9275771357425</v>
      </c>
      <c r="AO32" s="116">
        <v>16986.841521035454</v>
      </c>
      <c r="AP32" s="164">
        <v>50672.068100541612</v>
      </c>
      <c r="AQ32" s="116">
        <v>28046.730722810426</v>
      </c>
      <c r="AR32" s="116">
        <v>15617.677842894658</v>
      </c>
      <c r="AS32" s="116">
        <v>17642.627237720535</v>
      </c>
      <c r="AT32" s="116">
        <v>20690.508457663098</v>
      </c>
      <c r="AU32" s="164">
        <v>82012.920562142099</v>
      </c>
      <c r="AV32" s="164">
        <v>18951.208560427818</v>
      </c>
      <c r="AW32" s="164">
        <v>19065.499438419156</v>
      </c>
      <c r="AX32" s="164">
        <v>20819.897694788098</v>
      </c>
      <c r="AY32" s="164">
        <v>9479.5539629544328</v>
      </c>
      <c r="AZ32" s="164">
        <v>68316.159656589516</v>
      </c>
      <c r="BA32" s="164">
        <v>3756.4380724505495</v>
      </c>
      <c r="BB32" s="164">
        <v>-6634.2566652671994</v>
      </c>
      <c r="BC32" s="164">
        <v>9536.625024357596</v>
      </c>
      <c r="BD32" s="164">
        <v>14067.634641224036</v>
      </c>
      <c r="BE32" s="164">
        <v>20726.441072764981</v>
      </c>
      <c r="BF32" s="164">
        <v>-130.40996009062701</v>
      </c>
      <c r="BG32" s="164">
        <v>12101.952212489707</v>
      </c>
      <c r="BH32" s="164">
        <v>14957.954356582601</v>
      </c>
      <c r="BI32" s="164">
        <v>21561.499916617999</v>
      </c>
      <c r="BJ32" s="164">
        <v>48490.996525599679</v>
      </c>
      <c r="BK32" s="164">
        <v>15472.707878208548</v>
      </c>
      <c r="BL32" s="164">
        <v>10461.319830169818</v>
      </c>
      <c r="BM32" s="164">
        <v>9110.4217806329179</v>
      </c>
      <c r="BN32" s="164">
        <v>21272.231854642327</v>
      </c>
      <c r="BO32" s="164">
        <v>56316.68134365361</v>
      </c>
      <c r="BP32" s="164">
        <v>10438.207034210649</v>
      </c>
      <c r="BQ32" s="164">
        <v>15149.050413318086</v>
      </c>
      <c r="BR32" s="164">
        <v>19975.526085041205</v>
      </c>
      <c r="BS32" s="164">
        <v>11279.987018561886</v>
      </c>
      <c r="BT32" s="164">
        <v>56842.770551131827</v>
      </c>
      <c r="BU32" s="164">
        <v>11977.840540727029</v>
      </c>
    </row>
    <row r="33" spans="1:73" s="1" customFormat="1" ht="15" customHeight="1">
      <c r="A33"/>
      <c r="B33" s="220"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6"/>
      <c r="AB33" s="206"/>
      <c r="AC33" s="206"/>
      <c r="AD33" s="206"/>
      <c r="AE33" s="206"/>
      <c r="AF33" s="206"/>
      <c r="AG33" s="205"/>
      <c r="AH33" s="205"/>
      <c r="AI33" s="205"/>
      <c r="AJ33" s="205"/>
      <c r="AK33" s="205"/>
      <c r="AL33" s="205"/>
      <c r="AM33" s="205"/>
      <c r="AN33" s="205"/>
      <c r="AO33" s="205"/>
      <c r="AP33" s="207"/>
      <c r="AQ33" s="205"/>
      <c r="AR33" s="205"/>
      <c r="AS33" s="205"/>
      <c r="AT33" s="205"/>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row>
    <row r="34" spans="1:73"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row>
    <row r="35" spans="1:73"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4"/>
      <c r="AM35" s="26"/>
      <c r="AN35" s="60"/>
      <c r="AO35" s="60"/>
      <c r="AP35" s="135"/>
      <c r="AQ35" s="60"/>
      <c r="AR35" s="60"/>
      <c r="AS35" s="60"/>
      <c r="AT35" s="60"/>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row>
    <row r="36" spans="1:73" s="70" customFormat="1" ht="15" customHeight="1">
      <c r="A36" t="s">
        <v>322</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1">
        <v>2004757</v>
      </c>
      <c r="AQ36" s="73">
        <v>1955359</v>
      </c>
      <c r="AR36" s="73">
        <v>1948735</v>
      </c>
      <c r="AS36" s="73">
        <v>1896560</v>
      </c>
      <c r="AT36" s="73">
        <v>1886784</v>
      </c>
      <c r="AU36" s="161">
        <v>1886784</v>
      </c>
      <c r="AV36" s="161">
        <v>1809854</v>
      </c>
      <c r="AW36" s="161">
        <v>2116999</v>
      </c>
      <c r="AX36" s="161">
        <v>2075640</v>
      </c>
      <c r="AY36" s="164">
        <v>1996886</v>
      </c>
      <c r="AZ36" s="161">
        <v>1996886</v>
      </c>
      <c r="BA36" s="161">
        <v>1824541</v>
      </c>
      <c r="BB36" s="164">
        <v>1642980</v>
      </c>
      <c r="BC36" s="161">
        <v>1441474</v>
      </c>
      <c r="BD36" s="161">
        <v>1414316</v>
      </c>
      <c r="BE36" s="161">
        <v>1414316</v>
      </c>
      <c r="BF36" s="161">
        <v>1425434</v>
      </c>
      <c r="BG36" s="161">
        <v>1398940</v>
      </c>
      <c r="BH36" s="161">
        <v>1404486</v>
      </c>
      <c r="BI36" s="161">
        <v>1369048</v>
      </c>
      <c r="BJ36" s="161">
        <v>1369048</v>
      </c>
      <c r="BK36" s="161">
        <v>1378024</v>
      </c>
      <c r="BL36" s="161">
        <v>1393546</v>
      </c>
      <c r="BM36" s="161">
        <v>1244748</v>
      </c>
      <c r="BN36" s="161">
        <v>1215695</v>
      </c>
      <c r="BO36" s="161">
        <v>1215695</v>
      </c>
      <c r="BP36" s="161">
        <v>1234865</v>
      </c>
      <c r="BQ36" s="161">
        <v>862813</v>
      </c>
      <c r="BR36" s="161">
        <v>859664</v>
      </c>
      <c r="BS36" s="161">
        <v>860141</v>
      </c>
      <c r="BT36" s="161">
        <v>860141</v>
      </c>
      <c r="BU36" s="161">
        <v>731862</v>
      </c>
    </row>
    <row r="37" spans="1:73" s="1" customFormat="1" ht="15" customHeight="1">
      <c r="A37" t="s">
        <v>147</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59">
        <v>489346</v>
      </c>
      <c r="AQ37" s="77">
        <v>489001</v>
      </c>
      <c r="AR37" s="77">
        <v>487337</v>
      </c>
      <c r="AS37" s="159">
        <v>485646</v>
      </c>
      <c r="AT37" s="77">
        <v>484233</v>
      </c>
      <c r="AU37" s="159">
        <v>484233</v>
      </c>
      <c r="AV37" s="159">
        <v>482753</v>
      </c>
      <c r="AW37" s="159">
        <v>481110</v>
      </c>
      <c r="AX37" s="159">
        <v>479535</v>
      </c>
      <c r="AY37" s="160">
        <v>396408</v>
      </c>
      <c r="AZ37" s="159">
        <v>396408</v>
      </c>
      <c r="BA37" s="159">
        <v>396550</v>
      </c>
      <c r="BB37" s="160">
        <v>395776</v>
      </c>
      <c r="BC37" s="159">
        <v>396018</v>
      </c>
      <c r="BD37" s="159">
        <v>395776</v>
      </c>
      <c r="BE37" s="159">
        <v>395776</v>
      </c>
      <c r="BF37" s="159">
        <v>395776</v>
      </c>
      <c r="BG37" s="159">
        <v>395776</v>
      </c>
      <c r="BH37" s="159">
        <v>395720</v>
      </c>
      <c r="BI37" s="159">
        <v>395776</v>
      </c>
      <c r="BJ37" s="159">
        <v>395776</v>
      </c>
      <c r="BK37" s="159">
        <v>396314</v>
      </c>
      <c r="BL37" s="159">
        <v>396303</v>
      </c>
      <c r="BM37" s="159">
        <v>396314</v>
      </c>
      <c r="BN37" s="159">
        <v>396378</v>
      </c>
      <c r="BO37" s="159">
        <v>396378</v>
      </c>
      <c r="BP37" s="159">
        <v>396690</v>
      </c>
      <c r="BQ37" s="159">
        <v>396491</v>
      </c>
      <c r="BR37" s="159">
        <v>396491</v>
      </c>
      <c r="BS37" s="159">
        <v>396491</v>
      </c>
      <c r="BT37" s="159">
        <v>396491</v>
      </c>
      <c r="BU37" s="159">
        <v>264478</v>
      </c>
    </row>
    <row r="38" spans="1:73" s="1" customFormat="1" ht="15" customHeight="1">
      <c r="A38" t="s">
        <v>148</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59">
        <v>1515411</v>
      </c>
      <c r="AQ38" s="77">
        <v>1466358</v>
      </c>
      <c r="AR38" s="77">
        <v>1461398</v>
      </c>
      <c r="AS38" s="77">
        <v>1410914</v>
      </c>
      <c r="AT38" s="77">
        <v>1402551</v>
      </c>
      <c r="AU38" s="159">
        <v>1402551</v>
      </c>
      <c r="AV38" s="159">
        <v>1327101</v>
      </c>
      <c r="AW38" s="159">
        <v>1635889</v>
      </c>
      <c r="AX38" s="159">
        <v>1596105</v>
      </c>
      <c r="AY38" s="160">
        <v>1600478</v>
      </c>
      <c r="AZ38" s="159">
        <v>1600478</v>
      </c>
      <c r="BA38" s="159">
        <v>1427991</v>
      </c>
      <c r="BB38" s="160">
        <v>1247204</v>
      </c>
      <c r="BC38" s="159">
        <v>1045456</v>
      </c>
      <c r="BD38" s="159">
        <v>1018540</v>
      </c>
      <c r="BE38" s="159">
        <v>1018540</v>
      </c>
      <c r="BF38" s="159">
        <v>1029658</v>
      </c>
      <c r="BG38" s="159">
        <v>1003164</v>
      </c>
      <c r="BH38" s="159">
        <v>1008766</v>
      </c>
      <c r="BI38" s="159">
        <v>973272</v>
      </c>
      <c r="BJ38" s="159">
        <v>973272</v>
      </c>
      <c r="BK38" s="159">
        <v>981710</v>
      </c>
      <c r="BL38" s="159">
        <v>997243</v>
      </c>
      <c r="BM38" s="159">
        <v>848434</v>
      </c>
      <c r="BN38" s="159">
        <v>819317</v>
      </c>
      <c r="BO38" s="159">
        <v>819317</v>
      </c>
      <c r="BP38" s="159">
        <v>838175</v>
      </c>
      <c r="BQ38" s="159">
        <v>465400</v>
      </c>
      <c r="BR38" s="159">
        <v>463173</v>
      </c>
      <c r="BS38" s="159">
        <v>463650</v>
      </c>
      <c r="BT38" s="159">
        <v>463650</v>
      </c>
      <c r="BU38" s="159">
        <v>467384</v>
      </c>
    </row>
    <row r="39" spans="1:73" s="70" customFormat="1" ht="15" customHeight="1">
      <c r="A39" t="s">
        <v>323</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1">
        <v>899209</v>
      </c>
      <c r="AQ39" s="73">
        <v>828429</v>
      </c>
      <c r="AR39" s="73">
        <v>719514</v>
      </c>
      <c r="AS39" s="73">
        <v>619044</v>
      </c>
      <c r="AT39" s="73">
        <v>416217</v>
      </c>
      <c r="AU39" s="161">
        <v>416217</v>
      </c>
      <c r="AV39" s="161">
        <v>353054</v>
      </c>
      <c r="AW39" s="161">
        <v>659400</v>
      </c>
      <c r="AX39" s="161">
        <v>632853</v>
      </c>
      <c r="AY39" s="161">
        <v>740308</v>
      </c>
      <c r="AZ39" s="161">
        <v>740308</v>
      </c>
      <c r="BA39" s="161">
        <v>577144</v>
      </c>
      <c r="BB39" s="164">
        <v>653431</v>
      </c>
      <c r="BC39" s="161">
        <v>432107</v>
      </c>
      <c r="BD39" s="161">
        <v>329206</v>
      </c>
      <c r="BE39" s="161">
        <v>329206</v>
      </c>
      <c r="BF39" s="161">
        <v>351244</v>
      </c>
      <c r="BG39" s="161">
        <v>312490</v>
      </c>
      <c r="BH39" s="161">
        <v>331183</v>
      </c>
      <c r="BI39" s="161">
        <v>313465</v>
      </c>
      <c r="BJ39" s="161">
        <v>313465</v>
      </c>
      <c r="BK39" s="161">
        <v>580489.1910141519</v>
      </c>
      <c r="BL39" s="161">
        <v>1368105</v>
      </c>
      <c r="BM39" s="161">
        <v>680533</v>
      </c>
      <c r="BN39" s="161">
        <v>407737</v>
      </c>
      <c r="BO39" s="161">
        <v>407737</v>
      </c>
      <c r="BP39" s="161">
        <v>438466</v>
      </c>
      <c r="BQ39" s="161">
        <v>438466</v>
      </c>
      <c r="BR39" s="161">
        <v>306521</v>
      </c>
      <c r="BS39" s="161">
        <v>229727</v>
      </c>
      <c r="BT39" s="161">
        <v>229727</v>
      </c>
      <c r="BU39" s="161">
        <v>225943</v>
      </c>
    </row>
    <row r="40" spans="1:73" s="1" customFormat="1" ht="15" customHeight="1">
      <c r="A40" t="s">
        <v>149</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59">
        <v>899209</v>
      </c>
      <c r="AQ40" s="77">
        <v>828429</v>
      </c>
      <c r="AR40" s="77">
        <v>719514</v>
      </c>
      <c r="AS40" s="77">
        <v>619044</v>
      </c>
      <c r="AT40" s="77">
        <v>416217</v>
      </c>
      <c r="AU40" s="159">
        <v>416217</v>
      </c>
      <c r="AV40" s="159">
        <v>353054</v>
      </c>
      <c r="AW40" s="159">
        <v>659400</v>
      </c>
      <c r="AX40" s="159">
        <v>632853</v>
      </c>
      <c r="AY40" s="160">
        <v>740308</v>
      </c>
      <c r="AZ40" s="159">
        <v>740308</v>
      </c>
      <c r="BA40" s="159">
        <v>577144</v>
      </c>
      <c r="BB40" s="160">
        <v>653431</v>
      </c>
      <c r="BC40" s="159">
        <v>432107</v>
      </c>
      <c r="BD40" s="159">
        <v>329206</v>
      </c>
      <c r="BE40" s="159">
        <v>329206</v>
      </c>
      <c r="BF40" s="159">
        <v>351244</v>
      </c>
      <c r="BG40" s="159">
        <v>312490</v>
      </c>
      <c r="BH40" s="159">
        <v>331183</v>
      </c>
      <c r="BI40" s="159">
        <v>313465</v>
      </c>
      <c r="BJ40" s="159">
        <v>313465</v>
      </c>
      <c r="BK40" s="159">
        <v>580489.1910141519</v>
      </c>
      <c r="BL40" s="159">
        <v>1368105</v>
      </c>
      <c r="BM40" s="159">
        <v>680533</v>
      </c>
      <c r="BN40" s="159">
        <v>407737</v>
      </c>
      <c r="BO40" s="159">
        <v>407737</v>
      </c>
      <c r="BP40" s="159">
        <v>438466</v>
      </c>
      <c r="BQ40" s="159">
        <v>707642</v>
      </c>
      <c r="BR40" s="159">
        <v>306521</v>
      </c>
      <c r="BS40" s="159">
        <v>229727</v>
      </c>
      <c r="BT40" s="159">
        <v>229727</v>
      </c>
      <c r="BU40" s="159">
        <v>225943</v>
      </c>
    </row>
    <row r="41" spans="1:73" s="70" customFormat="1" ht="15" customHeight="1">
      <c r="A41" t="s">
        <v>324</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66">
        <v>1105548</v>
      </c>
      <c r="AQ41" s="78">
        <v>1126930</v>
      </c>
      <c r="AR41" s="78">
        <v>1229221</v>
      </c>
      <c r="AS41" s="78">
        <v>1277516</v>
      </c>
      <c r="AT41" s="78">
        <v>1470567</v>
      </c>
      <c r="AU41" s="166">
        <v>1470567</v>
      </c>
      <c r="AV41" s="166">
        <v>1456800</v>
      </c>
      <c r="AW41" s="166">
        <v>1457599</v>
      </c>
      <c r="AX41" s="166">
        <v>1442787</v>
      </c>
      <c r="AY41" s="166">
        <v>1256578</v>
      </c>
      <c r="AZ41" s="166">
        <v>1256578</v>
      </c>
      <c r="BA41" s="166">
        <v>1247397</v>
      </c>
      <c r="BB41" s="177">
        <v>989549</v>
      </c>
      <c r="BC41" s="166">
        <v>1009367</v>
      </c>
      <c r="BD41" s="166">
        <v>1085110</v>
      </c>
      <c r="BE41" s="166">
        <v>1085110</v>
      </c>
      <c r="BF41" s="166">
        <v>1074190</v>
      </c>
      <c r="BG41" s="166">
        <v>1086450</v>
      </c>
      <c r="BH41" s="166">
        <v>1073303</v>
      </c>
      <c r="BI41" s="166">
        <v>1055583</v>
      </c>
      <c r="BJ41" s="166">
        <v>1055583</v>
      </c>
      <c r="BK41" s="166">
        <v>797534.8089858481</v>
      </c>
      <c r="BL41" s="166">
        <v>25441</v>
      </c>
      <c r="BM41" s="166">
        <v>564215</v>
      </c>
      <c r="BN41" s="166">
        <v>807958</v>
      </c>
      <c r="BO41" s="166">
        <v>807958</v>
      </c>
      <c r="BP41" s="166">
        <v>796399</v>
      </c>
      <c r="BQ41" s="166">
        <v>424347</v>
      </c>
      <c r="BR41" s="166">
        <v>553143</v>
      </c>
      <c r="BS41" s="166">
        <v>630414</v>
      </c>
      <c r="BT41" s="166">
        <v>630414</v>
      </c>
      <c r="BU41" s="166">
        <v>505919</v>
      </c>
    </row>
    <row r="42" spans="1:73" s="1" customFormat="1" ht="15" customHeight="1">
      <c r="A42" t="s">
        <v>150</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17">
        <v>5.0811541461899692</v>
      </c>
      <c r="AM42" s="117">
        <v>6.366156170831661</v>
      </c>
      <c r="AN42" s="117">
        <v>5.2666815854634415</v>
      </c>
      <c r="AO42" s="117">
        <v>3.5013196945440135</v>
      </c>
      <c r="AP42" s="167">
        <v>3.5013196945440135</v>
      </c>
      <c r="AQ42" s="117">
        <v>3.4237041990489332</v>
      </c>
      <c r="AR42" s="117">
        <v>3.7930308440471419</v>
      </c>
      <c r="AS42" s="117">
        <v>3.7601644538985055</v>
      </c>
      <c r="AT42" s="117">
        <v>4.7038435619989549</v>
      </c>
      <c r="AU42" s="167">
        <v>4.7038435619989549</v>
      </c>
      <c r="AV42" s="167">
        <v>4.8316542626971701</v>
      </c>
      <c r="AW42" s="167">
        <v>4.3889916649116589</v>
      </c>
      <c r="AX42" s="167">
        <v>4.3689928083136662</v>
      </c>
      <c r="AY42" s="168">
        <v>0.73540112280196468</v>
      </c>
      <c r="AZ42" s="167">
        <v>0.73540112280196468</v>
      </c>
      <c r="BA42" s="167">
        <v>0.73648004729689398</v>
      </c>
      <c r="BB42" s="168">
        <v>0.59475496747974388</v>
      </c>
      <c r="BC42" s="167">
        <v>3.7885538218867345</v>
      </c>
      <c r="BD42" s="167">
        <v>5.2381048755176547</v>
      </c>
      <c r="BE42" s="167">
        <v>5.2381048755176547</v>
      </c>
      <c r="BF42" s="167">
        <v>5.4611122409241419</v>
      </c>
      <c r="BG42" s="167">
        <v>5.3875160146569625</v>
      </c>
      <c r="BH42" s="167">
        <v>5.3073508296661762</v>
      </c>
      <c r="BI42" s="167">
        <v>4.477380870196785</v>
      </c>
      <c r="BJ42" s="167">
        <v>4.477380870196785</v>
      </c>
      <c r="BK42" s="167">
        <v>3.2106369305574289</v>
      </c>
      <c r="BL42" s="167">
        <v>2.744976758504716E-2</v>
      </c>
      <c r="BM42" s="167">
        <v>0.62510765791914269</v>
      </c>
      <c r="BN42" s="167">
        <v>0.90491330194282116</v>
      </c>
      <c r="BO42" s="167">
        <v>0.90491330194282116</v>
      </c>
      <c r="BP42" s="167">
        <v>0.90310523982797497</v>
      </c>
      <c r="BQ42" s="167">
        <v>0.78877129603839002</v>
      </c>
      <c r="BR42" s="167">
        <v>2.6240747991701325</v>
      </c>
      <c r="BS42" s="167">
        <v>3.2518999337412366</v>
      </c>
      <c r="BT42" s="167">
        <v>3.2518999337412366</v>
      </c>
      <c r="BU42" s="167">
        <v>2.6420962755166082</v>
      </c>
    </row>
    <row r="43" spans="1:73"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row>
    <row r="44" spans="1:73"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4"/>
      <c r="AM44" s="26"/>
      <c r="AN44" s="60"/>
      <c r="AO44" s="60"/>
      <c r="AP44" s="135"/>
      <c r="AQ44" s="60"/>
      <c r="AR44" s="60"/>
      <c r="AS44" s="60"/>
      <c r="AT44" s="60"/>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row>
    <row r="45" spans="1:73" s="70" customFormat="1" ht="15" customHeight="1">
      <c r="A45" t="s">
        <v>322</v>
      </c>
      <c r="B45" s="8" t="str">
        <f>IF('Sumário | Summary'!P1=1,"Endividamento","Debt")</f>
        <v>Endividamento</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v>2533614</v>
      </c>
      <c r="AC45" s="161">
        <v>2455163</v>
      </c>
      <c r="AD45" s="161">
        <v>1692720</v>
      </c>
      <c r="AE45" s="161">
        <v>1575077</v>
      </c>
      <c r="AF45" s="161">
        <v>1575077</v>
      </c>
      <c r="AG45" s="161">
        <v>1741045</v>
      </c>
      <c r="AH45" s="161">
        <v>1715464</v>
      </c>
      <c r="AI45" s="161">
        <v>1674805</v>
      </c>
      <c r="AJ45" s="161">
        <v>1633235</v>
      </c>
      <c r="AK45" s="161">
        <v>1633235</v>
      </c>
      <c r="AL45" s="161">
        <v>1573595</v>
      </c>
      <c r="AM45" s="161">
        <v>1831187</v>
      </c>
      <c r="AN45" s="161">
        <v>1602546</v>
      </c>
      <c r="AO45" s="161">
        <v>1617262</v>
      </c>
      <c r="AP45" s="161">
        <v>1617262</v>
      </c>
      <c r="AQ45" s="161">
        <v>1656280.6</v>
      </c>
      <c r="AR45" s="161">
        <v>1649847.33</v>
      </c>
      <c r="AS45" s="161">
        <v>1597889.26</v>
      </c>
      <c r="AT45" s="161">
        <v>1588123.02</v>
      </c>
      <c r="AU45" s="161">
        <v>1588123.02</v>
      </c>
      <c r="AV45" s="161">
        <v>1434653</v>
      </c>
      <c r="AW45" s="161">
        <v>1744866</v>
      </c>
      <c r="AX45" s="161">
        <v>1706513</v>
      </c>
      <c r="AY45" s="161">
        <v>1657885</v>
      </c>
      <c r="AZ45" s="161">
        <v>1657885</v>
      </c>
      <c r="BA45" s="161">
        <v>1487944</v>
      </c>
      <c r="BB45" s="161">
        <v>1309704</v>
      </c>
      <c r="BC45" s="161">
        <v>1110553</v>
      </c>
      <c r="BD45" s="161">
        <v>1086202</v>
      </c>
      <c r="BE45" s="161">
        <v>1086202</v>
      </c>
      <c r="BF45" s="161">
        <v>1099859</v>
      </c>
      <c r="BG45" s="161">
        <v>1075957</v>
      </c>
      <c r="BH45" s="161">
        <v>1084145</v>
      </c>
      <c r="BI45" s="161">
        <v>1051176</v>
      </c>
      <c r="BJ45" s="161">
        <v>1051176</v>
      </c>
      <c r="BK45" s="161">
        <v>1062173</v>
      </c>
      <c r="BL45" s="161">
        <v>1018940</v>
      </c>
      <c r="BM45" s="161">
        <v>888065</v>
      </c>
      <c r="BN45" s="161">
        <v>858955</v>
      </c>
      <c r="BO45" s="161">
        <v>858955</v>
      </c>
      <c r="BP45" s="161">
        <v>877845</v>
      </c>
      <c r="BQ45" s="161">
        <v>505049</v>
      </c>
      <c r="BR45" s="161">
        <v>502822</v>
      </c>
      <c r="BS45" s="161">
        <v>503299</v>
      </c>
      <c r="BT45" s="161">
        <v>503299</v>
      </c>
      <c r="BU45" s="161">
        <v>493831</v>
      </c>
    </row>
    <row r="46" spans="1:73" s="1" customFormat="1" ht="15" customHeight="1">
      <c r="A46" t="s">
        <v>147</v>
      </c>
      <c r="B46" s="9" t="str">
        <f>IF('Sumário | Summary'!P1=1,"Financiamentos e Empréstimos","Loans and Financing")</f>
        <v>Financiamentos e Empréstimos</v>
      </c>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v>1447107</v>
      </c>
      <c r="AC46" s="159">
        <v>1383336</v>
      </c>
      <c r="AD46" s="159">
        <v>876005</v>
      </c>
      <c r="AE46" s="159">
        <v>857816.99999999988</v>
      </c>
      <c r="AF46" s="159">
        <v>857816.99999999988</v>
      </c>
      <c r="AG46" s="159">
        <v>823016.99999999988</v>
      </c>
      <c r="AH46" s="159">
        <v>793678</v>
      </c>
      <c r="AI46" s="159">
        <v>792000</v>
      </c>
      <c r="AJ46" s="159">
        <v>542416</v>
      </c>
      <c r="AK46" s="159">
        <v>542416</v>
      </c>
      <c r="AL46" s="159">
        <v>546226</v>
      </c>
      <c r="AM46" s="159">
        <v>504618</v>
      </c>
      <c r="AN46" s="159">
        <v>509655.00000000006</v>
      </c>
      <c r="AO46" s="159">
        <v>181312</v>
      </c>
      <c r="AP46" s="159">
        <v>181312</v>
      </c>
      <c r="AQ46" s="159">
        <v>180680</v>
      </c>
      <c r="AR46" s="159">
        <v>179626</v>
      </c>
      <c r="AS46" s="159">
        <v>178560</v>
      </c>
      <c r="AT46" s="159">
        <v>177565</v>
      </c>
      <c r="AU46" s="159">
        <v>177565</v>
      </c>
      <c r="AV46" s="159">
        <v>176543</v>
      </c>
      <c r="AW46" s="159">
        <v>175448</v>
      </c>
      <c r="AX46" s="159">
        <v>174365</v>
      </c>
      <c r="AY46" s="159">
        <v>118922</v>
      </c>
      <c r="AZ46" s="159">
        <v>118922</v>
      </c>
      <c r="BA46" s="159">
        <v>118965</v>
      </c>
      <c r="BB46" s="159">
        <v>118926</v>
      </c>
      <c r="BC46" s="159">
        <v>118999</v>
      </c>
      <c r="BD46" s="159">
        <v>118999</v>
      </c>
      <c r="BE46" s="159">
        <v>118999</v>
      </c>
      <c r="BF46" s="159">
        <v>118999</v>
      </c>
      <c r="BG46" s="159">
        <v>118999</v>
      </c>
      <c r="BH46" s="159">
        <v>118982</v>
      </c>
      <c r="BI46" s="159">
        <v>118907</v>
      </c>
      <c r="BJ46" s="159">
        <v>118907</v>
      </c>
      <c r="BK46" s="159">
        <v>118894</v>
      </c>
      <c r="BL46" s="159">
        <v>39630</v>
      </c>
      <c r="BM46" s="159">
        <v>39631</v>
      </c>
      <c r="BN46" s="159">
        <v>39638</v>
      </c>
      <c r="BO46" s="159">
        <v>39638</v>
      </c>
      <c r="BP46" s="159">
        <v>39669</v>
      </c>
      <c r="BQ46" s="159">
        <v>39649</v>
      </c>
      <c r="BR46" s="159">
        <v>39649</v>
      </c>
      <c r="BS46" s="159">
        <v>39649</v>
      </c>
      <c r="BT46" s="159">
        <v>39649</v>
      </c>
      <c r="BU46" s="159">
        <v>26448</v>
      </c>
    </row>
    <row r="47" spans="1:73" s="1" customFormat="1" ht="15" customHeight="1">
      <c r="A47" t="s">
        <v>148</v>
      </c>
      <c r="B47" s="9" t="str">
        <f>IF('Sumário | Summary'!P1=1,"Debêntures e Notas Promissórias","Debentures")</f>
        <v>Debêntures e Notas Promissórias</v>
      </c>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v>1086507</v>
      </c>
      <c r="AC47" s="159">
        <v>1071827</v>
      </c>
      <c r="AD47" s="159">
        <v>816715</v>
      </c>
      <c r="AE47" s="159">
        <v>717260</v>
      </c>
      <c r="AF47" s="159">
        <v>717260</v>
      </c>
      <c r="AG47" s="159">
        <v>918028</v>
      </c>
      <c r="AH47" s="159">
        <v>921786</v>
      </c>
      <c r="AI47" s="159">
        <v>882805.00000000012</v>
      </c>
      <c r="AJ47" s="159">
        <v>1090819</v>
      </c>
      <c r="AK47" s="159">
        <v>1090819</v>
      </c>
      <c r="AL47" s="159">
        <v>1027368.9999999999</v>
      </c>
      <c r="AM47" s="159">
        <v>1326569</v>
      </c>
      <c r="AN47" s="159">
        <v>1092891</v>
      </c>
      <c r="AO47" s="159">
        <v>1435950</v>
      </c>
      <c r="AP47" s="159">
        <v>1435950</v>
      </c>
      <c r="AQ47" s="159">
        <v>1475600.6</v>
      </c>
      <c r="AR47" s="159">
        <v>1470221.33</v>
      </c>
      <c r="AS47" s="159">
        <v>1419329.26</v>
      </c>
      <c r="AT47" s="159">
        <v>1410558.02</v>
      </c>
      <c r="AU47" s="159">
        <v>1410558.02</v>
      </c>
      <c r="AV47" s="159">
        <v>1258110</v>
      </c>
      <c r="AW47" s="159">
        <v>1569418</v>
      </c>
      <c r="AX47" s="159">
        <v>1532148</v>
      </c>
      <c r="AY47" s="159">
        <v>1538963</v>
      </c>
      <c r="AZ47" s="159">
        <v>1538963</v>
      </c>
      <c r="BA47" s="159">
        <v>1368979</v>
      </c>
      <c r="BB47" s="159">
        <v>1190778</v>
      </c>
      <c r="BC47" s="159">
        <v>991554</v>
      </c>
      <c r="BD47" s="159">
        <v>967203</v>
      </c>
      <c r="BE47" s="159">
        <v>967203</v>
      </c>
      <c r="BF47" s="159">
        <v>980860</v>
      </c>
      <c r="BG47" s="159">
        <v>956958</v>
      </c>
      <c r="BH47" s="159">
        <v>965163</v>
      </c>
      <c r="BI47" s="159">
        <v>932269</v>
      </c>
      <c r="BJ47" s="159">
        <v>932269</v>
      </c>
      <c r="BK47" s="159">
        <v>943279</v>
      </c>
      <c r="BL47" s="159">
        <v>979310</v>
      </c>
      <c r="BM47" s="159">
        <v>848434</v>
      </c>
      <c r="BN47" s="159">
        <v>819317</v>
      </c>
      <c r="BO47" s="159">
        <v>819317</v>
      </c>
      <c r="BP47" s="159">
        <v>838176</v>
      </c>
      <c r="BQ47" s="159">
        <v>465400</v>
      </c>
      <c r="BR47" s="159">
        <v>463173</v>
      </c>
      <c r="BS47" s="159">
        <v>463650</v>
      </c>
      <c r="BT47" s="159">
        <v>463650</v>
      </c>
      <c r="BU47" s="159">
        <v>467383</v>
      </c>
    </row>
    <row r="48" spans="1:73" s="70" customFormat="1" ht="15" customHeight="1">
      <c r="A48" t="s">
        <v>323</v>
      </c>
      <c r="B48" s="8" t="str">
        <f>IF('Sumário | Summary'!P1=1,"Disponibilidades","Cash and Equivalents")</f>
        <v>Disponibilidades</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v>279756</v>
      </c>
      <c r="AC48" s="161">
        <v>312027.00000000006</v>
      </c>
      <c r="AD48" s="161">
        <v>433324</v>
      </c>
      <c r="AE48" s="161">
        <v>325818.99999999994</v>
      </c>
      <c r="AF48" s="161">
        <v>325818.99999999994</v>
      </c>
      <c r="AG48" s="161">
        <v>491556</v>
      </c>
      <c r="AH48" s="161">
        <v>528844</v>
      </c>
      <c r="AI48" s="161">
        <v>467798</v>
      </c>
      <c r="AJ48" s="161">
        <v>366781</v>
      </c>
      <c r="AK48" s="161">
        <v>366781</v>
      </c>
      <c r="AL48" s="161">
        <v>313479.00000000006</v>
      </c>
      <c r="AM48" s="161">
        <v>544889</v>
      </c>
      <c r="AN48" s="161">
        <v>304904</v>
      </c>
      <c r="AO48" s="161">
        <v>867431.99999999988</v>
      </c>
      <c r="AP48" s="161">
        <v>867431.99999999988</v>
      </c>
      <c r="AQ48" s="161">
        <v>828428.40403632692</v>
      </c>
      <c r="AR48" s="161">
        <v>719514.13059659989</v>
      </c>
      <c r="AS48" s="161">
        <v>586028.94602988707</v>
      </c>
      <c r="AT48" s="161">
        <v>392550.59578783787</v>
      </c>
      <c r="AU48" s="161">
        <v>392550.59578783787</v>
      </c>
      <c r="AV48" s="161">
        <v>321635</v>
      </c>
      <c r="AW48" s="161">
        <v>619004</v>
      </c>
      <c r="AX48" s="161">
        <v>583557</v>
      </c>
      <c r="AY48" s="161">
        <v>707643</v>
      </c>
      <c r="AZ48" s="161">
        <v>707643</v>
      </c>
      <c r="BA48" s="161">
        <v>546808</v>
      </c>
      <c r="BB48" s="161">
        <v>621329</v>
      </c>
      <c r="BC48" s="161">
        <v>405000</v>
      </c>
      <c r="BD48" s="161">
        <v>316919</v>
      </c>
      <c r="BE48" s="161">
        <v>316919</v>
      </c>
      <c r="BF48" s="161">
        <v>327710</v>
      </c>
      <c r="BG48" s="161">
        <v>292324.40992920002</v>
      </c>
      <c r="BH48" s="161">
        <v>304101.63265583199</v>
      </c>
      <c r="BI48" s="161">
        <v>282780.51583749597</v>
      </c>
      <c r="BJ48" s="161">
        <v>282780.51583749597</v>
      </c>
      <c r="BK48" s="161">
        <v>623257</v>
      </c>
      <c r="BL48" s="161">
        <v>1219751.0981075526</v>
      </c>
      <c r="BM48" s="161">
        <v>564681.98483439873</v>
      </c>
      <c r="BN48" s="161">
        <v>386235.93750782456</v>
      </c>
      <c r="BO48" s="161">
        <v>386235.93750782456</v>
      </c>
      <c r="BP48" s="161">
        <v>419356.40946254693</v>
      </c>
      <c r="BQ48" s="161">
        <v>553086.91488531616</v>
      </c>
      <c r="BR48" s="161">
        <v>230912.7284477154</v>
      </c>
      <c r="BS48" s="161">
        <v>181707.878856492</v>
      </c>
      <c r="BT48" s="161">
        <v>181707.878856492</v>
      </c>
      <c r="BU48" s="161">
        <v>192105.45278208095</v>
      </c>
    </row>
    <row r="49" spans="1:73" s="1" customFormat="1" ht="15" customHeight="1">
      <c r="A49" t="s">
        <v>149</v>
      </c>
      <c r="B49" s="9" t="str">
        <f>IF('Sumário | Summary'!P1=1,"Caixa, Investimentos e Valores Mobiliários","Cash and Equivalents")</f>
        <v>Caixa, Investimentos e Valores Mobiliários</v>
      </c>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v>279756</v>
      </c>
      <c r="AC49" s="159">
        <v>312027.00000000006</v>
      </c>
      <c r="AD49" s="159">
        <v>433324</v>
      </c>
      <c r="AE49" s="159">
        <v>325818.99999999994</v>
      </c>
      <c r="AF49" s="159">
        <v>325818.99999999994</v>
      </c>
      <c r="AG49" s="159">
        <v>491556</v>
      </c>
      <c r="AH49" s="159">
        <v>528844</v>
      </c>
      <c r="AI49" s="159">
        <v>467798</v>
      </c>
      <c r="AJ49" s="159">
        <v>366781</v>
      </c>
      <c r="AK49" s="159">
        <v>366781</v>
      </c>
      <c r="AL49" s="159">
        <v>313479.00000000006</v>
      </c>
      <c r="AM49" s="159">
        <v>544889</v>
      </c>
      <c r="AN49" s="159">
        <v>304904</v>
      </c>
      <c r="AO49" s="159">
        <v>867431.99999999988</v>
      </c>
      <c r="AP49" s="159">
        <v>867431.99999999988</v>
      </c>
      <c r="AQ49" s="159">
        <v>828428.40403632692</v>
      </c>
      <c r="AR49" s="159">
        <v>719514.13059659989</v>
      </c>
      <c r="AS49" s="159">
        <v>586028.94602988707</v>
      </c>
      <c r="AT49" s="159">
        <v>392550.59578783787</v>
      </c>
      <c r="AU49" s="159">
        <v>392550.59578783787</v>
      </c>
      <c r="AV49" s="159">
        <v>321635</v>
      </c>
      <c r="AW49" s="159">
        <v>619004</v>
      </c>
      <c r="AX49" s="159">
        <v>583557</v>
      </c>
      <c r="AY49" s="159">
        <v>707643</v>
      </c>
      <c r="AZ49" s="159">
        <v>707643</v>
      </c>
      <c r="BA49" s="159">
        <v>546808</v>
      </c>
      <c r="BB49" s="159">
        <v>621329</v>
      </c>
      <c r="BC49" s="159">
        <v>405000</v>
      </c>
      <c r="BD49" s="159">
        <v>316919</v>
      </c>
      <c r="BE49" s="159">
        <v>316919</v>
      </c>
      <c r="BF49" s="159">
        <v>327710</v>
      </c>
      <c r="BG49" s="159">
        <v>292324.40992920002</v>
      </c>
      <c r="BH49" s="159">
        <v>304101.63265583199</v>
      </c>
      <c r="BI49" s="159">
        <v>282780.51583749597</v>
      </c>
      <c r="BJ49" s="159">
        <v>282780.51583749597</v>
      </c>
      <c r="BK49" s="159">
        <v>623257</v>
      </c>
      <c r="BL49" s="159">
        <v>1219751.0981075526</v>
      </c>
      <c r="BM49" s="159">
        <v>564681.98483439873</v>
      </c>
      <c r="BN49" s="159">
        <v>386235.93750782456</v>
      </c>
      <c r="BO49" s="159">
        <v>386235.93750782456</v>
      </c>
      <c r="BP49" s="159">
        <v>419356.40946254693</v>
      </c>
      <c r="BQ49" s="159">
        <v>553086.91488531616</v>
      </c>
      <c r="BR49" s="159">
        <v>230912.7284477154</v>
      </c>
      <c r="BS49" s="159">
        <v>181707.878856492</v>
      </c>
      <c r="BT49" s="159">
        <v>181707.878856492</v>
      </c>
      <c r="BU49" s="159">
        <v>192105.45278208095</v>
      </c>
    </row>
    <row r="50" spans="1:73" s="70" customFormat="1" ht="15" customHeight="1">
      <c r="A50" t="s">
        <v>324</v>
      </c>
      <c r="B50" s="8" t="str">
        <f>IF('Sumário | Summary'!P1=1,"Dívida Líquida Total","Net Debt")</f>
        <v>Dívida Líquida Total</v>
      </c>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v>2253858</v>
      </c>
      <c r="AC50" s="166">
        <v>2143136</v>
      </c>
      <c r="AD50" s="166">
        <v>1259396</v>
      </c>
      <c r="AE50" s="166">
        <v>1249258</v>
      </c>
      <c r="AF50" s="166">
        <v>1249258</v>
      </c>
      <c r="AG50" s="166">
        <v>1249489</v>
      </c>
      <c r="AH50" s="166">
        <v>1186620</v>
      </c>
      <c r="AI50" s="166">
        <v>1207007</v>
      </c>
      <c r="AJ50" s="166">
        <v>1266454</v>
      </c>
      <c r="AK50" s="166">
        <v>1266454</v>
      </c>
      <c r="AL50" s="166">
        <v>1260116</v>
      </c>
      <c r="AM50" s="166">
        <v>1286298</v>
      </c>
      <c r="AN50" s="166">
        <v>1297642</v>
      </c>
      <c r="AO50" s="166">
        <v>749830.00000000012</v>
      </c>
      <c r="AP50" s="166">
        <v>749830.00000000012</v>
      </c>
      <c r="AQ50" s="166">
        <v>827852.19596367318</v>
      </c>
      <c r="AR50" s="166">
        <v>930333.19940340018</v>
      </c>
      <c r="AS50" s="166">
        <v>1011860.3139701129</v>
      </c>
      <c r="AT50" s="166">
        <v>1195572.4242121622</v>
      </c>
      <c r="AU50" s="166">
        <v>1195572.4242121622</v>
      </c>
      <c r="AV50" s="166">
        <v>1113018</v>
      </c>
      <c r="AW50" s="166">
        <v>1125862</v>
      </c>
      <c r="AX50" s="166">
        <v>1122956</v>
      </c>
      <c r="AY50" s="166">
        <v>950242</v>
      </c>
      <c r="AZ50" s="166">
        <v>950242</v>
      </c>
      <c r="BA50" s="166">
        <v>941136</v>
      </c>
      <c r="BB50" s="166">
        <v>688375</v>
      </c>
      <c r="BC50" s="166">
        <v>705553</v>
      </c>
      <c r="BD50" s="166">
        <v>769283</v>
      </c>
      <c r="BE50" s="166">
        <v>769283</v>
      </c>
      <c r="BF50" s="166">
        <v>772149</v>
      </c>
      <c r="BG50" s="166">
        <v>783632.59007079992</v>
      </c>
      <c r="BH50" s="166">
        <v>780043.36734416801</v>
      </c>
      <c r="BI50" s="166">
        <v>768395.48416250409</v>
      </c>
      <c r="BJ50" s="166">
        <v>768395.48416250409</v>
      </c>
      <c r="BK50" s="166">
        <v>438916</v>
      </c>
      <c r="BL50" s="166">
        <v>-200811.09810755262</v>
      </c>
      <c r="BM50" s="166">
        <v>323383.01516560127</v>
      </c>
      <c r="BN50" s="166">
        <v>472719.06249217544</v>
      </c>
      <c r="BO50" s="166">
        <v>472719.06249217544</v>
      </c>
      <c r="BP50" s="166">
        <v>458488.59053745307</v>
      </c>
      <c r="BQ50" s="166">
        <v>-48037.914885316161</v>
      </c>
      <c r="BR50" s="166">
        <v>271909.2715522846</v>
      </c>
      <c r="BS50" s="166">
        <v>321591.121143508</v>
      </c>
      <c r="BT50" s="166">
        <v>321591.121143508</v>
      </c>
      <c r="BU50" s="166">
        <v>301725.54721791903</v>
      </c>
    </row>
    <row r="51" spans="1:73" s="1" customFormat="1" ht="15" customHeight="1">
      <c r="A51" t="s">
        <v>150</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67"/>
      <c r="AC51" s="167"/>
      <c r="AD51" s="167"/>
      <c r="AE51" s="167">
        <v>7.2430261836092287</v>
      </c>
      <c r="AF51" s="167">
        <v>7.2430261836092287</v>
      </c>
      <c r="AG51" s="167">
        <v>7.618252994094048</v>
      </c>
      <c r="AH51" s="167">
        <v>7.9369969037466159</v>
      </c>
      <c r="AI51" s="167">
        <v>6.903429430848651</v>
      </c>
      <c r="AJ51" s="167">
        <v>7.0510735180579855</v>
      </c>
      <c r="AK51" s="167">
        <v>7.0510735180579855</v>
      </c>
      <c r="AL51" s="167">
        <v>6.6866653543688264</v>
      </c>
      <c r="AM51" s="167">
        <v>6.6288492882916445</v>
      </c>
      <c r="AN51" s="167">
        <v>6.4896481489536502</v>
      </c>
      <c r="AO51" s="167">
        <v>3.6722530725129583</v>
      </c>
      <c r="AP51" s="167">
        <v>3.6722530725129583</v>
      </c>
      <c r="AQ51" s="167">
        <v>3.9706333002478846</v>
      </c>
      <c r="AR51" s="167">
        <v>4.9219846071643421</v>
      </c>
      <c r="AS51" s="167">
        <v>5.6450394498185421</v>
      </c>
      <c r="AT51" s="167">
        <v>6.8503813856542308</v>
      </c>
      <c r="AU51" s="167">
        <v>6.8503813856542308</v>
      </c>
      <c r="AV51" s="167">
        <v>6.871044657061522</v>
      </c>
      <c r="AW51" s="167">
        <v>6.2931377590691309</v>
      </c>
      <c r="AX51" s="167">
        <v>5.6934365054284761</v>
      </c>
      <c r="AY51" s="167">
        <v>4.7711915419210156</v>
      </c>
      <c r="AZ51" s="167">
        <v>4.7711915419210156</v>
      </c>
      <c r="BA51" s="167">
        <v>4.7458918754205337</v>
      </c>
      <c r="BB51" s="167">
        <v>3.6724190782294559</v>
      </c>
      <c r="BC51" s="168">
        <v>4.2211921678544515</v>
      </c>
      <c r="BD51" s="168">
        <v>4.9380014698357249</v>
      </c>
      <c r="BE51" s="168">
        <v>4.9380014698357249</v>
      </c>
      <c r="BF51" s="168">
        <v>5.1363356302979906</v>
      </c>
      <c r="BG51" s="168">
        <v>5.489468379222707</v>
      </c>
      <c r="BH51" s="168">
        <v>5.2457170250648479</v>
      </c>
      <c r="BI51" s="168">
        <v>4.4209855462919139</v>
      </c>
      <c r="BJ51" s="168">
        <v>4.4209855462919139</v>
      </c>
      <c r="BK51" s="168">
        <v>2.4424206006549056</v>
      </c>
      <c r="BL51" s="228">
        <v>-1.1795424810170285</v>
      </c>
      <c r="BM51" s="228">
        <v>2.2236850167416042</v>
      </c>
      <c r="BN51" s="228">
        <v>3.8081838050501879</v>
      </c>
      <c r="BO51" s="228">
        <v>3.8081838050501879</v>
      </c>
      <c r="BP51" s="228">
        <v>4.6212683069107117</v>
      </c>
      <c r="BQ51" s="228">
        <v>-0.55772396949622116</v>
      </c>
      <c r="BR51" s="228">
        <v>3.0579484771593455</v>
      </c>
      <c r="BS51" s="228">
        <v>3.8434239024987802</v>
      </c>
      <c r="BT51" s="228">
        <v>3.8434239024987802</v>
      </c>
      <c r="BU51" s="228">
        <v>3.3746017896237612</v>
      </c>
    </row>
    <row r="52" spans="1:73"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row>
    <row r="53" spans="1:73"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19"/>
      <c r="AO53" s="119"/>
      <c r="AP53" s="64"/>
      <c r="AQ53" s="119"/>
      <c r="AR53" s="119"/>
      <c r="AS53" s="119"/>
      <c r="AT53" s="119"/>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row>
    <row r="54" spans="1:73" s="1" customFormat="1" ht="15" customHeight="1">
      <c r="A54" t="s">
        <v>151</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69">
        <v>98371.076000000001</v>
      </c>
      <c r="AC54" s="169">
        <v>114659.65599999999</v>
      </c>
      <c r="AD54" s="169">
        <v>114660.076</v>
      </c>
      <c r="AE54" s="169">
        <v>114660.076</v>
      </c>
      <c r="AF54" s="169">
        <v>114660.076</v>
      </c>
      <c r="AG54" s="169">
        <v>114660.076</v>
      </c>
      <c r="AH54" s="169">
        <v>114660.076</v>
      </c>
      <c r="AI54" s="169">
        <v>126121.55599999998</v>
      </c>
      <c r="AJ54" s="169">
        <v>126949.68599999999</v>
      </c>
      <c r="AK54" s="169">
        <v>126949.68599999999</v>
      </c>
      <c r="AL54" s="169">
        <v>115488.20599999998</v>
      </c>
      <c r="AM54" s="169">
        <v>127070.20599999998</v>
      </c>
      <c r="AN54" s="169">
        <v>127070.20600000001</v>
      </c>
      <c r="AO54" s="169">
        <v>155021.93599999999</v>
      </c>
      <c r="AP54" s="169">
        <v>155021.93599999999</v>
      </c>
      <c r="AQ54" s="169">
        <v>155021.93599999999</v>
      </c>
      <c r="AR54" s="169">
        <v>156638.62599999999</v>
      </c>
      <c r="AS54" s="169">
        <v>155054.39600000001</v>
      </c>
      <c r="AT54" s="169">
        <v>156956.45600000001</v>
      </c>
      <c r="AU54" s="169">
        <v>156956.45600000001</v>
      </c>
      <c r="AV54" s="169">
        <v>156956.45600000001</v>
      </c>
      <c r="AW54" s="169">
        <v>156956.45600000001</v>
      </c>
      <c r="AX54" s="169">
        <v>156956.45600000001</v>
      </c>
      <c r="AY54" s="169">
        <v>156956.45600000001</v>
      </c>
      <c r="AZ54" s="169">
        <v>156956.45600000001</v>
      </c>
      <c r="BA54" s="169">
        <v>156956.45600000001</v>
      </c>
      <c r="BB54" s="169">
        <v>156956.50599999999</v>
      </c>
      <c r="BC54" s="169">
        <v>156956.50599999999</v>
      </c>
      <c r="BD54" s="169">
        <v>89603.939212374142</v>
      </c>
      <c r="BE54" s="169">
        <v>89603.939212374142</v>
      </c>
      <c r="BF54" s="169">
        <v>89603.939212374142</v>
      </c>
      <c r="BG54" s="169">
        <v>89603.939212374142</v>
      </c>
      <c r="BH54" s="169">
        <v>89604.239312374149</v>
      </c>
      <c r="BI54" s="169">
        <v>85754.239312374149</v>
      </c>
      <c r="BJ54" s="169">
        <v>85754.239312374149</v>
      </c>
      <c r="BK54" s="169">
        <v>85754.239312374149</v>
      </c>
      <c r="BL54" s="169">
        <v>85754.239312374149</v>
      </c>
      <c r="BM54" s="169">
        <v>120110.31431237415</v>
      </c>
      <c r="BN54" s="169">
        <v>120283.19431237414</v>
      </c>
      <c r="BO54" s="169">
        <v>120283.19431237414</v>
      </c>
      <c r="BP54" s="169">
        <v>112971.80431237415</v>
      </c>
      <c r="BQ54" s="169">
        <v>112202.18431237416</v>
      </c>
      <c r="BR54" s="169">
        <v>111047.75431237413</v>
      </c>
      <c r="BS54" s="169">
        <v>110278.13377773558</v>
      </c>
      <c r="BT54" s="169">
        <v>110278.13377773558</v>
      </c>
      <c r="BU54" s="169">
        <v>110278.13377773558</v>
      </c>
    </row>
    <row r="55" spans="1:73" s="1" customFormat="1" ht="15" customHeight="1">
      <c r="A55" t="s">
        <v>152</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69">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69">
        <v>46019.129604712231</v>
      </c>
      <c r="BH55" s="169">
        <v>46019.204634712252</v>
      </c>
      <c r="BI55" s="169">
        <v>43456.259634712245</v>
      </c>
      <c r="BJ55" s="169">
        <v>43456.259634712245</v>
      </c>
      <c r="BK55" s="169">
        <v>43456.259634712245</v>
      </c>
      <c r="BL55" s="169">
        <v>37159.839772237414</v>
      </c>
      <c r="BM55" s="169">
        <v>60261.909304282322</v>
      </c>
      <c r="BN55" s="169">
        <v>60279.206944362406</v>
      </c>
      <c r="BO55" s="169">
        <v>60279.206944362406</v>
      </c>
      <c r="BP55" s="169">
        <v>57970.346944362405</v>
      </c>
      <c r="BQ55" s="169">
        <v>58871.446346037868</v>
      </c>
      <c r="BR55" s="169">
        <v>59022.799310357244</v>
      </c>
      <c r="BS55" s="169">
        <v>58253.179176697602</v>
      </c>
      <c r="BT55" s="169">
        <v>58253.179176697602</v>
      </c>
      <c r="BU55" s="169">
        <v>58253.179176697602</v>
      </c>
    </row>
    <row r="56" spans="1:73" s="91" customFormat="1" ht="15" customHeight="1">
      <c r="A56" t="s">
        <v>325</v>
      </c>
      <c r="B56" s="9" t="str">
        <f>IF('Sumário | Summary'!P1=1,"Taxa de Ocupação Física (%)","Physical Occupancy Rate")</f>
        <v>Taxa de Ocupação Física (%)</v>
      </c>
      <c r="C56" s="92">
        <v>0.98399999999999999</v>
      </c>
      <c r="D56" s="92">
        <v>1</v>
      </c>
      <c r="E56" s="92">
        <v>1</v>
      </c>
      <c r="F56" s="92">
        <v>1</v>
      </c>
      <c r="G56" s="92">
        <v>1</v>
      </c>
      <c r="H56" s="92">
        <v>0.98899999999999999</v>
      </c>
      <c r="I56" s="92">
        <v>0.97599999999999998</v>
      </c>
      <c r="J56" s="92">
        <v>0.94100000000000006</v>
      </c>
      <c r="K56" s="92">
        <v>0.92100000000000004</v>
      </c>
      <c r="L56" s="92">
        <v>0.92100000000000004</v>
      </c>
      <c r="M56" s="92">
        <v>0.91700000000000004</v>
      </c>
      <c r="N56" s="92">
        <v>0.92</v>
      </c>
      <c r="O56" s="92">
        <v>0.81499999999999995</v>
      </c>
      <c r="P56" s="92">
        <v>0.79600000000000004</v>
      </c>
      <c r="Q56" s="92">
        <v>0.79600000000000004</v>
      </c>
      <c r="R56" s="92">
        <v>0.80099999999999993</v>
      </c>
      <c r="S56" s="92">
        <v>0.82200000000000006</v>
      </c>
      <c r="T56" s="92">
        <v>0.86599999999999999</v>
      </c>
      <c r="U56" s="92">
        <v>0.88500000000000001</v>
      </c>
      <c r="V56" s="92">
        <v>0.88500000000000001</v>
      </c>
      <c r="W56" s="69">
        <v>0.89800000000000002</v>
      </c>
      <c r="X56" s="69">
        <v>0.91400000000000003</v>
      </c>
      <c r="Y56" s="69">
        <v>0.91100000000000003</v>
      </c>
      <c r="Z56" s="69">
        <v>0.89929999999999999</v>
      </c>
      <c r="AA56" s="92">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99">
        <v>0.88835944655099497</v>
      </c>
      <c r="AV56" s="69">
        <v>0.84929898204586718</v>
      </c>
      <c r="AW56" s="99">
        <v>0.96990253530825976</v>
      </c>
      <c r="AX56" s="69">
        <v>0.84929898204586718</v>
      </c>
      <c r="AY56" s="69">
        <v>0.84929898204586718</v>
      </c>
      <c r="AZ56" s="99">
        <v>0.84929898204586718</v>
      </c>
      <c r="BA56" s="99">
        <v>0.84928294459046016</v>
      </c>
      <c r="BB56" s="99">
        <v>0.85054510825874063</v>
      </c>
      <c r="BC56" s="99">
        <v>0.85474212441701691</v>
      </c>
      <c r="BD56" s="99">
        <v>0.85845195126565388</v>
      </c>
      <c r="BE56" s="99">
        <v>0.85845195126565388</v>
      </c>
      <c r="BF56" s="99">
        <v>0.85850234446019669</v>
      </c>
      <c r="BG56" s="99">
        <v>0.85475674882569741</v>
      </c>
      <c r="BH56" s="99">
        <v>0.84809297451492716</v>
      </c>
      <c r="BI56" s="99">
        <v>0.8494422311941956</v>
      </c>
      <c r="BJ56" s="99">
        <v>0.8494422311941956</v>
      </c>
      <c r="BK56" s="99">
        <v>0.8564975429910513</v>
      </c>
      <c r="BL56" s="99">
        <v>0.83603820556427677</v>
      </c>
      <c r="BM56" s="99">
        <v>0.826885502386008</v>
      </c>
      <c r="BN56" s="99">
        <v>0.82967573979590303</v>
      </c>
      <c r="BO56" s="99">
        <v>0.82967573979590303</v>
      </c>
      <c r="BP56" s="99">
        <v>0.87357807619126704</v>
      </c>
      <c r="BQ56" s="99">
        <v>0.88851632104271305</v>
      </c>
      <c r="BR56" s="99">
        <v>0.91617736029461561</v>
      </c>
      <c r="BS56" s="99">
        <v>0.94614104987769909</v>
      </c>
      <c r="BT56" s="99">
        <v>0.94614104987769909</v>
      </c>
      <c r="BU56" s="99">
        <v>0.94614104987769909</v>
      </c>
    </row>
    <row r="57" spans="1:73" s="91" customFormat="1" ht="15" customHeight="1">
      <c r="A57" t="s">
        <v>326</v>
      </c>
      <c r="B57" s="9" t="str">
        <f>IF('Sumário | Summary'!P1=1,"Taxa de Ocupação Financeira (%)","Financial Occupancy Rate")</f>
        <v>Taxa de Ocupação Financeira (%)</v>
      </c>
      <c r="C57" s="92">
        <v>0.99199999999999999</v>
      </c>
      <c r="D57" s="92">
        <v>1</v>
      </c>
      <c r="E57" s="92">
        <v>1</v>
      </c>
      <c r="F57" s="92">
        <v>1</v>
      </c>
      <c r="G57" s="92">
        <v>1</v>
      </c>
      <c r="H57" s="92">
        <v>0.98499999999999999</v>
      </c>
      <c r="I57" s="92">
        <v>0.96499999999999997</v>
      </c>
      <c r="J57" s="92">
        <v>0.94100000000000006</v>
      </c>
      <c r="K57" s="92">
        <v>0.91088235486769509</v>
      </c>
      <c r="L57" s="92">
        <v>0.91088235486769509</v>
      </c>
      <c r="M57" s="92">
        <v>0.90969052422472707</v>
      </c>
      <c r="N57" s="92">
        <v>0.91428560513776114</v>
      </c>
      <c r="O57" s="92">
        <v>0.82254641845742249</v>
      </c>
      <c r="P57" s="92">
        <v>0.80904526688964085</v>
      </c>
      <c r="Q57" s="92">
        <v>0.80904526688964085</v>
      </c>
      <c r="R57" s="92">
        <v>0.81</v>
      </c>
      <c r="S57" s="92">
        <v>0.87944109203879262</v>
      </c>
      <c r="T57" s="92">
        <v>0.86099999999999999</v>
      </c>
      <c r="U57" s="92">
        <v>0.87934289526069898</v>
      </c>
      <c r="V57" s="92">
        <v>0.87934289526069898</v>
      </c>
      <c r="W57" s="92">
        <v>0.89564105499956259</v>
      </c>
      <c r="X57" s="92">
        <v>0.91094184554275848</v>
      </c>
      <c r="Y57" s="92">
        <v>0.90200000000000002</v>
      </c>
      <c r="Z57" s="92">
        <v>0.92149999999999999</v>
      </c>
      <c r="AA57" s="92">
        <v>0.92149999999999999</v>
      </c>
      <c r="AB57" s="92">
        <v>0.91104419378074708</v>
      </c>
      <c r="AC57" s="92">
        <v>0.85969312191738168</v>
      </c>
      <c r="AD57" s="92">
        <v>0.87065025654884065</v>
      </c>
      <c r="AE57" s="92">
        <v>0.90277460572626178</v>
      </c>
      <c r="AF57" s="92">
        <v>0.90277460572626178</v>
      </c>
      <c r="AG57" s="92">
        <v>0.89313285233259421</v>
      </c>
      <c r="AH57" s="92">
        <v>0.88242773974737365</v>
      </c>
      <c r="AI57" s="92">
        <v>0.89082727727221866</v>
      </c>
      <c r="AJ57" s="92">
        <v>0.92358476579175142</v>
      </c>
      <c r="AK57" s="92">
        <v>0.92358476579175142</v>
      </c>
      <c r="AL57" s="92">
        <v>0.90712999596983701</v>
      </c>
      <c r="AM57" s="92">
        <v>0.87219652454552665</v>
      </c>
      <c r="AN57" s="92">
        <v>0.91311741115774714</v>
      </c>
      <c r="AO57" s="92">
        <v>0.92075872792481162</v>
      </c>
      <c r="AP57" s="92">
        <v>0.93063829224255668</v>
      </c>
      <c r="AQ57" s="92">
        <v>0.93063829224255668</v>
      </c>
      <c r="AR57" s="92">
        <v>0.91705097793847579</v>
      </c>
      <c r="AS57" s="92">
        <v>0.91366764221318253</v>
      </c>
      <c r="AT57" s="92">
        <v>0.86652221057292278</v>
      </c>
      <c r="AU57" s="99">
        <v>0.86652221057292278</v>
      </c>
      <c r="AV57" s="92">
        <v>0.86156013035301371</v>
      </c>
      <c r="AW57" s="99">
        <v>0.89713401549690375</v>
      </c>
      <c r="AX57" s="92">
        <v>0.86156013035301371</v>
      </c>
      <c r="AY57" s="92">
        <v>0.86156013035301371</v>
      </c>
      <c r="AZ57" s="99">
        <v>0.86156013035301371</v>
      </c>
      <c r="BA57" s="99">
        <v>0.86156013035301371</v>
      </c>
      <c r="BB57" s="99">
        <v>0.87529978150719012</v>
      </c>
      <c r="BC57" s="99">
        <v>0.87606214927633375</v>
      </c>
      <c r="BD57" s="99">
        <v>0.88882676676469941</v>
      </c>
      <c r="BE57" s="99">
        <v>0.88882676676469941</v>
      </c>
      <c r="BF57" s="99">
        <v>0.88149072285063146</v>
      </c>
      <c r="BG57" s="99">
        <v>0.88178989049156087</v>
      </c>
      <c r="BH57" s="99">
        <v>0.86985253902308934</v>
      </c>
      <c r="BI57" s="99">
        <v>0.87096031270718721</v>
      </c>
      <c r="BJ57" s="99">
        <v>0.87096031270718721</v>
      </c>
      <c r="BK57" s="99">
        <v>0.8880269117162819</v>
      </c>
      <c r="BL57" s="99">
        <v>0.84403024357020107</v>
      </c>
      <c r="BM57" s="99">
        <v>0.83915005211468996</v>
      </c>
      <c r="BN57" s="99">
        <v>0.85447540788821297</v>
      </c>
      <c r="BO57" s="99">
        <v>0.85447540788821297</v>
      </c>
      <c r="BP57" s="99">
        <v>0.88251346412990195</v>
      </c>
      <c r="BQ57" s="99">
        <v>0.90613727252040099</v>
      </c>
      <c r="BR57" s="99">
        <v>0.9102908143084778</v>
      </c>
      <c r="BS57" s="99">
        <v>0.94612029397206832</v>
      </c>
      <c r="BT57" s="99">
        <v>0.94612029397206832</v>
      </c>
      <c r="BU57" s="99">
        <v>0.95153564106292754</v>
      </c>
    </row>
    <row r="58" spans="1:73" s="95" customFormat="1" ht="15" customHeight="1">
      <c r="A58"/>
      <c r="B58" s="93"/>
      <c r="C58" s="94"/>
      <c r="D58" s="94"/>
      <c r="E58" s="94"/>
      <c r="F58" s="94"/>
      <c r="G58" s="94"/>
      <c r="H58" s="98"/>
      <c r="I58" s="94"/>
      <c r="J58" s="94"/>
      <c r="K58" s="94"/>
      <c r="L58" s="98"/>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P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row>
    <row r="59" spans="1:73"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19"/>
      <c r="AO59" s="119"/>
      <c r="AP59" s="64"/>
      <c r="AQ59" s="119"/>
      <c r="AR59" s="119"/>
      <c r="AS59" s="119"/>
      <c r="AT59" s="119"/>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row>
    <row r="60" spans="1:73" s="85" customFormat="1" ht="15" customHeight="1">
      <c r="A60" t="s">
        <v>153</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87">
        <v>260952.28</v>
      </c>
      <c r="AM60" s="51">
        <v>261290.80999999997</v>
      </c>
      <c r="AN60" s="176">
        <v>240425</v>
      </c>
      <c r="AO60" s="219">
        <v>241850</v>
      </c>
      <c r="AP60" s="176">
        <v>241850</v>
      </c>
      <c r="AQ60" s="219">
        <v>241892</v>
      </c>
      <c r="AR60" s="219">
        <v>241907</v>
      </c>
      <c r="AS60" s="219">
        <v>241938</v>
      </c>
      <c r="AT60" s="219">
        <v>242185</v>
      </c>
      <c r="AU60" s="176">
        <v>242185</v>
      </c>
      <c r="AV60" s="169">
        <v>203136.83132166663</v>
      </c>
      <c r="AW60" s="176">
        <v>240663.913936</v>
      </c>
      <c r="AX60" s="169">
        <v>203136.83132166663</v>
      </c>
      <c r="AY60" s="169">
        <v>203136.83132166663</v>
      </c>
      <c r="AZ60" s="176">
        <v>203136.83132166663</v>
      </c>
      <c r="BA60" s="169">
        <v>203136.83132166663</v>
      </c>
      <c r="BB60" s="169">
        <v>203142.30132166666</v>
      </c>
      <c r="BC60" s="176">
        <v>203173.75253199998</v>
      </c>
      <c r="BD60" s="176">
        <v>176329.62119166669</v>
      </c>
      <c r="BE60" s="176">
        <v>176329.62119166669</v>
      </c>
      <c r="BF60" s="176">
        <v>176426.227766</v>
      </c>
      <c r="BG60" s="176">
        <v>176578.24286599999</v>
      </c>
      <c r="BH60" s="176">
        <v>176702.99523399997</v>
      </c>
      <c r="BI60" s="176">
        <v>176706.54063799998</v>
      </c>
      <c r="BJ60" s="176">
        <v>176706.54063799998</v>
      </c>
      <c r="BK60" s="176">
        <v>167906.32030199998</v>
      </c>
      <c r="BL60" s="176">
        <v>102124.19807800002</v>
      </c>
      <c r="BM60" s="176">
        <v>102356.37644173493</v>
      </c>
      <c r="BN60" s="176">
        <v>67118.260041666683</v>
      </c>
      <c r="BO60" s="176">
        <v>67118.260041666683</v>
      </c>
      <c r="BP60" s="176">
        <v>67098.849589000005</v>
      </c>
      <c r="BQ60" s="176">
        <v>67096.576045000023</v>
      </c>
      <c r="BR60" s="176">
        <v>67092.028957000017</v>
      </c>
      <c r="BS60" s="176">
        <v>56330.254708000008</v>
      </c>
      <c r="BT60" s="176">
        <v>56330.254708000008</v>
      </c>
      <c r="BU60" s="176">
        <v>56330.214708</v>
      </c>
    </row>
    <row r="61" spans="1:73" s="85" customFormat="1" ht="15" customHeight="1">
      <c r="A61" t="s">
        <v>154</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87">
        <v>141165.607304</v>
      </c>
      <c r="AM61" s="51">
        <v>141292.68565433333</v>
      </c>
      <c r="AN61" s="87">
        <v>141563.92785066666</v>
      </c>
      <c r="AO61" s="87">
        <v>141556.87456199998</v>
      </c>
      <c r="AP61" s="169">
        <v>141556.87456199998</v>
      </c>
      <c r="AQ61" s="87">
        <v>141574.514024</v>
      </c>
      <c r="AR61" s="87">
        <v>141580.88878466666</v>
      </c>
      <c r="AS61" s="87">
        <v>141592.60481633333</v>
      </c>
      <c r="AT61" s="87">
        <v>141665.55497966666</v>
      </c>
      <c r="AU61" s="169">
        <v>141665.55497966666</v>
      </c>
      <c r="AV61" s="169">
        <v>126805.71719433332</v>
      </c>
      <c r="AW61" s="169">
        <v>141586.607613</v>
      </c>
      <c r="AX61" s="169">
        <v>126805.71719433332</v>
      </c>
      <c r="AY61" s="169">
        <v>126805.71719433332</v>
      </c>
      <c r="AZ61" s="169">
        <v>126805.71719433332</v>
      </c>
      <c r="BA61" s="169">
        <v>126805.71719433332</v>
      </c>
      <c r="BB61" s="169">
        <v>126825.55571099999</v>
      </c>
      <c r="BC61" s="176">
        <v>126835.752788</v>
      </c>
      <c r="BD61" s="169">
        <v>126858.04119166666</v>
      </c>
      <c r="BE61" s="169">
        <v>126858.04119166666</v>
      </c>
      <c r="BF61" s="169">
        <v>126954.64776600001</v>
      </c>
      <c r="BG61" s="169">
        <v>127038.572241</v>
      </c>
      <c r="BH61" s="169">
        <v>127163.324609</v>
      </c>
      <c r="BI61" s="169">
        <v>127166.87001300001</v>
      </c>
      <c r="BJ61" s="169">
        <v>127166.87001300001</v>
      </c>
      <c r="BK61" s="169">
        <v>127173.64967700001</v>
      </c>
      <c r="BL61" s="169">
        <v>29270.962478000001</v>
      </c>
      <c r="BM61" s="169">
        <v>29308.965119287903</v>
      </c>
      <c r="BN61" s="169">
        <v>29380.791875000006</v>
      </c>
      <c r="BO61" s="169">
        <v>29380.791875000006</v>
      </c>
      <c r="BP61" s="169">
        <v>29373.827488999999</v>
      </c>
      <c r="BQ61" s="169">
        <v>29371.553945000003</v>
      </c>
      <c r="BR61" s="169">
        <v>29367.006857</v>
      </c>
      <c r="BS61" s="169">
        <v>25505.719707999997</v>
      </c>
      <c r="BT61" s="169">
        <v>25505.719707999997</v>
      </c>
      <c r="BU61" s="169">
        <v>25505.714708</v>
      </c>
    </row>
    <row r="62" spans="1:73" s="88" customFormat="1" ht="15" customHeight="1">
      <c r="A62" t="s">
        <v>273</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97">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97">
        <v>744676.07632998005</v>
      </c>
      <c r="AM62" s="76">
        <v>812015.86888345005</v>
      </c>
      <c r="AN62" s="97">
        <v>798107.74325009005</v>
      </c>
      <c r="AO62" s="97">
        <v>1046887.93336</v>
      </c>
      <c r="AP62" s="160">
        <v>3331441.7920399602</v>
      </c>
      <c r="AQ62" s="97">
        <v>658716.14348999993</v>
      </c>
      <c r="AR62" s="97">
        <v>90440.676300099978</v>
      </c>
      <c r="AS62" s="97">
        <v>429342.35996298998</v>
      </c>
      <c r="AT62" s="97">
        <v>770918.8370800002</v>
      </c>
      <c r="AU62" s="160">
        <v>1949418.01683309</v>
      </c>
      <c r="AV62" s="160">
        <v>398319.81358000002</v>
      </c>
      <c r="AW62" s="160">
        <v>440742.43374999997</v>
      </c>
      <c r="AX62" s="160">
        <v>658282.20578999992</v>
      </c>
      <c r="AY62" s="173">
        <v>839898.19920999999</v>
      </c>
      <c r="AZ62" s="160">
        <v>2337242.65233</v>
      </c>
      <c r="BA62" s="173">
        <v>565323.97085999988</v>
      </c>
      <c r="BB62" s="160">
        <v>699185.04259999993</v>
      </c>
      <c r="BC62" s="160">
        <v>673166.13684999989</v>
      </c>
      <c r="BD62" s="160">
        <v>872849.08773999999</v>
      </c>
      <c r="BE62" s="160">
        <v>2810524.2380499998</v>
      </c>
      <c r="BF62" s="160">
        <v>649100.12115999998</v>
      </c>
      <c r="BG62" s="160">
        <v>749887.38326000003</v>
      </c>
      <c r="BH62" s="160">
        <v>737711.15636999987</v>
      </c>
      <c r="BI62" s="160">
        <v>941903.20854000014</v>
      </c>
      <c r="BJ62" s="160">
        <v>3078601.8693300001</v>
      </c>
      <c r="BK62" s="160">
        <v>679449.75390999997</v>
      </c>
      <c r="BL62" s="160">
        <v>721474.54223999998</v>
      </c>
      <c r="BM62" s="160">
        <v>724234.40635000006</v>
      </c>
      <c r="BN62" s="160">
        <v>954640.50294000003</v>
      </c>
      <c r="BO62" s="160">
        <v>3079799.2054399997</v>
      </c>
      <c r="BP62" s="160">
        <v>696699.03376999998</v>
      </c>
      <c r="BQ62" s="160">
        <v>788846.56171999988</v>
      </c>
      <c r="BR62" s="160">
        <v>756557.00651999994</v>
      </c>
      <c r="BS62" s="160">
        <v>953176.97100999998</v>
      </c>
      <c r="BT62" s="160">
        <v>3195279.5730199995</v>
      </c>
      <c r="BU62" s="160">
        <v>711504.79937000002</v>
      </c>
    </row>
    <row r="63" spans="1:73" s="96" customFormat="1" ht="15" customHeight="1">
      <c r="A63" t="s">
        <v>274</v>
      </c>
      <c r="B63" s="9" t="str">
        <f>IF('Sumário | Summary'!P1=1,"Vendas mesmas lojas (SSS)","Same Store Sales (SSS)")</f>
        <v>Vendas mesmas lojas (SSS)</v>
      </c>
      <c r="C63" s="101" t="s">
        <v>18</v>
      </c>
      <c r="D63" s="101" t="s">
        <v>18</v>
      </c>
      <c r="E63" s="101" t="s">
        <v>18</v>
      </c>
      <c r="F63" s="101" t="s">
        <v>18</v>
      </c>
      <c r="G63" s="101"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99">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99">
        <v>4.0381464565989456E-2</v>
      </c>
      <c r="AM63" s="69">
        <v>7.0765743882198917E-2</v>
      </c>
      <c r="AN63" s="99">
        <v>3.1391354323813569E-2</v>
      </c>
      <c r="AO63" s="99">
        <v>3.5915623531437735E-2</v>
      </c>
      <c r="AP63" s="163">
        <v>4.3915868261686031E-2</v>
      </c>
      <c r="AQ63" s="99">
        <v>-0.13238745914015371</v>
      </c>
      <c r="AR63" s="99">
        <v>-0.78816788842251961</v>
      </c>
      <c r="AS63" s="99">
        <v>-0.39529069838149489</v>
      </c>
      <c r="AT63" s="99">
        <v>-0.23277609863815119</v>
      </c>
      <c r="AU63" s="163">
        <v>-0.23277609863815119</v>
      </c>
      <c r="AV63" s="163">
        <v>-0.3698093375554129</v>
      </c>
      <c r="AW63" s="163">
        <v>2.2417646735262453</v>
      </c>
      <c r="AX63" s="163">
        <v>0.42306840884913566</v>
      </c>
      <c r="AY63" s="174">
        <v>0.21232686906592901</v>
      </c>
      <c r="AZ63" s="163">
        <v>0.21232686906592901</v>
      </c>
      <c r="BA63" s="174">
        <v>0.63175635465065727</v>
      </c>
      <c r="BB63" s="163">
        <v>0.58481117355995038</v>
      </c>
      <c r="BC63" s="163">
        <v>0.19766268221681083</v>
      </c>
      <c r="BD63" s="163">
        <v>7.6510164784604928E-2</v>
      </c>
      <c r="BE63" s="163">
        <v>7.6510164784604928E-2</v>
      </c>
      <c r="BF63" s="163">
        <v>0.11988114430502628</v>
      </c>
      <c r="BG63" s="163">
        <v>3.3340414478779001E-2</v>
      </c>
      <c r="BH63" s="163">
        <v>5.934426802765369E-2</v>
      </c>
      <c r="BI63" s="163">
        <v>5.5244405348069847E-2</v>
      </c>
      <c r="BJ63" s="163">
        <v>6.3635987114478043E-2</v>
      </c>
      <c r="BK63" s="163">
        <v>7.931827904205635E-2</v>
      </c>
      <c r="BL63" s="163">
        <v>9.7108134643679733E-3</v>
      </c>
      <c r="BM63" s="163">
        <v>3.1583410522722621E-2</v>
      </c>
      <c r="BN63" s="163">
        <v>4.453361825278157E-2</v>
      </c>
      <c r="BO63" s="163">
        <v>3.9899520279528033E-2</v>
      </c>
      <c r="BP63" s="163">
        <v>-2.0128200648977801E-3</v>
      </c>
      <c r="BQ63" s="163">
        <v>7.0590745689980805E-2</v>
      </c>
      <c r="BR63" s="163">
        <v>1.6158027701195232E-2</v>
      </c>
      <c r="BS63" s="163">
        <v>2.9645720528526986E-2</v>
      </c>
      <c r="BT63" s="163">
        <v>3.023508757741511E-2</v>
      </c>
      <c r="BU63" s="163">
        <v>3.6477095073098598E-2</v>
      </c>
    </row>
    <row r="64" spans="1:73" s="96" customFormat="1" ht="15" customHeight="1">
      <c r="A64" t="s">
        <v>305</v>
      </c>
      <c r="B64" s="9" t="str">
        <f>IF('Sumário | Summary'!P1=1,"Aluguéis mesmas lojas (SSR)","Same Store Rent (SSR)")</f>
        <v>Aluguéis mesmas lojas (SSR)</v>
      </c>
      <c r="C64" s="48" t="s">
        <v>18</v>
      </c>
      <c r="D64" s="48" t="s">
        <v>18</v>
      </c>
      <c r="E64" s="48" t="s">
        <v>18</v>
      </c>
      <c r="F64" s="48" t="s">
        <v>18</v>
      </c>
      <c r="G64" s="48" t="s">
        <v>18</v>
      </c>
      <c r="H64" s="99">
        <v>8.0799999999999997E-2</v>
      </c>
      <c r="I64" s="99">
        <v>9.1399999999999995E-2</v>
      </c>
      <c r="J64" s="99">
        <v>8.48E-2</v>
      </c>
      <c r="K64" s="99">
        <v>8.0699999999999994E-2</v>
      </c>
      <c r="L64" s="99">
        <v>8.0699999999999994E-2</v>
      </c>
      <c r="M64" s="99">
        <v>7.3999999999999996E-2</v>
      </c>
      <c r="N64" s="99">
        <v>6.3E-2</v>
      </c>
      <c r="O64" s="99">
        <v>6.9000000000000006E-2</v>
      </c>
      <c r="P64" s="99">
        <v>7.1999999999999995E-2</v>
      </c>
      <c r="Q64" s="99">
        <v>7.1999999999999995E-2</v>
      </c>
      <c r="R64" s="99">
        <v>6.6147724267828806E-2</v>
      </c>
      <c r="S64" s="99">
        <v>5.75493812235435E-2</v>
      </c>
      <c r="T64" s="99">
        <v>4.08582860918223E-2</v>
      </c>
      <c r="U64" s="99">
        <v>4.1550765987549143E-2</v>
      </c>
      <c r="V64" s="99">
        <v>4.1550765987549143E-2</v>
      </c>
      <c r="W64" s="99">
        <v>5.9641017952214881E-2</v>
      </c>
      <c r="X64" s="99">
        <v>6.0999999999999999E-2</v>
      </c>
      <c r="Y64" s="99">
        <v>0.128</v>
      </c>
      <c r="Z64" s="99">
        <v>9.7000000000000003E-2</v>
      </c>
      <c r="AA64" s="99">
        <v>9.7000000000000003E-2</v>
      </c>
      <c r="AB64" s="99">
        <v>9.1999999999999998E-2</v>
      </c>
      <c r="AC64" s="99">
        <v>0.108</v>
      </c>
      <c r="AD64" s="99">
        <v>5.1999999999999998E-2</v>
      </c>
      <c r="AE64" s="99">
        <v>2.7E-2</v>
      </c>
      <c r="AF64" s="99">
        <v>5.6000000000000001E-2</v>
      </c>
      <c r="AG64" s="99">
        <v>4.9000000000000002E-2</v>
      </c>
      <c r="AH64" s="99">
        <v>1.9E-2</v>
      </c>
      <c r="AI64" s="99">
        <v>3.7148491879612555E-2</v>
      </c>
      <c r="AJ64" s="99">
        <v>4.1608191356610646E-2</v>
      </c>
      <c r="AK64" s="99">
        <v>3.6273325660403533E-2</v>
      </c>
      <c r="AL64" s="99">
        <v>4.6724768863937616E-2</v>
      </c>
      <c r="AM64" s="99">
        <v>9.2817662658065903E-2</v>
      </c>
      <c r="AN64" s="99">
        <v>7.3728393852621199E-2</v>
      </c>
      <c r="AO64" s="99">
        <v>7.4151463743060475E-2</v>
      </c>
      <c r="AP64" s="163">
        <v>7.2072412777032913E-2</v>
      </c>
      <c r="AQ64" s="99">
        <v>5.4756237412427966E-2</v>
      </c>
      <c r="AR64" s="99">
        <v>-4.0892686540409784E-2</v>
      </c>
      <c r="AS64" s="99">
        <v>-2.7978763216537472E-2</v>
      </c>
      <c r="AT64" s="99">
        <v>-2.4185681857092245E-2</v>
      </c>
      <c r="AU64" s="163">
        <v>-2.4185681857092245E-2</v>
      </c>
      <c r="AV64" s="163">
        <v>1.4772846126341221E-2</v>
      </c>
      <c r="AW64" s="163">
        <v>0.1932796227667315</v>
      </c>
      <c r="AX64" s="163">
        <v>0.2064169673696219</v>
      </c>
      <c r="AY64" s="174">
        <v>0.18820553838735177</v>
      </c>
      <c r="AZ64" s="163">
        <v>0.18820553838735177</v>
      </c>
      <c r="BA64" s="174">
        <v>0.16230685247236831</v>
      </c>
      <c r="BB64" s="163">
        <v>0.14625716960566804</v>
      </c>
      <c r="BC64" s="163">
        <v>0.1660630849236826</v>
      </c>
      <c r="BD64" s="163">
        <v>9.8590154258900942E-2</v>
      </c>
      <c r="BE64" s="163">
        <v>9.8590154258900942E-2</v>
      </c>
      <c r="BF64" s="163">
        <v>9.3262436261752901E-2</v>
      </c>
      <c r="BG64" s="163">
        <v>8.1605585817364323E-2</v>
      </c>
      <c r="BH64" s="163">
        <v>4.3813812946054131E-2</v>
      </c>
      <c r="BI64" s="163">
        <v>2.8642248143916138E-2</v>
      </c>
      <c r="BJ64" s="163">
        <v>5.87898792485817E-2</v>
      </c>
      <c r="BK64" s="163">
        <v>5.9020465507217512E-2</v>
      </c>
      <c r="BL64" s="163">
        <v>2.9591790631451342E-3</v>
      </c>
      <c r="BM64" s="163">
        <v>2.671941971202596E-2</v>
      </c>
      <c r="BN64" s="163">
        <v>4.220853376406164E-2</v>
      </c>
      <c r="BO64" s="163">
        <v>3.2425890565278559E-2</v>
      </c>
      <c r="BP64" s="163">
        <v>5.5382790062543652E-3</v>
      </c>
      <c r="BQ64" s="163">
        <v>6.8423595139722293E-2</v>
      </c>
      <c r="BR64" s="163">
        <v>3.4172681803891214E-2</v>
      </c>
      <c r="BS64" s="163">
        <v>4.5866720860432197E-2</v>
      </c>
      <c r="BT64" s="163">
        <v>4.0523663242880259E-2</v>
      </c>
      <c r="BU64" s="163">
        <v>5.6440474412056796E-2</v>
      </c>
    </row>
    <row r="65" spans="1:73" s="96" customFormat="1" ht="15" customHeight="1">
      <c r="A65" t="s">
        <v>306</v>
      </c>
      <c r="B65" s="9" t="str">
        <f>IF('Sumário | Summary'!P1=1,"Custo de Ocupação (% das vendas)","Occupancy Cost (% of sales)")</f>
        <v>Custo de Ocupação (% das vendas)</v>
      </c>
      <c r="C65" s="48" t="s">
        <v>18</v>
      </c>
      <c r="D65" s="48" t="s">
        <v>18</v>
      </c>
      <c r="E65" s="48" t="s">
        <v>18</v>
      </c>
      <c r="F65" s="48" t="s">
        <v>18</v>
      </c>
      <c r="G65" s="48" t="s">
        <v>18</v>
      </c>
      <c r="H65" s="48">
        <v>0.15441025888551688</v>
      </c>
      <c r="I65" s="48">
        <v>0.13853190157939368</v>
      </c>
      <c r="J65" s="48">
        <v>0.14013385457452601</v>
      </c>
      <c r="K65" s="48">
        <v>0.11569603768424541</v>
      </c>
      <c r="L65" s="48">
        <v>0.13459100625062237</v>
      </c>
      <c r="M65" s="48">
        <v>0.17063377944857391</v>
      </c>
      <c r="N65" s="48">
        <v>0.14987228687475279</v>
      </c>
      <c r="O65" s="48">
        <v>0.14494486918954363</v>
      </c>
      <c r="P65" s="48">
        <v>0.11663644776216654</v>
      </c>
      <c r="Q65" s="48">
        <v>0.14125127108063598</v>
      </c>
      <c r="R65" s="99">
        <v>0.14000000000000001</v>
      </c>
      <c r="S65" s="99">
        <v>0.15041614829426758</v>
      </c>
      <c r="T65" s="99">
        <v>0.15117202966282237</v>
      </c>
      <c r="U65" s="99">
        <v>0.12734047572052717</v>
      </c>
      <c r="V65" s="99">
        <v>0.12734047572052717</v>
      </c>
      <c r="W65" s="99">
        <v>0.13879717241638742</v>
      </c>
      <c r="X65" s="99">
        <v>0.12639943610649162</v>
      </c>
      <c r="Y65" s="99">
        <v>0.13090943835090901</v>
      </c>
      <c r="Z65" s="99">
        <v>0.11692840331409804</v>
      </c>
      <c r="AA65" s="99">
        <v>0.12708982126624355</v>
      </c>
      <c r="AB65" s="99">
        <v>0.1328574689168304</v>
      </c>
      <c r="AC65" s="99">
        <v>0.11799999999999999</v>
      </c>
      <c r="AD65" s="99">
        <v>0.12034326126255311</v>
      </c>
      <c r="AE65" s="99">
        <v>0.11129300484031378</v>
      </c>
      <c r="AF65" s="99">
        <v>0.11961236396662049</v>
      </c>
      <c r="AG65" s="99">
        <v>0.12843330224851937</v>
      </c>
      <c r="AH65" s="99">
        <v>0.11799999999999999</v>
      </c>
      <c r="AI65" s="99">
        <v>0.11746611525488741</v>
      </c>
      <c r="AJ65" s="99">
        <v>0.10761275964847347</v>
      </c>
      <c r="AK65" s="99">
        <v>0.1168410584522087</v>
      </c>
      <c r="AL65" s="99">
        <v>0.12226074952912679</v>
      </c>
      <c r="AM65" s="99">
        <v>0.11292251006737461</v>
      </c>
      <c r="AN65" s="99">
        <v>0.11501566126127517</v>
      </c>
      <c r="AO65" s="99">
        <v>0.10433378321205491</v>
      </c>
      <c r="AP65" s="99">
        <v>0.11089617329558167</v>
      </c>
      <c r="AQ65" s="99">
        <v>0.1324601208333763</v>
      </c>
      <c r="AR65" s="99">
        <v>0.63725634632229289</v>
      </c>
      <c r="AS65" s="99">
        <v>0.17564728263327783</v>
      </c>
      <c r="AT65" s="99">
        <v>0.12808975345408016</v>
      </c>
      <c r="AU65" s="163">
        <v>0.1641504621053024</v>
      </c>
      <c r="AV65" s="163">
        <v>0.21447006464924886</v>
      </c>
      <c r="AW65" s="163">
        <v>0.1623534162196939</v>
      </c>
      <c r="AX65" s="163">
        <v>0.13735529865366433</v>
      </c>
      <c r="AY65" s="174">
        <v>0.118632699171571</v>
      </c>
      <c r="AZ65" s="174">
        <v>0.14559974232323009</v>
      </c>
      <c r="BA65" s="174">
        <v>0.14358446212043163</v>
      </c>
      <c r="BB65" s="163">
        <v>0.11929177854394862</v>
      </c>
      <c r="BC65" s="163">
        <v>0.12656429829178881</v>
      </c>
      <c r="BD65" s="163">
        <v>0.11632656675701368</v>
      </c>
      <c r="BE65" s="163">
        <v>0.12499903348053755</v>
      </c>
      <c r="BF65" s="163">
        <v>0.13360951127404325</v>
      </c>
      <c r="BG65" s="163">
        <v>0.11875836696482331</v>
      </c>
      <c r="BH65" s="163">
        <v>0.12036851240972159</v>
      </c>
      <c r="BI65" s="163">
        <v>0.1116643556433537</v>
      </c>
      <c r="BJ65" s="163">
        <v>0.12011008701392857</v>
      </c>
      <c r="BK65" s="163">
        <v>0.12679417239761223</v>
      </c>
      <c r="BL65" s="163">
        <v>0.1177944503899315</v>
      </c>
      <c r="BM65" s="163">
        <v>0.12013567870366179</v>
      </c>
      <c r="BN65" s="163">
        <v>0.10850760896815358</v>
      </c>
      <c r="BO65" s="163">
        <v>0.11835490974218238</v>
      </c>
      <c r="BP65" s="163">
        <v>0.12668797213965591</v>
      </c>
      <c r="BQ65" s="163">
        <v>0.11570969905826847</v>
      </c>
      <c r="BR65" s="163">
        <v>0.1221438213280199</v>
      </c>
      <c r="BS65" s="163">
        <v>0.10996373738633634</v>
      </c>
      <c r="BT65" s="163">
        <v>0.11830930614799924</v>
      </c>
      <c r="BU65" s="163">
        <v>0.12762569551719194</v>
      </c>
    </row>
    <row r="66" spans="1:73" s="96" customFormat="1" ht="15" customHeight="1">
      <c r="A66" t="s">
        <v>307</v>
      </c>
      <c r="B66" s="9" t="str">
        <f>IF('Sumário | Summary'!P1=1,"Taxa de Ocupação Física (%)","Physical Occupancy Rate")</f>
        <v>Taxa de Ocupação Física (%)</v>
      </c>
      <c r="C66" s="99">
        <v>0.995</v>
      </c>
      <c r="D66" s="99">
        <v>0.97</v>
      </c>
      <c r="E66" s="99">
        <v>0.98299999999999998</v>
      </c>
      <c r="F66" s="99">
        <v>0.98599999999999999</v>
      </c>
      <c r="G66" s="99">
        <v>0.98599999999999999</v>
      </c>
      <c r="H66" s="99">
        <v>0.97699999999999998</v>
      </c>
      <c r="I66" s="99">
        <v>0.96899999999999997</v>
      </c>
      <c r="J66" s="99">
        <v>0.98799999999999999</v>
      </c>
      <c r="K66" s="99">
        <v>0.97</v>
      </c>
      <c r="L66" s="99">
        <v>0.97</v>
      </c>
      <c r="M66" s="99">
        <v>0.96699999999999997</v>
      </c>
      <c r="N66" s="99">
        <v>0.95499999999999996</v>
      </c>
      <c r="O66" s="99">
        <v>0.94899999999999995</v>
      </c>
      <c r="P66" s="99">
        <v>0.95699999999999996</v>
      </c>
      <c r="Q66" s="99">
        <v>0.95699999999999996</v>
      </c>
      <c r="R66" s="99">
        <v>0.95899999999999996</v>
      </c>
      <c r="S66" s="99">
        <v>0.95799999999999996</v>
      </c>
      <c r="T66" s="99">
        <v>0.95299999999999996</v>
      </c>
      <c r="U66" s="99">
        <v>0.95699999999999996</v>
      </c>
      <c r="V66" s="99">
        <v>0.95699999999999996</v>
      </c>
      <c r="W66" s="99">
        <v>0.94199999999999995</v>
      </c>
      <c r="X66" s="99">
        <v>0.90200000000000002</v>
      </c>
      <c r="Y66" s="99">
        <v>0.90600000000000003</v>
      </c>
      <c r="Z66" s="99">
        <v>0.92700000000000005</v>
      </c>
      <c r="AA66" s="99">
        <v>0.92700000000000005</v>
      </c>
      <c r="AB66" s="99">
        <v>0.91986953121965787</v>
      </c>
      <c r="AC66" s="99">
        <v>0.91892906842225186</v>
      </c>
      <c r="AD66" s="99">
        <v>0.93297822390398621</v>
      </c>
      <c r="AE66" s="99">
        <v>0.93791265423326364</v>
      </c>
      <c r="AF66" s="99">
        <v>0.93791265423326364</v>
      </c>
      <c r="AG66" s="99">
        <v>0.92910549445800961</v>
      </c>
      <c r="AH66" s="99">
        <v>0.93557858189751786</v>
      </c>
      <c r="AI66" s="99">
        <v>0.94567067272771932</v>
      </c>
      <c r="AJ66" s="99">
        <v>0.94168489538140909</v>
      </c>
      <c r="AK66" s="99">
        <v>0.94168489538140909</v>
      </c>
      <c r="AL66" s="99">
        <v>0.94134902802254961</v>
      </c>
      <c r="AM66" s="99">
        <v>0.94746263389037877</v>
      </c>
      <c r="AN66" s="99">
        <v>0.95256433047042144</v>
      </c>
      <c r="AO66" s="99">
        <v>0.95101305187786689</v>
      </c>
      <c r="AP66" s="99">
        <v>0.95101305187786689</v>
      </c>
      <c r="AQ66" s="99">
        <v>0.9472262196906106</v>
      </c>
      <c r="AR66" s="99">
        <v>0.93751401648271648</v>
      </c>
      <c r="AS66" s="99">
        <v>0.92496308515261993</v>
      </c>
      <c r="AT66" s="99">
        <v>0.92425861585691271</v>
      </c>
      <c r="AU66" s="163">
        <v>0.92425861585691271</v>
      </c>
      <c r="AV66" s="163">
        <v>0.92303441708486722</v>
      </c>
      <c r="AW66" s="163">
        <v>0.9147285140449154</v>
      </c>
      <c r="AX66" s="163">
        <v>0.92303441708486722</v>
      </c>
      <c r="AY66" s="174">
        <v>0.92301601801800681</v>
      </c>
      <c r="AZ66" s="174">
        <v>0.92301601801800681</v>
      </c>
      <c r="BA66" s="174">
        <v>0.92303441708486722</v>
      </c>
      <c r="BB66" s="163">
        <v>0.92683516179253878</v>
      </c>
      <c r="BC66" s="163">
        <v>0.9343370773834262</v>
      </c>
      <c r="BD66" s="163">
        <v>0.95152396545461848</v>
      </c>
      <c r="BE66" s="163">
        <v>0.95152396545461848</v>
      </c>
      <c r="BF66" s="163">
        <v>0.94943171376180746</v>
      </c>
      <c r="BG66" s="163">
        <v>0.9418851385126743</v>
      </c>
      <c r="BH66" s="163">
        <v>0.95413610965321349</v>
      </c>
      <c r="BI66" s="163">
        <v>0.95766704629686172</v>
      </c>
      <c r="BJ66" s="163">
        <v>0.95766704629686172</v>
      </c>
      <c r="BK66" s="163">
        <v>0.94856361724869409</v>
      </c>
      <c r="BL66" s="163">
        <v>0.95982120181787889</v>
      </c>
      <c r="BM66" s="163">
        <v>0.93400726753251784</v>
      </c>
      <c r="BN66" s="163">
        <v>0.94822405531232812</v>
      </c>
      <c r="BO66" s="163">
        <v>0.94822405531232812</v>
      </c>
      <c r="BP66" s="163">
        <v>0.95171798221173498</v>
      </c>
      <c r="BQ66" s="163">
        <v>0.94356002772486836</v>
      </c>
      <c r="BR66" s="163">
        <v>0.94347609052965731</v>
      </c>
      <c r="BS66" s="163">
        <v>0.9595859442064667</v>
      </c>
      <c r="BT66" s="163">
        <v>0.95958594420646703</v>
      </c>
      <c r="BU66" s="163">
        <v>0.973166676925727</v>
      </c>
    </row>
    <row r="67" spans="1:73" s="96" customFormat="1" ht="15" customHeight="1">
      <c r="A67" t="s">
        <v>308</v>
      </c>
      <c r="B67" s="9" t="str">
        <f>IF('Sumário | Summary'!P1=1,"Taxa de Ocupação Financeira (%)","Financial Occupancy Rate")</f>
        <v>Taxa de Ocupação Financeira (%)</v>
      </c>
      <c r="C67" s="99">
        <v>0.99</v>
      </c>
      <c r="D67" s="99">
        <v>0.96899999999999997</v>
      </c>
      <c r="E67" s="99">
        <v>0.99</v>
      </c>
      <c r="F67" s="99">
        <v>0.98599999999999999</v>
      </c>
      <c r="G67" s="99">
        <v>0.98599999999999999</v>
      </c>
      <c r="H67" s="99">
        <v>0.97799999999999998</v>
      </c>
      <c r="I67" s="99">
        <v>0.96899999999999997</v>
      </c>
      <c r="J67" s="99">
        <v>0.98799999999999999</v>
      </c>
      <c r="K67" s="99">
        <v>0.96961996216955737</v>
      </c>
      <c r="L67" s="99">
        <v>0.96961996216955737</v>
      </c>
      <c r="M67" s="99">
        <v>0.96719590528295252</v>
      </c>
      <c r="N67" s="99">
        <v>0.95522997499864859</v>
      </c>
      <c r="O67" s="99">
        <v>0.92843237458180072</v>
      </c>
      <c r="P67" s="99">
        <v>0.94260489577256301</v>
      </c>
      <c r="Q67" s="99">
        <v>0.94260489577256301</v>
      </c>
      <c r="R67" s="99">
        <v>0.92200000000000004</v>
      </c>
      <c r="S67" s="99">
        <v>0.92200597987122968</v>
      </c>
      <c r="T67" s="99">
        <v>0.91900000000000004</v>
      </c>
      <c r="U67" s="99">
        <v>0.92659159367050858</v>
      </c>
      <c r="V67" s="99">
        <v>0.92659159367050858</v>
      </c>
      <c r="W67" s="99">
        <v>0.92659159367050858</v>
      </c>
      <c r="X67" s="99">
        <v>0.89127162596025467</v>
      </c>
      <c r="Y67" s="99">
        <v>0.89600000000000002</v>
      </c>
      <c r="Z67" s="99">
        <v>0.90539999999999998</v>
      </c>
      <c r="AA67" s="99">
        <v>0.90539999999999998</v>
      </c>
      <c r="AB67" s="99">
        <v>0.89600000000000002</v>
      </c>
      <c r="AC67" s="99">
        <v>0.9</v>
      </c>
      <c r="AD67" s="99">
        <v>0.91600000000000004</v>
      </c>
      <c r="AE67" s="99">
        <v>0.92142398159900796</v>
      </c>
      <c r="AF67" s="99">
        <v>0.92142398159900796</v>
      </c>
      <c r="AG67" s="99">
        <v>0.93500000000000005</v>
      </c>
      <c r="AH67" s="99">
        <v>0.94623576728565539</v>
      </c>
      <c r="AI67" s="99">
        <v>0.95062529582591115</v>
      </c>
      <c r="AJ67" s="99">
        <v>0.94983089971686296</v>
      </c>
      <c r="AK67" s="99">
        <v>0.94983089971686296</v>
      </c>
      <c r="AL67" s="99">
        <v>0.94044278558193872</v>
      </c>
      <c r="AM67" s="99">
        <v>0.94061205749574173</v>
      </c>
      <c r="AN67" s="99">
        <v>0.94818638997648452</v>
      </c>
      <c r="AO67" s="99">
        <v>0.94813804157935311</v>
      </c>
      <c r="AP67" s="99">
        <v>0.94813804157935311</v>
      </c>
      <c r="AQ67" s="99">
        <v>0.9508109335592454</v>
      </c>
      <c r="AR67" s="99">
        <v>0.9338653359502006</v>
      </c>
      <c r="AS67" s="99">
        <v>0.92608958654877127</v>
      </c>
      <c r="AT67" s="99">
        <v>0.9308687898684912</v>
      </c>
      <c r="AU67" s="163">
        <v>0.9308687898684912</v>
      </c>
      <c r="AV67" s="163">
        <v>0.92265355365979052</v>
      </c>
      <c r="AW67" s="163">
        <v>0.91806799164384045</v>
      </c>
      <c r="AX67" s="163">
        <v>0.92265355365979052</v>
      </c>
      <c r="AY67" s="174">
        <v>0.92468800716505251</v>
      </c>
      <c r="AZ67" s="174">
        <v>0.90662324579800169</v>
      </c>
      <c r="BA67" s="174">
        <v>0.92265355365979052</v>
      </c>
      <c r="BB67" s="163">
        <v>0.91922238337833528</v>
      </c>
      <c r="BC67" s="163">
        <v>0.92213723968746175</v>
      </c>
      <c r="BD67" s="163">
        <v>0.9445258900514274</v>
      </c>
      <c r="BE67" s="163">
        <v>0.9445258900514274</v>
      </c>
      <c r="BF67" s="163">
        <v>0.94416439621943593</v>
      </c>
      <c r="BG67" s="163">
        <v>0.93515231133278731</v>
      </c>
      <c r="BH67" s="163">
        <v>0.94243020458426507</v>
      </c>
      <c r="BI67" s="163">
        <v>0.94761914540130543</v>
      </c>
      <c r="BJ67" s="163">
        <v>0.94761914540130543</v>
      </c>
      <c r="BK67" s="163">
        <v>0.94131344742241874</v>
      </c>
      <c r="BL67" s="163">
        <v>0.95720016834812449</v>
      </c>
      <c r="BM67" s="163">
        <v>0.94965811982441983</v>
      </c>
      <c r="BN67" s="163">
        <v>0.95222459870682552</v>
      </c>
      <c r="BO67" s="163">
        <v>0.95222459870682552</v>
      </c>
      <c r="BP67" s="163">
        <v>0.94954280030727101</v>
      </c>
      <c r="BQ67" s="163">
        <v>0.95160397631104832</v>
      </c>
      <c r="BR67" s="163">
        <v>0.95269576843786852</v>
      </c>
      <c r="BS67" s="163">
        <v>0.96510421692996629</v>
      </c>
      <c r="BT67" s="163">
        <v>0.96510421692996595</v>
      </c>
      <c r="BU67" s="163">
        <v>0.96698572856682652</v>
      </c>
    </row>
    <row r="68" spans="1:73" s="96" customFormat="1" ht="15" customHeight="1">
      <c r="A68" t="s">
        <v>309</v>
      </c>
      <c r="B68" s="9" t="str">
        <f>IF('Sumário | Summary'!P1=1,"Inadimplência líquida (%)","Net Default")</f>
        <v>Inadimplência líquida (%)</v>
      </c>
      <c r="C68" s="48">
        <v>6.3446944795405948E-5</v>
      </c>
      <c r="D68" s="48">
        <v>-1.8373262823806894E-3</v>
      </c>
      <c r="E68" s="48">
        <v>4.4107664777989226E-2</v>
      </c>
      <c r="F68" s="48">
        <v>1.2639856652241654E-2</v>
      </c>
      <c r="G68" s="48">
        <v>1.6717375515167929E-2</v>
      </c>
      <c r="H68" s="48">
        <v>3.064182438599922E-2</v>
      </c>
      <c r="I68" s="48">
        <v>2.3365230513745106E-2</v>
      </c>
      <c r="J68" s="48">
        <v>1.4036190002638709E-2</v>
      </c>
      <c r="K68" s="48">
        <v>1.0199457330800773E-2</v>
      </c>
      <c r="L68" s="48">
        <v>1.9813254610476349E-2</v>
      </c>
      <c r="M68" s="48">
        <v>5.0532470545629649E-2</v>
      </c>
      <c r="N68" s="48">
        <v>4.9401616377818848E-2</v>
      </c>
      <c r="O68" s="48">
        <v>2.559636851829462E-2</v>
      </c>
      <c r="P68" s="99">
        <v>1.6247780489484703E-2</v>
      </c>
      <c r="Q68" s="99">
        <v>3.5399301724702917E-2</v>
      </c>
      <c r="R68" s="99">
        <v>7.9000000000000001E-2</v>
      </c>
      <c r="S68" s="99">
        <v>5.2924527367774005E-2</v>
      </c>
      <c r="T68" s="99">
        <v>3.0840649526738262E-2</v>
      </c>
      <c r="U68" s="99">
        <v>2.2065564922835738E-2</v>
      </c>
      <c r="V68" s="99">
        <v>2.2065564922835738E-2</v>
      </c>
      <c r="W68" s="99">
        <v>5.6097789235478354E-2</v>
      </c>
      <c r="X68" s="99">
        <v>3.8203536881908272E-2</v>
      </c>
      <c r="Y68" s="99">
        <v>3.0738218168385161E-2</v>
      </c>
      <c r="Z68" s="99">
        <v>3.1318752024554697E-2</v>
      </c>
      <c r="AA68" s="99">
        <v>3.9816464205255864E-2</v>
      </c>
      <c r="AB68" s="99">
        <v>5.1549172269938048E-2</v>
      </c>
      <c r="AC68" s="99">
        <v>1.6556366698077252E-2</v>
      </c>
      <c r="AD68" s="99">
        <v>7.3359976954346928E-3</v>
      </c>
      <c r="AE68" s="99">
        <v>1.2147640477296551E-2</v>
      </c>
      <c r="AF68" s="99">
        <v>2.351953710864918E-2</v>
      </c>
      <c r="AG68" s="99">
        <v>4.7213097422773354E-2</v>
      </c>
      <c r="AH68" s="99">
        <v>2.3538702546541002E-2</v>
      </c>
      <c r="AI68" s="99">
        <v>1.4286809962313241E-2</v>
      </c>
      <c r="AJ68" s="99">
        <v>4.7608519706683339E-3</v>
      </c>
      <c r="AK68" s="99">
        <v>2.3586999165056688E-2</v>
      </c>
      <c r="AL68" s="99">
        <v>3.2312980731915616E-2</v>
      </c>
      <c r="AM68" s="99">
        <v>4.9728953161738924E-3</v>
      </c>
      <c r="AN68" s="99">
        <v>1.7416340145349339E-2</v>
      </c>
      <c r="AO68" s="99">
        <v>-1.8325421815240054E-3</v>
      </c>
      <c r="AP68" s="99">
        <v>1.4251743404439021E-2</v>
      </c>
      <c r="AQ68" s="99">
        <v>4.6192981409242606E-2</v>
      </c>
      <c r="AR68" s="99">
        <v>5.725085554970615E-3</v>
      </c>
      <c r="AS68" s="99">
        <v>0.10624361200631294</v>
      </c>
      <c r="AT68" s="99">
        <v>5.5556186066665951E-2</v>
      </c>
      <c r="AU68" s="163">
        <v>5.2759166430050408E-2</v>
      </c>
      <c r="AV68" s="163">
        <v>0.17176102211540467</v>
      </c>
      <c r="AW68" s="163">
        <v>9.7617072264351568E-2</v>
      </c>
      <c r="AX68" s="163">
        <v>-2.8447965748809922E-2</v>
      </c>
      <c r="AY68" s="174">
        <v>-1.7473669291911964E-3</v>
      </c>
      <c r="AZ68" s="174">
        <v>5.1411817978261221E-2</v>
      </c>
      <c r="BA68" s="174">
        <v>3.0466575954839703E-2</v>
      </c>
      <c r="BB68" s="163">
        <v>-1.2367937602997703E-2</v>
      </c>
      <c r="BC68" s="163">
        <v>3.423529386271329E-3</v>
      </c>
      <c r="BD68" s="163">
        <v>-5.5294695290784013E-3</v>
      </c>
      <c r="BE68" s="163">
        <v>4.8640468428989836E-3</v>
      </c>
      <c r="BF68" s="163">
        <v>3.4167910066470242E-2</v>
      </c>
      <c r="BG68" s="163">
        <v>-3.073020529259729E-3</v>
      </c>
      <c r="BH68" s="163">
        <v>1.7681544369021029E-2</v>
      </c>
      <c r="BI68" s="163">
        <v>-7.3035673428569758E-3</v>
      </c>
      <c r="BJ68" s="163">
        <v>1.1269455958643371E-2</v>
      </c>
      <c r="BK68" s="163">
        <v>3.6487381584644485E-2</v>
      </c>
      <c r="BL68" s="163">
        <v>6.2412363374059199E-3</v>
      </c>
      <c r="BM68" s="163">
        <v>1.6227661405791571E-2</v>
      </c>
      <c r="BN68" s="163">
        <v>-1.7884341144607019E-2</v>
      </c>
      <c r="BO68" s="163">
        <v>1.233641751515191E-2</v>
      </c>
      <c r="BP68" s="163">
        <v>2.9893820613604127E-2</v>
      </c>
      <c r="BQ68" s="163">
        <v>3.7159325789309916E-3</v>
      </c>
      <c r="BR68" s="163">
        <v>1.5326187984635475E-2</v>
      </c>
      <c r="BS68" s="163">
        <v>6.5971910729302197E-3</v>
      </c>
      <c r="BT68" s="163">
        <v>1.3332441422696073E-2</v>
      </c>
      <c r="BU68" s="163">
        <v>3.3882401110916782E-2</v>
      </c>
    </row>
    <row r="69" spans="1:73" s="96" customFormat="1" ht="15" customHeight="1">
      <c r="A69" t="s">
        <v>310</v>
      </c>
      <c r="B69" s="9" t="s">
        <v>310</v>
      </c>
      <c r="C69" s="48" t="s">
        <v>18</v>
      </c>
      <c r="D69" s="48" t="s">
        <v>18</v>
      </c>
      <c r="E69" s="48" t="s">
        <v>18</v>
      </c>
      <c r="F69" s="48" t="s">
        <v>18</v>
      </c>
      <c r="G69" s="48" t="s">
        <v>18</v>
      </c>
      <c r="H69" s="48" t="s">
        <v>18</v>
      </c>
      <c r="I69" s="48" t="s">
        <v>18</v>
      </c>
      <c r="J69" s="48" t="s">
        <v>18</v>
      </c>
      <c r="K69" s="48" t="s">
        <v>18</v>
      </c>
      <c r="L69" s="48" t="s">
        <v>18</v>
      </c>
      <c r="M69" s="48" t="s">
        <v>18</v>
      </c>
      <c r="N69" s="48" t="s">
        <v>18</v>
      </c>
      <c r="O69" s="48" t="s">
        <v>18</v>
      </c>
      <c r="P69" s="48" t="s">
        <v>18</v>
      </c>
      <c r="Q69" s="48" t="s">
        <v>18</v>
      </c>
      <c r="R69" s="48" t="s">
        <v>18</v>
      </c>
      <c r="S69" s="48" t="s">
        <v>18</v>
      </c>
      <c r="T69" s="48" t="s">
        <v>18</v>
      </c>
      <c r="U69" s="48" t="s">
        <v>18</v>
      </c>
      <c r="V69" s="48" t="s">
        <v>18</v>
      </c>
      <c r="W69" s="48" t="s">
        <v>18</v>
      </c>
      <c r="X69" s="48" t="s">
        <v>18</v>
      </c>
      <c r="Y69" s="48" t="s">
        <v>18</v>
      </c>
      <c r="Z69" s="48" t="s">
        <v>18</v>
      </c>
      <c r="AA69" s="48" t="s">
        <v>18</v>
      </c>
      <c r="AB69" s="48" t="s">
        <v>18</v>
      </c>
      <c r="AC69" s="48" t="s">
        <v>18</v>
      </c>
      <c r="AD69" s="48" t="s">
        <v>18</v>
      </c>
      <c r="AE69" s="48" t="s">
        <v>18</v>
      </c>
      <c r="AF69" s="48" t="s">
        <v>18</v>
      </c>
      <c r="AG69" s="48" t="s">
        <v>18</v>
      </c>
      <c r="AH69" s="48" t="s">
        <v>18</v>
      </c>
      <c r="AI69" s="48" t="s">
        <v>18</v>
      </c>
      <c r="AJ69" s="48" t="s">
        <v>18</v>
      </c>
      <c r="AK69" s="48" t="s">
        <v>18</v>
      </c>
      <c r="AL69" s="99">
        <v>3.7082428145531854E-3</v>
      </c>
      <c r="AM69" s="99">
        <v>8.6108251752922624E-3</v>
      </c>
      <c r="AN69" s="99">
        <v>3.0778989053377409E-3</v>
      </c>
      <c r="AO69" s="99">
        <v>2.6559527414963323E-3</v>
      </c>
      <c r="AP69" s="99">
        <v>4.5037812132252275E-3</v>
      </c>
      <c r="AQ69" s="99">
        <v>2.2911663178862324E-3</v>
      </c>
      <c r="AR69" s="99">
        <v>2.6310715469764789E-3</v>
      </c>
      <c r="AS69" s="99">
        <v>5.3643458007781126E-3</v>
      </c>
      <c r="AT69" s="99">
        <v>7.3784405642785909E-3</v>
      </c>
      <c r="AU69" s="163">
        <v>4.3935852110093742E-3</v>
      </c>
      <c r="AV69" s="163">
        <v>9.502224226397564E-3</v>
      </c>
      <c r="AW69" s="163">
        <v>3.1113724661483225E-3</v>
      </c>
      <c r="AX69" s="163">
        <v>8.8914811077884775E-3</v>
      </c>
      <c r="AY69" s="174">
        <v>7.244859688022744E-3</v>
      </c>
      <c r="AZ69" s="174">
        <v>7.2017720273455776E-3</v>
      </c>
      <c r="BA69" s="174">
        <v>2.5483067256527651E-3</v>
      </c>
      <c r="BB69" s="163">
        <v>1.989339591633241E-2</v>
      </c>
      <c r="BC69" s="163">
        <v>7.0043002428651843E-3</v>
      </c>
      <c r="BD69" s="163">
        <v>0</v>
      </c>
      <c r="BE69" s="163">
        <v>1.0937253251250091E-2</v>
      </c>
      <c r="BF69" s="163">
        <v>6.2776359411206772E-3</v>
      </c>
      <c r="BG69" s="163">
        <v>8.9285479558861239E-3</v>
      </c>
      <c r="BH69" s="163">
        <v>6.1208019313108014E-3</v>
      </c>
      <c r="BI69" s="163">
        <v>1.3931691021221862E-3</v>
      </c>
      <c r="BJ69" s="163">
        <v>5.6615611576119607E-3</v>
      </c>
      <c r="BK69" s="163">
        <v>4.3187899007810253E-3</v>
      </c>
      <c r="BL69" s="163">
        <v>5.9803924822867238E-3</v>
      </c>
      <c r="BM69" s="163">
        <v>1.270939099957865E-2</v>
      </c>
      <c r="BN69" s="163">
        <v>9.9767854021720961E-3</v>
      </c>
      <c r="BO69" s="163">
        <v>9.4424936474685681E-3</v>
      </c>
      <c r="BP69" s="163">
        <v>7.6678879755182651E-3</v>
      </c>
      <c r="BQ69" s="163">
        <v>4.1270170097910683E-3</v>
      </c>
      <c r="BR69" s="163">
        <v>1.4057229963674678E-3</v>
      </c>
      <c r="BS69" s="163">
        <v>2.6691554537533321E-3</v>
      </c>
      <c r="BT69" s="163">
        <v>4.4196099805839575E-3</v>
      </c>
      <c r="BU69" s="163">
        <v>1.6866208224977448E-3</v>
      </c>
    </row>
    <row r="73" spans="1:73">
      <c r="AW73" s="155"/>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BD67"/>
  <sheetViews>
    <sheetView showGridLines="0" zoomScaleNormal="100" workbookViewId="0">
      <pane xSplit="2" ySplit="5" topLeftCell="AX66" activePane="bottomRight" state="frozen"/>
      <selection activeCell="BR5" sqref="BR5"/>
      <selection pane="topRight" activeCell="BR5" sqref="BR5"/>
      <selection pane="bottomLeft" activeCell="BR5" sqref="BR5"/>
      <selection pane="bottomRight" activeCell="BD58" sqref="BD58"/>
    </sheetView>
  </sheetViews>
  <sheetFormatPr defaultRowHeight="14.4" outlineLevelCol="1"/>
  <cols>
    <col min="1" max="1" width="27.44140625" hidden="1" customWidth="1"/>
    <col min="2" max="2" width="58.44140625" customWidth="1"/>
    <col min="3" max="14" width="15.109375" hidden="1" customWidth="1" outlineLevel="1"/>
    <col min="15" max="18" width="15.109375" style="2" hidden="1" customWidth="1" outlineLevel="1"/>
    <col min="19" max="19" width="15.109375" hidden="1" customWidth="1" outlineLevel="1"/>
    <col min="20" max="20" width="15.109375" customWidth="1" collapsed="1"/>
    <col min="21" max="22" width="15.109375" customWidth="1"/>
    <col min="23" max="24" width="15.109375" style="2" customWidth="1"/>
    <col min="25" max="28" width="17.88671875" style="2" bestFit="1" customWidth="1"/>
    <col min="29" max="30" width="17.88671875" bestFit="1" customWidth="1"/>
    <col min="31" max="31" width="17.44140625" bestFit="1" customWidth="1"/>
    <col min="32" max="56" width="17.5546875" bestFit="1" customWidth="1"/>
  </cols>
  <sheetData>
    <row r="1" spans="1:56">
      <c r="B1" s="108" t="s">
        <v>42</v>
      </c>
      <c r="O1"/>
      <c r="P1"/>
      <c r="Q1"/>
      <c r="R1"/>
      <c r="W1"/>
      <c r="X1"/>
      <c r="Y1"/>
      <c r="Z1"/>
      <c r="AA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row>
    <row r="2" spans="1:56">
      <c r="B2" s="108" t="s">
        <v>41</v>
      </c>
      <c r="O2"/>
      <c r="P2"/>
      <c r="Q2"/>
      <c r="R2"/>
      <c r="W2"/>
      <c r="X2"/>
      <c r="Y2"/>
      <c r="Z2"/>
      <c r="AA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row>
    <row r="3" spans="1:56" s="223" customFormat="1">
      <c r="B3" s="224">
        <v>1</v>
      </c>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row>
    <row r="4" spans="1:56"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s="7" customFormat="1" ht="18.75" customHeight="1">
      <c r="B5" s="183" t="str">
        <f>IF('Sumário | Summary'!P1=1,"Balanço Patrimonial - IFRS (R$ MM)","Balance Sheet - IFRS (R$ million)")</f>
        <v>Balanço Patrimonial - IFRS (R$ MM)</v>
      </c>
      <c r="C5" s="184" t="s">
        <v>81</v>
      </c>
      <c r="D5" s="184" t="s">
        <v>77</v>
      </c>
      <c r="E5" s="184" t="s">
        <v>76</v>
      </c>
      <c r="F5" s="184" t="s">
        <v>75</v>
      </c>
      <c r="G5" s="184" t="s">
        <v>74</v>
      </c>
      <c r="H5" s="184" t="s">
        <v>73</v>
      </c>
      <c r="I5" s="184" t="s">
        <v>72</v>
      </c>
      <c r="J5" s="184" t="s">
        <v>71</v>
      </c>
      <c r="K5" s="184" t="s">
        <v>70</v>
      </c>
      <c r="L5" s="184" t="s">
        <v>69</v>
      </c>
      <c r="M5" s="184" t="s">
        <v>68</v>
      </c>
      <c r="N5" s="184" t="s">
        <v>67</v>
      </c>
      <c r="O5" s="184" t="s">
        <v>66</v>
      </c>
      <c r="P5" s="184" t="s">
        <v>59</v>
      </c>
      <c r="Q5" s="184" t="s">
        <v>60</v>
      </c>
      <c r="R5" s="184" t="s">
        <v>61</v>
      </c>
      <c r="S5" s="182" t="s">
        <v>62</v>
      </c>
      <c r="T5" s="182" t="s">
        <v>55</v>
      </c>
      <c r="U5" s="182" t="s">
        <v>56</v>
      </c>
      <c r="V5" s="182" t="s">
        <v>57</v>
      </c>
      <c r="W5" s="182" t="s">
        <v>58</v>
      </c>
      <c r="X5" s="182" t="s">
        <v>54</v>
      </c>
      <c r="Y5" s="182" t="s">
        <v>53</v>
      </c>
      <c r="Z5" s="182" t="s">
        <v>52</v>
      </c>
      <c r="AA5" s="182" t="s">
        <v>51</v>
      </c>
      <c r="AB5" s="182" t="s">
        <v>43</v>
      </c>
      <c r="AC5" s="182" t="s">
        <v>44</v>
      </c>
      <c r="AD5" s="182" t="s">
        <v>46</v>
      </c>
      <c r="AE5" s="182" t="s">
        <v>47</v>
      </c>
      <c r="AF5" s="182" t="s">
        <v>50</v>
      </c>
      <c r="AG5" s="182" t="s">
        <v>63</v>
      </c>
      <c r="AH5" s="182" t="s">
        <v>64</v>
      </c>
      <c r="AI5" s="182" t="s">
        <v>65</v>
      </c>
      <c r="AJ5" s="182" t="s">
        <v>98</v>
      </c>
      <c r="AK5" s="182" t="s">
        <v>99</v>
      </c>
      <c r="AL5" s="182" t="s">
        <v>113</v>
      </c>
      <c r="AM5" s="182" t="s">
        <v>114</v>
      </c>
      <c r="AN5" s="182" t="s">
        <v>125</v>
      </c>
      <c r="AO5" s="182" t="s">
        <v>264</v>
      </c>
      <c r="AP5" s="182" t="s">
        <v>265</v>
      </c>
      <c r="AQ5" s="182" t="s">
        <v>271</v>
      </c>
      <c r="AR5" s="194" t="s">
        <v>283</v>
      </c>
      <c r="AS5" s="194" t="s">
        <v>286</v>
      </c>
      <c r="AT5" s="194" t="s">
        <v>288</v>
      </c>
      <c r="AU5" s="194" t="s">
        <v>311</v>
      </c>
      <c r="AV5" s="194" t="s">
        <v>317</v>
      </c>
      <c r="AW5" s="194" t="s">
        <v>319</v>
      </c>
      <c r="AX5" s="194" t="s">
        <v>327</v>
      </c>
      <c r="AY5" s="194" t="s">
        <v>329</v>
      </c>
      <c r="AZ5" s="194" t="s">
        <v>331</v>
      </c>
      <c r="BA5" s="194" t="s">
        <v>332</v>
      </c>
      <c r="BB5" s="194" t="s">
        <v>333</v>
      </c>
      <c r="BC5" s="194" t="s">
        <v>334</v>
      </c>
      <c r="BD5" s="194" t="s">
        <v>335</v>
      </c>
    </row>
    <row r="6" spans="1:56" ht="15" customHeight="1">
      <c r="A6" t="s">
        <v>115</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27">
        <f t="shared" ref="T6:AS6" si="0">T7+T18+T29</f>
        <v>4728.7190000000001</v>
      </c>
      <c r="U6" s="127">
        <f t="shared" si="0"/>
        <v>4756.2469999999994</v>
      </c>
      <c r="V6" s="127">
        <f t="shared" si="0"/>
        <v>3852.1019999999999</v>
      </c>
      <c r="W6" s="127">
        <f t="shared" si="0"/>
        <v>3639.4279999999999</v>
      </c>
      <c r="X6" s="127">
        <f t="shared" si="0"/>
        <v>3836.3679999999995</v>
      </c>
      <c r="Y6" s="127">
        <f t="shared" si="0"/>
        <v>3780.3959999999997</v>
      </c>
      <c r="Z6" s="127">
        <f t="shared" si="0"/>
        <v>3753.7060000000001</v>
      </c>
      <c r="AA6" s="127">
        <f t="shared" si="0"/>
        <v>3588.4249999999993</v>
      </c>
      <c r="AB6" s="127">
        <f t="shared" si="0"/>
        <v>3518.8719999999998</v>
      </c>
      <c r="AC6" s="127">
        <f t="shared" si="0"/>
        <v>3860.3849999999993</v>
      </c>
      <c r="AD6" s="127">
        <f t="shared" si="0"/>
        <v>3614.64</v>
      </c>
      <c r="AE6" s="127">
        <f t="shared" si="0"/>
        <v>5311.6080000000002</v>
      </c>
      <c r="AF6" s="127">
        <f t="shared" si="0"/>
        <v>5239.0839999999998</v>
      </c>
      <c r="AG6" s="127">
        <f t="shared" si="0"/>
        <v>5146.6899999999996</v>
      </c>
      <c r="AH6" s="127">
        <f t="shared" si="0"/>
        <v>5046.5360000000001</v>
      </c>
      <c r="AI6" s="127">
        <f t="shared" si="0"/>
        <v>4924.9710000000005</v>
      </c>
      <c r="AJ6" s="127">
        <f t="shared" si="0"/>
        <v>4845.8620000000001</v>
      </c>
      <c r="AK6" s="127">
        <f t="shared" si="0"/>
        <v>5154.8260000000009</v>
      </c>
      <c r="AL6" s="127">
        <f t="shared" si="0"/>
        <v>5130.0630000000001</v>
      </c>
      <c r="AM6" s="127">
        <f t="shared" si="0"/>
        <v>4892.8850000000002</v>
      </c>
      <c r="AN6" s="127">
        <f t="shared" si="0"/>
        <v>4717.1069999999991</v>
      </c>
      <c r="AO6" s="127">
        <f t="shared" si="0"/>
        <v>4437.9489999999996</v>
      </c>
      <c r="AP6" s="127">
        <f t="shared" si="0"/>
        <v>4201.393</v>
      </c>
      <c r="AQ6" s="127">
        <f t="shared" si="0"/>
        <v>4075.0766100000001</v>
      </c>
      <c r="AR6" s="127">
        <f t="shared" si="0"/>
        <v>4054.5749999999998</v>
      </c>
      <c r="AS6" s="127">
        <f t="shared" si="0"/>
        <v>4010.509</v>
      </c>
      <c r="AT6" s="127">
        <v>4027.2219999999998</v>
      </c>
      <c r="AU6" s="127">
        <v>4004.4669999999996</v>
      </c>
      <c r="AV6" s="127">
        <v>4101.7489999999998</v>
      </c>
      <c r="AW6" s="127">
        <v>4529.3879999999999</v>
      </c>
      <c r="AX6" s="127">
        <v>3795.5910000000003</v>
      </c>
      <c r="AY6" s="127">
        <v>3148.1729999999998</v>
      </c>
      <c r="AZ6" s="127">
        <v>3168.4380000000001</v>
      </c>
      <c r="BA6" s="127">
        <v>2753.3329999999996</v>
      </c>
      <c r="BB6" s="127">
        <v>2362.14</v>
      </c>
      <c r="BC6" s="127">
        <v>2278.5659999999998</v>
      </c>
      <c r="BD6" s="127">
        <f>BD7+BD18+BD29</f>
        <v>2247.3890000000001</v>
      </c>
    </row>
    <row r="7" spans="1:56" ht="15" customHeight="1">
      <c r="A7" t="s">
        <v>116</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27">
        <f t="shared" ref="T7:AS7" si="1">SUM(T8:T17)</f>
        <v>445.92600000000004</v>
      </c>
      <c r="U7" s="127">
        <f t="shared" si="1"/>
        <v>1391.934</v>
      </c>
      <c r="V7" s="127">
        <f t="shared" si="1"/>
        <v>648.32100000000014</v>
      </c>
      <c r="W7" s="127">
        <f t="shared" si="1"/>
        <v>461.74200000000002</v>
      </c>
      <c r="X7" s="127">
        <f t="shared" si="1"/>
        <v>661.62599999999998</v>
      </c>
      <c r="Y7" s="127">
        <f t="shared" si="1"/>
        <v>671.35</v>
      </c>
      <c r="Z7" s="127">
        <f t="shared" si="1"/>
        <v>685.00000000000011</v>
      </c>
      <c r="AA7" s="127">
        <f t="shared" si="1"/>
        <v>508.23799999999994</v>
      </c>
      <c r="AB7" s="127">
        <f t="shared" si="1"/>
        <v>424.27499999999998</v>
      </c>
      <c r="AC7" s="127">
        <f t="shared" si="1"/>
        <v>654.78800000000001</v>
      </c>
      <c r="AD7" s="127">
        <f t="shared" si="1"/>
        <v>410.18399999999997</v>
      </c>
      <c r="AE7" s="127">
        <f t="shared" si="1"/>
        <v>1004.566</v>
      </c>
      <c r="AF7" s="127">
        <f t="shared" si="1"/>
        <v>912.37300000000005</v>
      </c>
      <c r="AG7" s="127">
        <f t="shared" si="1"/>
        <v>823.92399999999998</v>
      </c>
      <c r="AH7" s="127">
        <f t="shared" si="1"/>
        <v>736.20400000000018</v>
      </c>
      <c r="AI7" s="127">
        <f t="shared" si="1"/>
        <v>534.279</v>
      </c>
      <c r="AJ7" s="127">
        <f t="shared" si="1"/>
        <v>466.31</v>
      </c>
      <c r="AK7" s="127">
        <f t="shared" si="1"/>
        <v>777.23200000000008</v>
      </c>
      <c r="AL7" s="127">
        <f t="shared" si="1"/>
        <v>1254.0800000000002</v>
      </c>
      <c r="AM7" s="127">
        <f t="shared" si="1"/>
        <v>920.08100000000002</v>
      </c>
      <c r="AN7" s="127">
        <f t="shared" si="1"/>
        <v>858.46499999999992</v>
      </c>
      <c r="AO7" s="127">
        <f t="shared" si="1"/>
        <v>950.67500000000007</v>
      </c>
      <c r="AP7" s="127">
        <f t="shared" si="1"/>
        <v>726.09299999999996</v>
      </c>
      <c r="AQ7" s="127">
        <f t="shared" si="1"/>
        <v>457.47661000000005</v>
      </c>
      <c r="AR7" s="127">
        <f t="shared" si="1"/>
        <v>441.57800000000003</v>
      </c>
      <c r="AS7" s="127">
        <f t="shared" si="1"/>
        <v>421.20000000000005</v>
      </c>
      <c r="AT7" s="127">
        <v>432.12899999999996</v>
      </c>
      <c r="AU7" s="127">
        <v>415.30700000000007</v>
      </c>
      <c r="AV7" s="127">
        <v>653.11400000000003</v>
      </c>
      <c r="AW7" s="127">
        <v>1849.0549999999998</v>
      </c>
      <c r="AX7" s="127">
        <v>1178.241</v>
      </c>
      <c r="AY7" s="127">
        <v>609.43499999999995</v>
      </c>
      <c r="AZ7" s="127">
        <v>1194.069</v>
      </c>
      <c r="BA7" s="127">
        <v>778.33199999999988</v>
      </c>
      <c r="BB7" s="127">
        <v>359.81000000000006</v>
      </c>
      <c r="BC7" s="127">
        <v>280.63</v>
      </c>
      <c r="BD7" s="127">
        <f>SUM(BD8:BD17)</f>
        <v>273.46999999999997</v>
      </c>
    </row>
    <row r="8" spans="1:56" ht="15" customHeight="1">
      <c r="A8" t="s">
        <v>155</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56">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c r="AZ8" s="40">
        <v>294.57100000000003</v>
      </c>
      <c r="BA8" s="40">
        <v>511.983</v>
      </c>
      <c r="BB8" s="40">
        <v>232.09200000000001</v>
      </c>
      <c r="BC8" s="40">
        <v>167.881</v>
      </c>
      <c r="BD8" s="40">
        <v>156.07499999999999</v>
      </c>
    </row>
    <row r="9" spans="1:56" ht="15" customHeight="1">
      <c r="A9" t="s">
        <v>156</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56">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c r="AZ9" s="40">
        <v>143.89400000000001</v>
      </c>
      <c r="BA9" s="40">
        <v>195.64</v>
      </c>
      <c r="BB9" s="40">
        <v>74.429000000000002</v>
      </c>
      <c r="BC9" s="40">
        <v>61.845999999999997</v>
      </c>
      <c r="BD9" s="40">
        <v>69.867999999999995</v>
      </c>
    </row>
    <row r="10" spans="1:56" ht="15" customHeight="1">
      <c r="A10" t="s">
        <v>157</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56">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c r="AZ10" s="40">
        <v>616.80899999999997</v>
      </c>
      <c r="BA10" s="40">
        <v>32.756999999999998</v>
      </c>
      <c r="BB10" s="40">
        <v>33.206000000000003</v>
      </c>
      <c r="BC10" s="40">
        <v>33.283000000000001</v>
      </c>
      <c r="BD10" s="40">
        <v>30.352</v>
      </c>
    </row>
    <row r="11" spans="1:56" ht="15" customHeight="1">
      <c r="A11" t="s">
        <v>158</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56">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c r="AZ11" s="40">
        <v>0.46300000000000002</v>
      </c>
      <c r="BA11" s="40">
        <v>0.46300000000000002</v>
      </c>
      <c r="BB11" s="40">
        <v>0.46300000000000002</v>
      </c>
      <c r="BC11" s="40">
        <v>0.69599999999999995</v>
      </c>
      <c r="BD11" s="40">
        <v>0.69599999999999995</v>
      </c>
    </row>
    <row r="12" spans="1:56" ht="15" customHeight="1">
      <c r="A12" t="s">
        <v>159</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56">
        <v>19.263000000000002</v>
      </c>
      <c r="AP12" s="40">
        <v>20.212</v>
      </c>
      <c r="AQ12" s="40">
        <v>14.308</v>
      </c>
      <c r="AR12" s="40">
        <v>14.308</v>
      </c>
      <c r="AS12" s="40">
        <v>13.625</v>
      </c>
      <c r="AT12" s="40">
        <v>12.705</v>
      </c>
      <c r="AU12" s="40">
        <v>8.66</v>
      </c>
      <c r="AV12" s="40">
        <v>12.15</v>
      </c>
      <c r="AW12" s="40">
        <v>14.917999999999999</v>
      </c>
      <c r="AX12" s="40">
        <v>14.917999999999999</v>
      </c>
      <c r="AY12" s="40">
        <v>18.78</v>
      </c>
      <c r="AZ12" s="40">
        <v>16.57</v>
      </c>
      <c r="BA12" s="40">
        <v>11.007</v>
      </c>
      <c r="BB12" s="40">
        <v>9.0820000000000007</v>
      </c>
      <c r="BC12" s="40">
        <v>10.928000000000001</v>
      </c>
      <c r="BD12" s="40">
        <v>10.928000000000001</v>
      </c>
    </row>
    <row r="13" spans="1:56" ht="15" customHeight="1">
      <c r="A13" t="s">
        <v>160</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56">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c r="AZ13" s="40">
        <v>5.0000000000000001E-3</v>
      </c>
      <c r="BA13" s="40">
        <v>5.0000000000000001E-3</v>
      </c>
      <c r="BB13" s="40">
        <v>0</v>
      </c>
      <c r="BC13" s="40">
        <v>3.4000000000000002E-2</v>
      </c>
      <c r="BD13" s="40">
        <v>0.13700000000000001</v>
      </c>
    </row>
    <row r="14" spans="1:56" ht="15" customHeight="1">
      <c r="A14" t="s">
        <v>161</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56">
        <v>2E-3</v>
      </c>
      <c r="AP14" s="40">
        <v>2E-3</v>
      </c>
      <c r="AQ14" s="40">
        <v>2E-3</v>
      </c>
      <c r="AR14" s="40">
        <v>2E-3</v>
      </c>
      <c r="AS14" s="40">
        <v>0</v>
      </c>
      <c r="AT14" s="40">
        <v>0.27</v>
      </c>
      <c r="AU14" s="40">
        <v>0</v>
      </c>
      <c r="AV14" s="40">
        <v>0</v>
      </c>
      <c r="AW14" s="40">
        <v>0</v>
      </c>
      <c r="AX14" s="40">
        <v>0</v>
      </c>
      <c r="AY14" s="40">
        <v>0</v>
      </c>
      <c r="AZ14" s="40">
        <v>0</v>
      </c>
      <c r="BA14" s="40">
        <v>0</v>
      </c>
      <c r="BB14" s="40">
        <v>0</v>
      </c>
      <c r="BC14" s="40">
        <v>0</v>
      </c>
      <c r="BD14" s="40">
        <v>0</v>
      </c>
    </row>
    <row r="15" spans="1:56" ht="15" customHeight="1">
      <c r="A15" t="s">
        <v>162</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56">
        <v>151.23400000000001</v>
      </c>
      <c r="AP15" s="40">
        <v>153.714</v>
      </c>
      <c r="AQ15" s="40">
        <v>0</v>
      </c>
      <c r="AR15" s="40">
        <v>0</v>
      </c>
      <c r="AS15" s="40">
        <v>0</v>
      </c>
      <c r="AT15" s="40">
        <v>0</v>
      </c>
      <c r="AU15" s="40">
        <v>0</v>
      </c>
      <c r="AV15" s="40">
        <v>0</v>
      </c>
      <c r="AW15" s="40">
        <v>0</v>
      </c>
      <c r="AX15" s="40">
        <v>0</v>
      </c>
      <c r="AY15" s="40">
        <v>3.6669999999999998</v>
      </c>
      <c r="AZ15" s="40">
        <v>2.0790000000000002</v>
      </c>
      <c r="BA15" s="40">
        <v>1.768</v>
      </c>
      <c r="BB15" s="40">
        <v>0.64700000000000002</v>
      </c>
      <c r="BC15" s="40">
        <v>0</v>
      </c>
      <c r="BD15" s="40">
        <v>0</v>
      </c>
    </row>
    <row r="16" spans="1:56" ht="15" customHeight="1">
      <c r="A16" t="s">
        <v>164</v>
      </c>
      <c r="B16" s="39" t="s">
        <v>124</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79">
        <v>0</v>
      </c>
      <c r="AP16" s="40">
        <v>0</v>
      </c>
      <c r="AQ16" s="40">
        <v>0</v>
      </c>
      <c r="AR16" s="40">
        <v>0</v>
      </c>
      <c r="AS16" s="40">
        <v>0</v>
      </c>
      <c r="AT16" s="40">
        <v>0</v>
      </c>
      <c r="AU16" s="40">
        <v>0</v>
      </c>
      <c r="AV16" s="40">
        <v>0</v>
      </c>
      <c r="AW16" s="40">
        <v>0</v>
      </c>
      <c r="AX16" s="40">
        <v>0</v>
      </c>
      <c r="AY16" s="40">
        <v>0</v>
      </c>
      <c r="AZ16" s="40">
        <v>0</v>
      </c>
      <c r="BA16" s="40">
        <v>0</v>
      </c>
      <c r="BB16" s="40">
        <v>0</v>
      </c>
      <c r="BC16" s="40">
        <v>0</v>
      </c>
      <c r="BD16" s="40">
        <v>0</v>
      </c>
    </row>
    <row r="17" spans="1:56" ht="15" customHeight="1">
      <c r="A17" t="s">
        <v>163</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56">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c r="AZ17" s="40">
        <v>119.678</v>
      </c>
      <c r="BA17" s="40">
        <v>24.709</v>
      </c>
      <c r="BB17" s="40">
        <v>9.891</v>
      </c>
      <c r="BC17" s="40">
        <v>5.9619999999999997</v>
      </c>
      <c r="BD17" s="40">
        <v>5.4139999999999997</v>
      </c>
    </row>
    <row r="18" spans="1:56" ht="15" customHeight="1">
      <c r="A18" t="s">
        <v>117</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27">
        <f t="shared" ref="T18:AS18" si="2">SUM(T19:T28)</f>
        <v>851.73599999999999</v>
      </c>
      <c r="U18" s="127">
        <f t="shared" si="2"/>
        <v>558.84299999999996</v>
      </c>
      <c r="V18" s="127">
        <f t="shared" si="2"/>
        <v>426.56200000000001</v>
      </c>
      <c r="W18" s="127">
        <f t="shared" si="2"/>
        <v>152.017</v>
      </c>
      <c r="X18" s="127">
        <f t="shared" si="2"/>
        <v>161.041</v>
      </c>
      <c r="Y18" s="127">
        <f t="shared" si="2"/>
        <v>120.45700000000001</v>
      </c>
      <c r="Z18" s="127">
        <f t="shared" si="2"/>
        <v>123.465</v>
      </c>
      <c r="AA18" s="127">
        <f t="shared" si="2"/>
        <v>125.93</v>
      </c>
      <c r="AB18" s="127">
        <f t="shared" si="2"/>
        <v>149.696</v>
      </c>
      <c r="AC18" s="127">
        <f t="shared" si="2"/>
        <v>155.79200000000003</v>
      </c>
      <c r="AD18" s="127">
        <f t="shared" si="2"/>
        <v>166.87600000000003</v>
      </c>
      <c r="AE18" s="127">
        <f t="shared" si="2"/>
        <v>171.19499999999999</v>
      </c>
      <c r="AF18" s="127">
        <f t="shared" si="2"/>
        <v>158.62799999999999</v>
      </c>
      <c r="AG18" s="127">
        <f t="shared" si="2"/>
        <v>169.1</v>
      </c>
      <c r="AH18" s="127">
        <f t="shared" si="2"/>
        <v>175.90499999999997</v>
      </c>
      <c r="AI18" s="127">
        <f t="shared" si="2"/>
        <v>185.56200000000001</v>
      </c>
      <c r="AJ18" s="127">
        <f t="shared" si="2"/>
        <v>188.82099999999997</v>
      </c>
      <c r="AK18" s="127">
        <f t="shared" si="2"/>
        <v>206.85000000000002</v>
      </c>
      <c r="AL18" s="127">
        <f t="shared" si="2"/>
        <v>212.05600000000004</v>
      </c>
      <c r="AM18" s="127">
        <f t="shared" si="2"/>
        <v>279.827</v>
      </c>
      <c r="AN18" s="127">
        <f t="shared" si="2"/>
        <v>273.06</v>
      </c>
      <c r="AO18" s="127">
        <f t="shared" si="2"/>
        <v>231.79499999999999</v>
      </c>
      <c r="AP18" s="127">
        <f t="shared" si="2"/>
        <v>228.67500000000001</v>
      </c>
      <c r="AQ18" s="127">
        <f t="shared" si="2"/>
        <v>251.495</v>
      </c>
      <c r="AR18" s="127">
        <f t="shared" si="2"/>
        <v>247.19299999999998</v>
      </c>
      <c r="AS18" s="127">
        <f t="shared" si="2"/>
        <v>225.32600000000002</v>
      </c>
      <c r="AT18" s="127">
        <v>227.91499999999999</v>
      </c>
      <c r="AU18" s="127">
        <f>SUM(AU19:AU28)</f>
        <v>232.10500000000002</v>
      </c>
      <c r="AV18" s="127">
        <v>1860.3369999999998</v>
      </c>
      <c r="AW18" s="127">
        <v>797.904</v>
      </c>
      <c r="AX18" s="127">
        <v>742.20399999999995</v>
      </c>
      <c r="AY18" s="127">
        <v>722.85399999999993</v>
      </c>
      <c r="AZ18" s="127">
        <v>160.87400000000002</v>
      </c>
      <c r="BA18" s="127">
        <v>173.80099999999999</v>
      </c>
      <c r="BB18" s="127">
        <v>203.42099999999999</v>
      </c>
      <c r="BC18" s="127">
        <v>212.81800000000001</v>
      </c>
      <c r="BD18" s="127">
        <f>SUM(BD19:BD28)</f>
        <v>197.68300000000002</v>
      </c>
    </row>
    <row r="19" spans="1:56" ht="15" customHeight="1">
      <c r="A19" t="s">
        <v>165</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56">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c r="AZ19" s="40">
        <v>13.256</v>
      </c>
      <c r="BA19" s="40">
        <v>14.077999999999999</v>
      </c>
      <c r="BB19" s="40">
        <v>14.259</v>
      </c>
      <c r="BC19" s="40">
        <v>14.297000000000001</v>
      </c>
      <c r="BD19" s="40">
        <v>14.297000000000001</v>
      </c>
    </row>
    <row r="20" spans="1:56" ht="15" customHeight="1">
      <c r="A20" t="s">
        <v>166</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56">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c r="AZ20" s="40">
        <v>53.637999999999998</v>
      </c>
      <c r="BA20" s="40">
        <v>53.847000000000001</v>
      </c>
      <c r="BB20" s="40">
        <v>54.036000000000001</v>
      </c>
      <c r="BC20" s="40">
        <v>54.226999999999997</v>
      </c>
      <c r="BD20" s="40">
        <v>54.331000000000003</v>
      </c>
    </row>
    <row r="21" spans="1:56" ht="15" customHeight="1">
      <c r="A21" t="s">
        <v>318</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56"/>
      <c r="AP21" s="40"/>
      <c r="AQ21" s="40"/>
      <c r="AR21" s="40"/>
      <c r="AS21" s="40"/>
      <c r="AT21" s="40"/>
      <c r="AU21" s="40"/>
      <c r="AV21" s="40">
        <v>1681.6189999999999</v>
      </c>
      <c r="AW21" s="40">
        <v>0</v>
      </c>
      <c r="AX21" s="40">
        <v>0</v>
      </c>
      <c r="AY21" s="40">
        <v>0</v>
      </c>
      <c r="AZ21" s="40">
        <v>0</v>
      </c>
      <c r="BA21" s="40">
        <v>0</v>
      </c>
      <c r="BB21" s="40">
        <v>0</v>
      </c>
      <c r="BC21" s="40">
        <v>0</v>
      </c>
      <c r="BD21" s="40">
        <v>0</v>
      </c>
    </row>
    <row r="22" spans="1:56" ht="15" customHeight="1">
      <c r="A22" t="s">
        <v>167</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56">
        <v>1.026</v>
      </c>
      <c r="AP22" s="40">
        <v>1.032</v>
      </c>
      <c r="AQ22" s="40">
        <v>1.702</v>
      </c>
      <c r="AR22" s="40">
        <v>1.589</v>
      </c>
      <c r="AS22" s="40">
        <v>1.625</v>
      </c>
      <c r="AT22" s="40">
        <v>2.734</v>
      </c>
      <c r="AU22" s="40">
        <v>1.0960000000000001</v>
      </c>
      <c r="AV22" s="40">
        <v>1.153</v>
      </c>
      <c r="AW22" s="40">
        <v>0.27400000000000002</v>
      </c>
      <c r="AX22" s="40">
        <v>0.27</v>
      </c>
      <c r="AY22" s="40">
        <v>0.215</v>
      </c>
      <c r="AZ22" s="40">
        <v>0.28699999999999998</v>
      </c>
      <c r="BA22" s="40">
        <v>0.26900000000000002</v>
      </c>
      <c r="BB22" s="40">
        <v>6.8000000000000005E-2</v>
      </c>
      <c r="BC22" s="40">
        <v>0.30399999999999999</v>
      </c>
      <c r="BD22" s="40">
        <v>0.38500000000000001</v>
      </c>
    </row>
    <row r="23" spans="1:56" ht="15" customHeight="1">
      <c r="A23" t="s">
        <v>168</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56">
        <v>0</v>
      </c>
      <c r="AP23" s="40">
        <v>0</v>
      </c>
      <c r="AQ23" s="40">
        <v>0</v>
      </c>
      <c r="AR23" s="40">
        <v>0</v>
      </c>
      <c r="AS23" s="40">
        <v>0</v>
      </c>
      <c r="AT23" s="40">
        <v>0</v>
      </c>
      <c r="AU23" s="40">
        <v>0</v>
      </c>
      <c r="AV23" s="40">
        <v>0</v>
      </c>
      <c r="AW23" s="40">
        <v>0</v>
      </c>
      <c r="AX23" s="40">
        <v>0</v>
      </c>
      <c r="AY23" s="40">
        <v>0</v>
      </c>
      <c r="AZ23" s="40">
        <v>0</v>
      </c>
      <c r="BA23" s="40">
        <v>0</v>
      </c>
      <c r="BB23" s="40">
        <v>0</v>
      </c>
      <c r="BC23" s="40">
        <v>0</v>
      </c>
      <c r="BD23" s="40">
        <v>0</v>
      </c>
    </row>
    <row r="24" spans="1:56" ht="15" customHeight="1">
      <c r="A24" t="s">
        <v>176</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56">
        <v>0</v>
      </c>
      <c r="AP24" s="40">
        <v>0</v>
      </c>
      <c r="AQ24" s="40">
        <v>0</v>
      </c>
      <c r="AR24" s="40">
        <v>0</v>
      </c>
      <c r="AS24" s="40">
        <v>0</v>
      </c>
      <c r="AT24" s="40">
        <v>0</v>
      </c>
      <c r="AU24" s="40">
        <v>0</v>
      </c>
      <c r="AV24" s="40">
        <v>0</v>
      </c>
      <c r="AW24" s="40">
        <v>0</v>
      </c>
      <c r="AX24" s="40">
        <v>0</v>
      </c>
      <c r="AY24" s="40">
        <v>0</v>
      </c>
      <c r="AZ24" s="40">
        <v>0</v>
      </c>
      <c r="BA24" s="40">
        <v>0</v>
      </c>
      <c r="BB24" s="40">
        <v>0</v>
      </c>
      <c r="BC24" s="40">
        <v>0</v>
      </c>
      <c r="BD24" s="40">
        <v>0</v>
      </c>
    </row>
    <row r="25" spans="1:56" ht="15" customHeight="1">
      <c r="A25" t="s">
        <v>169</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56">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c r="AZ25" s="40">
        <v>0.79700000000000004</v>
      </c>
      <c r="BA25" s="40">
        <v>12.786</v>
      </c>
      <c r="BB25" s="40">
        <v>22.166</v>
      </c>
      <c r="BC25" s="40">
        <v>26.68</v>
      </c>
      <c r="BD25" s="40">
        <v>11.329000000000001</v>
      </c>
    </row>
    <row r="26" spans="1:56" ht="15" customHeight="1">
      <c r="A26" t="s">
        <v>170</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56">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c r="AZ26" s="40">
        <v>3.617</v>
      </c>
      <c r="BA26" s="40">
        <v>3.617</v>
      </c>
      <c r="BB26" s="40">
        <v>0.40300000000000002</v>
      </c>
      <c r="BC26" s="40">
        <v>0.40600000000000003</v>
      </c>
      <c r="BD26" s="40">
        <v>0.40600000000000003</v>
      </c>
    </row>
    <row r="27" spans="1:56" ht="15" customHeight="1">
      <c r="A27" t="s">
        <v>171</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56">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c r="AZ27" s="40">
        <v>6.8789999999999996</v>
      </c>
      <c r="BA27" s="40">
        <v>6.7850000000000001</v>
      </c>
      <c r="BB27" s="40">
        <v>8.2409999999999997</v>
      </c>
      <c r="BC27" s="40">
        <v>8.2309999999999999</v>
      </c>
      <c r="BD27" s="40">
        <v>8.2620000000000005</v>
      </c>
    </row>
    <row r="28" spans="1:56" ht="15" customHeight="1">
      <c r="A28" t="s">
        <v>330</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56">
        <v>0</v>
      </c>
      <c r="AP28" s="40">
        <v>0</v>
      </c>
      <c r="AQ28" s="40">
        <v>0</v>
      </c>
      <c r="AR28" s="40">
        <v>0</v>
      </c>
      <c r="AS28" s="40">
        <v>0</v>
      </c>
      <c r="AT28" s="40">
        <v>0</v>
      </c>
      <c r="AU28" s="40">
        <v>0</v>
      </c>
      <c r="AV28" s="40">
        <v>0</v>
      </c>
      <c r="AW28" s="40">
        <v>0</v>
      </c>
      <c r="AX28" s="40">
        <v>0</v>
      </c>
      <c r="AY28" s="40">
        <v>72.423000000000002</v>
      </c>
      <c r="AZ28" s="40">
        <v>82.4</v>
      </c>
      <c r="BA28" s="40">
        <v>82.418999999999997</v>
      </c>
      <c r="BB28" s="40">
        <v>104.248</v>
      </c>
      <c r="BC28" s="40">
        <v>108.673</v>
      </c>
      <c r="BD28" s="40">
        <v>108.673</v>
      </c>
    </row>
    <row r="29" spans="1:56"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27">
        <f t="shared" ref="T29:AS29" si="3">SUM(T30:T34)</f>
        <v>3431.0569999999998</v>
      </c>
      <c r="U29" s="127">
        <f t="shared" si="3"/>
        <v>2805.47</v>
      </c>
      <c r="V29" s="127">
        <f t="shared" si="3"/>
        <v>2777.2189999999996</v>
      </c>
      <c r="W29" s="127">
        <f t="shared" si="3"/>
        <v>3025.6689999999999</v>
      </c>
      <c r="X29" s="127">
        <f t="shared" si="3"/>
        <v>3013.7009999999996</v>
      </c>
      <c r="Y29" s="127">
        <f t="shared" si="3"/>
        <v>2988.5889999999999</v>
      </c>
      <c r="Z29" s="127">
        <f t="shared" si="3"/>
        <v>2945.241</v>
      </c>
      <c r="AA29" s="127">
        <f t="shared" si="3"/>
        <v>2954.2569999999996</v>
      </c>
      <c r="AB29" s="127">
        <f t="shared" si="3"/>
        <v>2944.9009999999998</v>
      </c>
      <c r="AC29" s="127">
        <f t="shared" si="3"/>
        <v>3049.8049999999994</v>
      </c>
      <c r="AD29" s="127">
        <f t="shared" si="3"/>
        <v>3037.58</v>
      </c>
      <c r="AE29" s="127">
        <f t="shared" si="3"/>
        <v>4135.8469999999998</v>
      </c>
      <c r="AF29" s="127">
        <f t="shared" si="3"/>
        <v>4168.0829999999996</v>
      </c>
      <c r="AG29" s="127">
        <f t="shared" si="3"/>
        <v>4153.6659999999993</v>
      </c>
      <c r="AH29" s="127">
        <f t="shared" si="3"/>
        <v>4134.4269999999997</v>
      </c>
      <c r="AI29" s="127">
        <f t="shared" si="3"/>
        <v>4205.13</v>
      </c>
      <c r="AJ29" s="127">
        <f t="shared" si="3"/>
        <v>4190.7309999999998</v>
      </c>
      <c r="AK29" s="127">
        <f t="shared" si="3"/>
        <v>4170.7440000000006</v>
      </c>
      <c r="AL29" s="127">
        <f t="shared" si="3"/>
        <v>3663.9270000000001</v>
      </c>
      <c r="AM29" s="127">
        <f t="shared" si="3"/>
        <v>3692.9769999999999</v>
      </c>
      <c r="AN29" s="127">
        <f t="shared" si="3"/>
        <v>3585.5819999999994</v>
      </c>
      <c r="AO29" s="127">
        <f t="shared" si="3"/>
        <v>3255.4789999999998</v>
      </c>
      <c r="AP29" s="127">
        <f t="shared" si="3"/>
        <v>3246.625</v>
      </c>
      <c r="AQ29" s="127">
        <f t="shared" si="3"/>
        <v>3366.105</v>
      </c>
      <c r="AR29" s="127">
        <f t="shared" si="3"/>
        <v>3365.8040000000001</v>
      </c>
      <c r="AS29" s="127">
        <f t="shared" si="3"/>
        <v>3363.9829999999997</v>
      </c>
      <c r="AT29" s="127">
        <v>3367.1779999999999</v>
      </c>
      <c r="AU29" s="127">
        <v>3357.0549999999998</v>
      </c>
      <c r="AV29" s="127">
        <v>1588.298</v>
      </c>
      <c r="AW29" s="127">
        <v>1882.4289999999999</v>
      </c>
      <c r="AX29" s="127">
        <v>1875.1460000000002</v>
      </c>
      <c r="AY29" s="127">
        <v>1815.884</v>
      </c>
      <c r="AZ29" s="127">
        <v>1813.4950000000001</v>
      </c>
      <c r="BA29" s="127">
        <v>1801.1999999999998</v>
      </c>
      <c r="BB29" s="127">
        <v>1798.9089999999999</v>
      </c>
      <c r="BC29" s="127">
        <v>1785.1179999999999</v>
      </c>
      <c r="BD29" s="127">
        <f>SUM(BD30:BD34)</f>
        <v>1776.2360000000001</v>
      </c>
    </row>
    <row r="30" spans="1:56" ht="15" customHeight="1">
      <c r="A30" t="s">
        <v>172</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56">
        <v>123.499</v>
      </c>
      <c r="AP30" s="40">
        <v>129.38</v>
      </c>
      <c r="AQ30" s="40">
        <v>172.691</v>
      </c>
      <c r="AR30" s="40">
        <v>179.1</v>
      </c>
      <c r="AS30" s="40">
        <v>182.42400000000001</v>
      </c>
      <c r="AT30" s="40">
        <v>186.346</v>
      </c>
      <c r="AU30" s="40">
        <v>197.76499999999999</v>
      </c>
      <c r="AV30" s="40">
        <v>200.404</v>
      </c>
      <c r="AW30" s="40">
        <v>202.386</v>
      </c>
      <c r="AX30" s="40">
        <v>203.80699999999999</v>
      </c>
      <c r="AY30" s="40">
        <v>152.63</v>
      </c>
      <c r="AZ30" s="40">
        <v>157.25</v>
      </c>
      <c r="BA30" s="40">
        <v>162.52099999999999</v>
      </c>
      <c r="BB30" s="40">
        <v>165.12</v>
      </c>
      <c r="BC30" s="40">
        <v>170.19300000000001</v>
      </c>
      <c r="BD30" s="40">
        <v>169.94300000000001</v>
      </c>
    </row>
    <row r="31" spans="1:56" ht="15" customHeight="1">
      <c r="A31" t="s">
        <v>173</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56">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c r="AZ31" s="40">
        <v>1647.8720000000001</v>
      </c>
      <c r="BA31" s="40">
        <v>1630.29</v>
      </c>
      <c r="BB31" s="40">
        <v>1624.6289999999999</v>
      </c>
      <c r="BC31" s="40">
        <v>1606.0329999999999</v>
      </c>
      <c r="BD31" s="40">
        <v>1597.671</v>
      </c>
    </row>
    <row r="32" spans="1:56" ht="15" customHeight="1">
      <c r="A32" t="s">
        <v>174</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56">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c r="AZ32" s="40">
        <v>3.0070000000000001</v>
      </c>
      <c r="BA32" s="40">
        <v>2.9750000000000001</v>
      </c>
      <c r="BB32" s="40">
        <v>2.6880000000000002</v>
      </c>
      <c r="BC32" s="40">
        <v>2.3940000000000001</v>
      </c>
      <c r="BD32" s="40">
        <v>2.1059999999999999</v>
      </c>
    </row>
    <row r="33" spans="1:56" ht="15" customHeight="1">
      <c r="A33" t="s">
        <v>175</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56">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c r="AZ33" s="40">
        <v>5.3659999999999997</v>
      </c>
      <c r="BA33" s="40">
        <v>5.4139999999999997</v>
      </c>
      <c r="BB33" s="40">
        <v>6.4720000000000004</v>
      </c>
      <c r="BC33" s="40">
        <v>6.4980000000000002</v>
      </c>
      <c r="BD33" s="40">
        <v>6.516</v>
      </c>
    </row>
    <row r="34" spans="1:56" ht="15" customHeight="1">
      <c r="A34" t="s">
        <v>177</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56">
        <v>0</v>
      </c>
      <c r="AP34" s="40">
        <v>0</v>
      </c>
      <c r="AQ34" s="40">
        <v>0</v>
      </c>
      <c r="AR34" s="40">
        <v>0</v>
      </c>
      <c r="AS34" s="40">
        <v>0</v>
      </c>
      <c r="AT34" s="40">
        <v>0</v>
      </c>
      <c r="AU34" s="40">
        <v>0</v>
      </c>
      <c r="AV34" s="40">
        <v>0</v>
      </c>
      <c r="AW34" s="40">
        <v>0</v>
      </c>
      <c r="AX34" s="40">
        <v>0</v>
      </c>
      <c r="AY34" s="40">
        <v>0</v>
      </c>
      <c r="AZ34" s="40">
        <v>0</v>
      </c>
      <c r="BA34" s="40">
        <v>0</v>
      </c>
      <c r="BB34" s="40">
        <v>0</v>
      </c>
      <c r="BC34" s="40">
        <v>0</v>
      </c>
      <c r="BD34" s="40">
        <v>0</v>
      </c>
    </row>
    <row r="35" spans="1:56" ht="14.25" customHeight="1">
      <c r="A35" t="s">
        <v>123</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27">
        <f t="shared" ref="T35:AS35" si="4">T36+T53</f>
        <v>2636.91</v>
      </c>
      <c r="U35" s="127">
        <f t="shared" si="4"/>
        <v>2681.4789999999998</v>
      </c>
      <c r="V35" s="127">
        <f t="shared" si="4"/>
        <v>1976.1290000000001</v>
      </c>
      <c r="W35" s="127">
        <f t="shared" si="4"/>
        <v>1760.9649999999999</v>
      </c>
      <c r="X35" s="127">
        <f t="shared" si="4"/>
        <v>1947.8450000000003</v>
      </c>
      <c r="Y35" s="127">
        <f t="shared" si="4"/>
        <v>1866.0049999999999</v>
      </c>
      <c r="Z35" s="127">
        <f t="shared" si="4"/>
        <v>1842.1949999999997</v>
      </c>
      <c r="AA35" s="127">
        <f t="shared" si="4"/>
        <v>1813.9070000000002</v>
      </c>
      <c r="AB35" s="127">
        <f t="shared" si="4"/>
        <v>1737.778</v>
      </c>
      <c r="AC35" s="127">
        <f t="shared" si="4"/>
        <v>2093.3980000000001</v>
      </c>
      <c r="AD35" s="127">
        <f t="shared" si="4"/>
        <v>1834.0809999999999</v>
      </c>
      <c r="AE35" s="127">
        <f t="shared" si="4"/>
        <v>2148.8109999999997</v>
      </c>
      <c r="AF35" s="127">
        <f t="shared" si="4"/>
        <v>2046.433</v>
      </c>
      <c r="AG35" s="127">
        <f t="shared" si="4"/>
        <v>2034.6490000000001</v>
      </c>
      <c r="AH35" s="127">
        <f t="shared" si="4"/>
        <v>1971.6940000000004</v>
      </c>
      <c r="AI35" s="127">
        <f t="shared" si="4"/>
        <v>1984.7279999999998</v>
      </c>
      <c r="AJ35" s="127">
        <f t="shared" si="4"/>
        <v>1891.38</v>
      </c>
      <c r="AK35" s="127">
        <f t="shared" si="4"/>
        <v>2200.3119999999999</v>
      </c>
      <c r="AL35" s="127">
        <f t="shared" si="4"/>
        <v>2154.2239999999997</v>
      </c>
      <c r="AM35" s="127">
        <f t="shared" si="4"/>
        <v>2118.3890000000001</v>
      </c>
      <c r="AN35" s="127">
        <f t="shared" si="4"/>
        <v>1916.3680000000002</v>
      </c>
      <c r="AO35" s="127">
        <f t="shared" si="4"/>
        <v>1755.5079999999998</v>
      </c>
      <c r="AP35" s="127">
        <f t="shared" si="4"/>
        <v>1512.4639999999997</v>
      </c>
      <c r="AQ35" s="127">
        <f t="shared" si="4"/>
        <v>1500.6030000000001</v>
      </c>
      <c r="AR35" s="127">
        <f t="shared" si="4"/>
        <v>1492.9369999999999</v>
      </c>
      <c r="AS35" s="127">
        <f t="shared" si="4"/>
        <v>1461.2550000000001</v>
      </c>
      <c r="AT35" s="127">
        <v>1466.8850000000002</v>
      </c>
      <c r="AU35" s="127">
        <v>1439.0910000000001</v>
      </c>
      <c r="AV35" s="127">
        <v>1725.394</v>
      </c>
      <c r="AW35" s="127">
        <v>1606.9739999999997</v>
      </c>
      <c r="AX35" s="127">
        <v>1309.7739999999999</v>
      </c>
      <c r="AY35" s="127">
        <v>1307.328</v>
      </c>
      <c r="AZ35" s="127">
        <v>1313.251</v>
      </c>
      <c r="BA35" s="127">
        <v>951.202</v>
      </c>
      <c r="BB35" s="127">
        <v>954.80400000000009</v>
      </c>
      <c r="BC35" s="127">
        <v>933.48500000000001</v>
      </c>
      <c r="BD35" s="127">
        <f>BD36+BD53</f>
        <v>791.33499999999992</v>
      </c>
    </row>
    <row r="36" spans="1:56" ht="15" customHeight="1">
      <c r="A36" t="s">
        <v>118</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27">
        <f t="shared" ref="T36:AS36" si="5">SUM(T37:T52)</f>
        <v>481.298</v>
      </c>
      <c r="U36" s="127">
        <f t="shared" si="5"/>
        <v>595.1869999999999</v>
      </c>
      <c r="V36" s="127">
        <f t="shared" si="5"/>
        <v>414.827</v>
      </c>
      <c r="W36" s="127">
        <f t="shared" si="5"/>
        <v>331.27899999999994</v>
      </c>
      <c r="X36" s="127">
        <f t="shared" si="5"/>
        <v>354.97500000000008</v>
      </c>
      <c r="Y36" s="127">
        <f t="shared" si="5"/>
        <v>306.03799999999995</v>
      </c>
      <c r="Z36" s="127">
        <f t="shared" si="5"/>
        <v>404.00099999999998</v>
      </c>
      <c r="AA36" s="127">
        <f t="shared" si="5"/>
        <v>366.16800000000006</v>
      </c>
      <c r="AB36" s="127">
        <f t="shared" si="5"/>
        <v>354.24399999999997</v>
      </c>
      <c r="AC36" s="127">
        <f t="shared" si="5"/>
        <v>425.73599999999999</v>
      </c>
      <c r="AD36" s="127">
        <f t="shared" si="5"/>
        <v>291.95400000000001</v>
      </c>
      <c r="AE36" s="127">
        <f t="shared" si="5"/>
        <v>259.22999999999996</v>
      </c>
      <c r="AF36" s="127">
        <f t="shared" si="5"/>
        <v>210.96599999999998</v>
      </c>
      <c r="AG36" s="127">
        <f t="shared" si="5"/>
        <v>199.06799999999998</v>
      </c>
      <c r="AH36" s="127">
        <f t="shared" si="5"/>
        <v>184.48699999999997</v>
      </c>
      <c r="AI36" s="127">
        <f t="shared" si="5"/>
        <v>208.03399999999996</v>
      </c>
      <c r="AJ36" s="127">
        <f t="shared" si="5"/>
        <v>185.55499999999995</v>
      </c>
      <c r="AK36" s="127">
        <f t="shared" si="5"/>
        <v>289.68399999999997</v>
      </c>
      <c r="AL36" s="127">
        <f t="shared" si="5"/>
        <v>288.411</v>
      </c>
      <c r="AM36" s="127">
        <f t="shared" si="5"/>
        <v>331.23200000000003</v>
      </c>
      <c r="AN36" s="127">
        <f t="shared" si="5"/>
        <v>201.827</v>
      </c>
      <c r="AO36" s="127">
        <f t="shared" si="5"/>
        <v>214.39</v>
      </c>
      <c r="AP36" s="127">
        <f t="shared" si="5"/>
        <v>109.79299999999999</v>
      </c>
      <c r="AQ36" s="127">
        <f t="shared" si="5"/>
        <v>94.549000000000007</v>
      </c>
      <c r="AR36" s="127">
        <f t="shared" si="5"/>
        <v>82.95</v>
      </c>
      <c r="AS36" s="127">
        <f t="shared" si="5"/>
        <v>100.047</v>
      </c>
      <c r="AT36" s="127">
        <v>107.726</v>
      </c>
      <c r="AU36" s="127">
        <v>78.88300000000001</v>
      </c>
      <c r="AV36" s="127">
        <v>438.84799999999996</v>
      </c>
      <c r="AW36" s="127">
        <v>321.57799999999997</v>
      </c>
      <c r="AX36" s="127">
        <v>103.15400000000002</v>
      </c>
      <c r="AY36" s="127">
        <v>220.58899999999997</v>
      </c>
      <c r="AZ36" s="127">
        <v>220.03799999999995</v>
      </c>
      <c r="BA36" s="127">
        <v>229.46499999999997</v>
      </c>
      <c r="BB36" s="127">
        <v>238.32599999999999</v>
      </c>
      <c r="BC36" s="127">
        <v>216.66699999999994</v>
      </c>
      <c r="BD36" s="127">
        <f>SUM(BD37:BD52)</f>
        <v>70.936999999999983</v>
      </c>
    </row>
    <row r="37" spans="1:56" ht="15" customHeight="1">
      <c r="A37" t="s">
        <v>178</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56">
        <v>0</v>
      </c>
      <c r="AP37" s="40">
        <v>0</v>
      </c>
      <c r="AQ37" s="40">
        <v>0</v>
      </c>
      <c r="AR37" s="40">
        <v>0</v>
      </c>
      <c r="AS37" s="40">
        <v>0</v>
      </c>
      <c r="AT37" s="40">
        <v>0</v>
      </c>
      <c r="AU37" s="40">
        <v>0</v>
      </c>
      <c r="AV37" s="40">
        <v>0</v>
      </c>
      <c r="AW37" s="40">
        <v>0</v>
      </c>
      <c r="AX37" s="40">
        <v>0</v>
      </c>
      <c r="AY37" s="40">
        <v>0</v>
      </c>
      <c r="AZ37" s="40">
        <v>0</v>
      </c>
      <c r="BA37" s="40">
        <v>0</v>
      </c>
      <c r="BB37" s="40">
        <v>0</v>
      </c>
      <c r="BC37" s="40">
        <v>0</v>
      </c>
      <c r="BD37" s="40">
        <v>0</v>
      </c>
    </row>
    <row r="38" spans="1:56" ht="15" customHeight="1">
      <c r="A38" t="s">
        <v>179</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56">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c r="AZ38" s="40">
        <v>148.51300000000001</v>
      </c>
      <c r="BA38" s="40">
        <v>14.834</v>
      </c>
      <c r="BB38" s="40">
        <v>15.079000000000001</v>
      </c>
      <c r="BC38" s="40">
        <v>15.074999999999999</v>
      </c>
      <c r="BD38" s="40">
        <v>15.077999999999999</v>
      </c>
    </row>
    <row r="39" spans="1:56" ht="15" customHeight="1">
      <c r="A39" t="s">
        <v>190</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56">
        <v>0</v>
      </c>
      <c r="AP39" s="40">
        <v>0</v>
      </c>
      <c r="AQ39" s="40">
        <v>0</v>
      </c>
      <c r="AR39" s="40">
        <v>0</v>
      </c>
      <c r="AS39" s="40">
        <v>0</v>
      </c>
      <c r="AT39" s="40">
        <v>0</v>
      </c>
      <c r="AU39" s="40">
        <v>0</v>
      </c>
      <c r="AV39" s="40">
        <v>0</v>
      </c>
      <c r="AW39" s="40">
        <v>0</v>
      </c>
      <c r="AX39" s="40">
        <v>0</v>
      </c>
      <c r="AY39" s="40">
        <v>0</v>
      </c>
      <c r="AZ39" s="40">
        <v>0</v>
      </c>
      <c r="BA39" s="40">
        <v>0</v>
      </c>
      <c r="BB39" s="40">
        <v>0</v>
      </c>
      <c r="BC39" s="40">
        <v>0</v>
      </c>
      <c r="BD39" s="40">
        <v>0</v>
      </c>
    </row>
    <row r="40" spans="1:56" ht="15" customHeight="1">
      <c r="A40" t="s">
        <v>180</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56">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c r="AZ40" s="40">
        <v>9.1430000000000007</v>
      </c>
      <c r="BA40" s="40">
        <v>14.582000000000001</v>
      </c>
      <c r="BB40" s="40">
        <v>10.587999999999999</v>
      </c>
      <c r="BC40" s="40">
        <v>16.690999999999999</v>
      </c>
      <c r="BD40" s="40">
        <v>13.023</v>
      </c>
    </row>
    <row r="41" spans="1:56" ht="15" customHeight="1">
      <c r="A41" t="s">
        <v>284</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56">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c r="AZ41" s="40">
        <v>0.91400000000000003</v>
      </c>
      <c r="BA41" s="40">
        <v>132.64099999999999</v>
      </c>
      <c r="BB41" s="40">
        <v>132.64099999999999</v>
      </c>
      <c r="BC41" s="40">
        <v>132.64099999999999</v>
      </c>
      <c r="BD41" s="40">
        <v>0.627</v>
      </c>
    </row>
    <row r="42" spans="1:56" ht="15" customHeight="1">
      <c r="A42" t="s">
        <v>181</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56">
        <v>11.866</v>
      </c>
      <c r="AP42" s="40">
        <v>13.645</v>
      </c>
      <c r="AQ42" s="40">
        <v>13.282</v>
      </c>
      <c r="AR42" s="40">
        <v>11.22</v>
      </c>
      <c r="AS42" s="40">
        <v>13.015000000000001</v>
      </c>
      <c r="AT42" s="156">
        <v>14.016</v>
      </c>
      <c r="AU42" s="156">
        <v>17.117000000000001</v>
      </c>
      <c r="AV42" s="156">
        <v>7.6710000000000003</v>
      </c>
      <c r="AW42" s="156">
        <v>150.33000000000001</v>
      </c>
      <c r="AX42" s="156">
        <v>12.457000000000001</v>
      </c>
      <c r="AY42" s="156">
        <v>30.42</v>
      </c>
      <c r="AZ42" s="156">
        <v>18.468</v>
      </c>
      <c r="BA42" s="156">
        <v>14.074</v>
      </c>
      <c r="BB42" s="156">
        <v>18.59</v>
      </c>
      <c r="BC42" s="156">
        <v>21.241</v>
      </c>
      <c r="BD42" s="156">
        <v>8.1669999999999998</v>
      </c>
    </row>
    <row r="43" spans="1:56" ht="15" customHeight="1">
      <c r="A43" t="s">
        <v>182</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56">
        <v>0</v>
      </c>
      <c r="AP43" s="40">
        <v>0</v>
      </c>
      <c r="AQ43" s="40">
        <v>0</v>
      </c>
      <c r="AR43" s="40">
        <v>0.11600000000000001</v>
      </c>
      <c r="AS43" s="40">
        <v>0</v>
      </c>
      <c r="AT43" s="40">
        <v>0.161</v>
      </c>
      <c r="AU43" s="40">
        <v>0</v>
      </c>
      <c r="AV43" s="40">
        <v>0</v>
      </c>
      <c r="AW43" s="40">
        <v>0</v>
      </c>
      <c r="AX43" s="40">
        <v>0.05</v>
      </c>
      <c r="AY43" s="40">
        <v>0</v>
      </c>
      <c r="AZ43" s="40">
        <v>0</v>
      </c>
      <c r="BA43" s="40">
        <v>0</v>
      </c>
      <c r="BB43" s="40">
        <v>0</v>
      </c>
      <c r="BC43" s="40">
        <v>0</v>
      </c>
      <c r="BD43" s="40">
        <v>0</v>
      </c>
    </row>
    <row r="44" spans="1:56" ht="15" customHeight="1">
      <c r="A44" t="s">
        <v>183</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56">
        <v>0.18</v>
      </c>
      <c r="AP44" s="40">
        <v>0.13500000000000001</v>
      </c>
      <c r="AQ44" s="40">
        <v>0.14599999999999999</v>
      </c>
      <c r="AR44" s="40">
        <v>0.10100000000000001</v>
      </c>
      <c r="AS44" s="40">
        <v>0.107</v>
      </c>
      <c r="AT44" s="156">
        <v>0.105</v>
      </c>
      <c r="AU44" s="156">
        <v>0.105</v>
      </c>
      <c r="AV44" s="156">
        <v>0.1</v>
      </c>
      <c r="AW44" s="156">
        <v>9.6000000000000002E-2</v>
      </c>
      <c r="AX44" s="156">
        <v>0.09</v>
      </c>
      <c r="AY44" s="156">
        <v>8.5000000000000006E-2</v>
      </c>
      <c r="AZ44" s="156">
        <v>8.1000000000000003E-2</v>
      </c>
      <c r="BA44" s="156">
        <v>9.2999999999999999E-2</v>
      </c>
      <c r="BB44" s="156">
        <v>9.0999999999999998E-2</v>
      </c>
      <c r="BC44" s="156">
        <v>9.4E-2</v>
      </c>
      <c r="BD44" s="156">
        <v>9.9000000000000005E-2</v>
      </c>
    </row>
    <row r="45" spans="1:56" ht="15" customHeight="1">
      <c r="A45" t="s">
        <v>184</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56">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c r="AZ45" s="40">
        <v>0.61799999999999999</v>
      </c>
      <c r="BA45" s="40">
        <v>0.63600000000000001</v>
      </c>
      <c r="BB45" s="40">
        <v>0.622</v>
      </c>
      <c r="BC45" s="40">
        <v>0.79700000000000004</v>
      </c>
      <c r="BD45" s="40">
        <v>0.748</v>
      </c>
    </row>
    <row r="46" spans="1:56" ht="15" customHeight="1">
      <c r="A46" t="s">
        <v>185</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56">
        <v>0</v>
      </c>
      <c r="AP46" s="40">
        <v>0</v>
      </c>
      <c r="AQ46" s="40">
        <v>0</v>
      </c>
      <c r="AR46" s="40">
        <v>0</v>
      </c>
      <c r="AS46" s="40">
        <v>0</v>
      </c>
      <c r="AT46" s="40">
        <v>0</v>
      </c>
      <c r="AU46" s="40">
        <v>0</v>
      </c>
      <c r="AV46" s="40">
        <v>0</v>
      </c>
      <c r="AW46" s="40">
        <v>0</v>
      </c>
      <c r="AX46" s="40">
        <v>0</v>
      </c>
      <c r="AY46" s="40">
        <v>0</v>
      </c>
      <c r="AZ46" s="40">
        <v>0</v>
      </c>
      <c r="BA46" s="40">
        <v>0</v>
      </c>
      <c r="BB46" s="40">
        <v>0</v>
      </c>
      <c r="BC46" s="40">
        <v>0</v>
      </c>
      <c r="BD46" s="40">
        <v>0</v>
      </c>
    </row>
    <row r="47" spans="1:56" ht="15" customHeight="1">
      <c r="A47" t="s">
        <v>186</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56">
        <v>0</v>
      </c>
      <c r="AP47" s="40">
        <v>0</v>
      </c>
      <c r="AQ47" s="40">
        <v>0</v>
      </c>
      <c r="AR47" s="40">
        <v>0</v>
      </c>
      <c r="AS47" s="40">
        <v>0</v>
      </c>
      <c r="AT47" s="40">
        <v>0</v>
      </c>
      <c r="AU47" s="40">
        <v>0</v>
      </c>
      <c r="AV47" s="40">
        <v>0</v>
      </c>
      <c r="AW47" s="40">
        <v>0</v>
      </c>
      <c r="AX47" s="40">
        <v>0</v>
      </c>
      <c r="AY47" s="40">
        <v>2.1999999999999999E-2</v>
      </c>
      <c r="AZ47" s="40">
        <v>2.1999999999999999E-2</v>
      </c>
      <c r="BA47" s="40">
        <v>18.36</v>
      </c>
      <c r="BB47" s="40">
        <v>18.372</v>
      </c>
      <c r="BC47" s="40">
        <v>3.4000000000000002E-2</v>
      </c>
      <c r="BD47" s="40">
        <v>3.4000000000000002E-2</v>
      </c>
    </row>
    <row r="48" spans="1:56" ht="15" customHeight="1">
      <c r="A48" t="s">
        <v>187</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56">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c r="AZ48" s="40">
        <v>1.198</v>
      </c>
      <c r="BA48" s="40">
        <v>1.3</v>
      </c>
      <c r="BB48" s="40">
        <v>1.125</v>
      </c>
      <c r="BC48" s="40">
        <v>1.077</v>
      </c>
      <c r="BD48" s="40">
        <v>1.0720000000000001</v>
      </c>
    </row>
    <row r="49" spans="1:56" ht="15" customHeight="1">
      <c r="A49" t="s">
        <v>188</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56">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c r="AZ49" s="40">
        <v>0.29499999999999998</v>
      </c>
      <c r="BA49" s="40">
        <v>7.7130000000000001</v>
      </c>
      <c r="BB49" s="40">
        <v>7.7130000000000001</v>
      </c>
      <c r="BC49" s="40">
        <v>0.23400000000000001</v>
      </c>
      <c r="BD49" s="40">
        <v>0.25900000000000001</v>
      </c>
    </row>
    <row r="50" spans="1:56" ht="15" customHeight="1">
      <c r="A50" t="s">
        <v>119</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56">
        <v>0</v>
      </c>
      <c r="AP50" s="40">
        <v>0</v>
      </c>
      <c r="AQ50" s="40">
        <v>0</v>
      </c>
      <c r="AR50" s="40">
        <v>0</v>
      </c>
      <c r="AS50" s="40">
        <v>0</v>
      </c>
      <c r="AT50" s="40">
        <v>0</v>
      </c>
      <c r="AU50" s="40">
        <v>0</v>
      </c>
      <c r="AV50" s="40">
        <v>0</v>
      </c>
      <c r="AW50" s="40">
        <v>0</v>
      </c>
      <c r="AX50" s="40">
        <v>0</v>
      </c>
      <c r="AY50" s="40">
        <v>0</v>
      </c>
      <c r="AZ50" s="40">
        <v>0</v>
      </c>
      <c r="BA50" s="40">
        <v>0</v>
      </c>
      <c r="BB50" s="40">
        <v>0</v>
      </c>
      <c r="BC50" s="40">
        <v>0</v>
      </c>
      <c r="BD50" s="40">
        <v>0</v>
      </c>
    </row>
    <row r="51" spans="1:56" ht="15" customHeight="1">
      <c r="A51" t="s">
        <v>275</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c r="AZ51" s="40">
        <v>0.871</v>
      </c>
      <c r="BA51" s="40">
        <v>0.85799999999999998</v>
      </c>
      <c r="BB51" s="40">
        <v>0.84499999999999997</v>
      </c>
      <c r="BC51" s="40">
        <v>0.83299999999999996</v>
      </c>
      <c r="BD51" s="40">
        <v>0.82099999999999995</v>
      </c>
    </row>
    <row r="52" spans="1:56" ht="15" customHeight="1">
      <c r="A52" t="s">
        <v>189</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56">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c r="AZ52" s="40">
        <v>39.914999999999999</v>
      </c>
      <c r="BA52" s="40">
        <v>24.373999999999999</v>
      </c>
      <c r="BB52" s="40">
        <v>32.659999999999997</v>
      </c>
      <c r="BC52" s="40">
        <v>27.95</v>
      </c>
      <c r="BD52" s="40">
        <v>31.009</v>
      </c>
    </row>
    <row r="53" spans="1:56" ht="15" customHeight="1">
      <c r="A53" t="s">
        <v>120</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27">
        <f t="shared" ref="T53:AS53" si="6">SUM(T54:T64)</f>
        <v>2155.6120000000001</v>
      </c>
      <c r="U53" s="127">
        <f t="shared" si="6"/>
        <v>2086.2919999999999</v>
      </c>
      <c r="V53" s="127">
        <f t="shared" si="6"/>
        <v>1561.3020000000001</v>
      </c>
      <c r="W53" s="127">
        <f t="shared" si="6"/>
        <v>1429.6859999999999</v>
      </c>
      <c r="X53" s="127">
        <f t="shared" si="6"/>
        <v>1592.8700000000001</v>
      </c>
      <c r="Y53" s="127">
        <f t="shared" si="6"/>
        <v>1559.9669999999999</v>
      </c>
      <c r="Z53" s="127">
        <f t="shared" si="6"/>
        <v>1438.1939999999997</v>
      </c>
      <c r="AA53" s="127">
        <f t="shared" si="6"/>
        <v>1447.739</v>
      </c>
      <c r="AB53" s="127">
        <f t="shared" si="6"/>
        <v>1383.5340000000001</v>
      </c>
      <c r="AC53" s="127">
        <f t="shared" si="6"/>
        <v>1667.6620000000003</v>
      </c>
      <c r="AD53" s="127">
        <f t="shared" si="6"/>
        <v>1542.127</v>
      </c>
      <c r="AE53" s="127">
        <f t="shared" si="6"/>
        <v>1889.5809999999997</v>
      </c>
      <c r="AF53" s="127">
        <f t="shared" si="6"/>
        <v>1835.4670000000001</v>
      </c>
      <c r="AG53" s="127">
        <f t="shared" si="6"/>
        <v>1835.5810000000001</v>
      </c>
      <c r="AH53" s="127">
        <f t="shared" si="6"/>
        <v>1787.2070000000003</v>
      </c>
      <c r="AI53" s="127">
        <f t="shared" si="6"/>
        <v>1776.694</v>
      </c>
      <c r="AJ53" s="127">
        <f t="shared" si="6"/>
        <v>1705.825</v>
      </c>
      <c r="AK53" s="127">
        <f t="shared" si="6"/>
        <v>1910.6279999999999</v>
      </c>
      <c r="AL53" s="127">
        <f t="shared" si="6"/>
        <v>1865.8129999999999</v>
      </c>
      <c r="AM53" s="127">
        <f t="shared" si="6"/>
        <v>1787.1570000000002</v>
      </c>
      <c r="AN53" s="127">
        <f t="shared" si="6"/>
        <v>1714.5410000000002</v>
      </c>
      <c r="AO53" s="127">
        <f t="shared" si="6"/>
        <v>1541.1179999999999</v>
      </c>
      <c r="AP53" s="127">
        <f t="shared" si="6"/>
        <v>1402.6709999999998</v>
      </c>
      <c r="AQ53" s="127">
        <f t="shared" si="6"/>
        <v>1406.0540000000001</v>
      </c>
      <c r="AR53" s="127">
        <f t="shared" si="6"/>
        <v>1409.9869999999999</v>
      </c>
      <c r="AS53" s="127">
        <f t="shared" si="6"/>
        <v>1361.2080000000001</v>
      </c>
      <c r="AT53" s="127">
        <v>1359.1590000000001</v>
      </c>
      <c r="AU53" s="127">
        <v>1360.2080000000001</v>
      </c>
      <c r="AV53" s="127">
        <v>1286.546</v>
      </c>
      <c r="AW53" s="127">
        <v>1285.3959999999997</v>
      </c>
      <c r="AX53" s="127">
        <v>1206.6199999999999</v>
      </c>
      <c r="AY53" s="127">
        <v>1086.739</v>
      </c>
      <c r="AZ53" s="127">
        <v>1093.213</v>
      </c>
      <c r="BA53" s="127">
        <v>721.73700000000008</v>
      </c>
      <c r="BB53" s="127">
        <v>716.47800000000007</v>
      </c>
      <c r="BC53" s="127">
        <v>716.8180000000001</v>
      </c>
      <c r="BD53" s="127">
        <f>SUM(BD54:BD64)</f>
        <v>720.39799999999991</v>
      </c>
    </row>
    <row r="54" spans="1:56" ht="15" customHeight="1">
      <c r="A54" t="s">
        <v>191</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56">
        <v>76.126999999999995</v>
      </c>
      <c r="AM54" s="156">
        <v>0</v>
      </c>
      <c r="AN54" s="156">
        <v>0</v>
      </c>
      <c r="AO54" s="156">
        <v>0</v>
      </c>
      <c r="AP54" s="40">
        <v>0</v>
      </c>
      <c r="AQ54" s="40">
        <v>0</v>
      </c>
      <c r="AR54" s="40">
        <v>0</v>
      </c>
      <c r="AS54" s="40">
        <v>0</v>
      </c>
      <c r="AT54" s="40">
        <v>0</v>
      </c>
      <c r="AU54" s="40">
        <v>0</v>
      </c>
      <c r="AV54" s="40">
        <v>0</v>
      </c>
      <c r="AW54" s="40">
        <v>0</v>
      </c>
      <c r="AX54" s="40">
        <v>0</v>
      </c>
      <c r="AY54" s="40">
        <v>0</v>
      </c>
      <c r="AZ54" s="40">
        <v>0</v>
      </c>
      <c r="BA54" s="40">
        <v>0</v>
      </c>
      <c r="BB54" s="40">
        <v>0</v>
      </c>
      <c r="BC54" s="40">
        <v>0</v>
      </c>
      <c r="BD54" s="40">
        <v>0</v>
      </c>
    </row>
    <row r="55" spans="1:56" ht="15" customHeight="1">
      <c r="A55" t="s">
        <v>192</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56">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c r="AZ55" s="40">
        <v>689.66200000000003</v>
      </c>
      <c r="BA55" s="40">
        <v>450.565</v>
      </c>
      <c r="BB55" s="40">
        <v>448.09399999999999</v>
      </c>
      <c r="BC55" s="40">
        <v>448.57499999999999</v>
      </c>
      <c r="BD55" s="40">
        <v>452.30599999999998</v>
      </c>
    </row>
    <row r="56" spans="1:56" ht="15" customHeight="1">
      <c r="A56" t="s">
        <v>199</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56">
        <v>0</v>
      </c>
      <c r="AP56" s="40">
        <v>0</v>
      </c>
      <c r="AQ56" s="40">
        <v>0</v>
      </c>
      <c r="AR56" s="40">
        <v>0</v>
      </c>
      <c r="AS56" s="40">
        <v>0</v>
      </c>
      <c r="AT56" s="40">
        <v>0</v>
      </c>
      <c r="AU56" s="40">
        <v>0</v>
      </c>
      <c r="AV56" s="40">
        <v>0</v>
      </c>
      <c r="AW56" s="40">
        <v>0</v>
      </c>
      <c r="AX56" s="40">
        <v>0</v>
      </c>
      <c r="AY56" s="40">
        <v>0</v>
      </c>
      <c r="AZ56" s="40">
        <v>0</v>
      </c>
      <c r="BA56" s="40">
        <v>0</v>
      </c>
      <c r="BB56" s="40">
        <v>0</v>
      </c>
      <c r="BC56" s="40">
        <v>0</v>
      </c>
      <c r="BD56" s="40">
        <v>0</v>
      </c>
    </row>
    <row r="57" spans="1:56" ht="15" customHeight="1">
      <c r="A57" t="s">
        <v>194</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56">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c r="AZ57" s="40">
        <v>0.58799999999999997</v>
      </c>
      <c r="BA57" s="40">
        <v>0.55100000000000005</v>
      </c>
      <c r="BB57" s="40">
        <v>0.55800000000000005</v>
      </c>
      <c r="BC57" s="40">
        <v>0.54500000000000004</v>
      </c>
      <c r="BD57" s="40">
        <v>0.54200000000000004</v>
      </c>
    </row>
    <row r="58" spans="1:56">
      <c r="A58" t="s">
        <v>195</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56">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c r="AZ58" s="40">
        <v>2.3050000000000002</v>
      </c>
      <c r="BA58" s="40">
        <v>2.028</v>
      </c>
      <c r="BB58" s="40">
        <v>2.2360000000000002</v>
      </c>
      <c r="BC58" s="40">
        <v>2.2189999999999999</v>
      </c>
      <c r="BD58" s="40">
        <v>2.2080000000000002</v>
      </c>
    </row>
    <row r="59" spans="1:56">
      <c r="A59" t="s">
        <v>196</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56">
        <v>3.7050000000000001</v>
      </c>
      <c r="AP59" s="40">
        <v>3.4580000000000002</v>
      </c>
      <c r="AQ59" s="40">
        <v>3.2149999999999999</v>
      </c>
      <c r="AR59" s="40">
        <v>2.9750000000000001</v>
      </c>
      <c r="AS59" s="40">
        <v>0</v>
      </c>
      <c r="AT59" s="40">
        <v>0</v>
      </c>
      <c r="AU59" s="40">
        <v>1.083</v>
      </c>
      <c r="AV59" s="40">
        <v>0.94199999999999995</v>
      </c>
      <c r="AW59" s="40">
        <v>1.829</v>
      </c>
      <c r="AX59" s="40">
        <v>1.829</v>
      </c>
      <c r="AY59" s="40">
        <v>0</v>
      </c>
      <c r="AZ59" s="40">
        <v>0</v>
      </c>
      <c r="BA59" s="40">
        <v>0</v>
      </c>
      <c r="BB59" s="40">
        <v>0</v>
      </c>
      <c r="BC59" s="40">
        <v>0</v>
      </c>
      <c r="BD59" s="40">
        <v>0</v>
      </c>
    </row>
    <row r="60" spans="1:56" ht="15" customHeight="1">
      <c r="A60" t="s">
        <v>193</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56">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c r="AZ60" s="40">
        <v>395.77600000000001</v>
      </c>
      <c r="BA60" s="40">
        <v>263.85000000000002</v>
      </c>
      <c r="BB60" s="40">
        <v>263.85000000000002</v>
      </c>
      <c r="BC60" s="40">
        <v>263.851</v>
      </c>
      <c r="BD60" s="40">
        <v>263.851</v>
      </c>
    </row>
    <row r="61" spans="1:56" ht="15" customHeight="1">
      <c r="A61" t="s">
        <v>197</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56">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c r="AZ61" s="40">
        <v>3.7010000000000001</v>
      </c>
      <c r="BA61" s="40">
        <v>3.7719999999999998</v>
      </c>
      <c r="BB61" s="40">
        <v>0.97599999999999998</v>
      </c>
      <c r="BC61" s="40">
        <v>1.0669999999999999</v>
      </c>
      <c r="BD61" s="40">
        <v>1.131</v>
      </c>
    </row>
    <row r="62" spans="1:56">
      <c r="A62" t="s">
        <v>198</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56">
        <v>0</v>
      </c>
      <c r="AP62" s="40">
        <v>0</v>
      </c>
      <c r="AQ62" s="40">
        <v>0</v>
      </c>
      <c r="AR62" s="40">
        <v>0</v>
      </c>
      <c r="AS62" s="40">
        <v>0</v>
      </c>
      <c r="AT62" s="40">
        <v>0</v>
      </c>
      <c r="AU62" s="40">
        <v>0</v>
      </c>
      <c r="AV62" s="40">
        <v>0</v>
      </c>
      <c r="AW62" s="40">
        <v>0</v>
      </c>
      <c r="AX62" s="40">
        <v>0</v>
      </c>
      <c r="AY62" s="40">
        <v>0</v>
      </c>
      <c r="AZ62" s="40">
        <v>0</v>
      </c>
      <c r="BA62" s="40">
        <v>0</v>
      </c>
      <c r="BB62" s="40">
        <v>0</v>
      </c>
      <c r="BC62" s="40">
        <v>0</v>
      </c>
      <c r="BD62" s="40">
        <v>0</v>
      </c>
    </row>
    <row r="63" spans="1:56" ht="15.75" customHeight="1">
      <c r="A63" t="s">
        <v>119</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0">
        <v>0</v>
      </c>
      <c r="AG63" s="120">
        <v>0</v>
      </c>
      <c r="AH63" s="120">
        <v>0</v>
      </c>
      <c r="AI63" s="120">
        <v>0</v>
      </c>
      <c r="AJ63" s="122">
        <v>0</v>
      </c>
      <c r="AK63" s="40">
        <v>0</v>
      </c>
      <c r="AL63" s="40">
        <v>0</v>
      </c>
      <c r="AM63" s="40">
        <v>0</v>
      </c>
      <c r="AN63" s="40">
        <v>0</v>
      </c>
      <c r="AO63" s="156">
        <v>0</v>
      </c>
      <c r="AP63" s="40">
        <v>0</v>
      </c>
      <c r="AQ63" s="40">
        <v>0</v>
      </c>
      <c r="AR63" s="40">
        <v>0</v>
      </c>
      <c r="AS63" s="40">
        <v>0</v>
      </c>
      <c r="AT63" s="40">
        <v>0</v>
      </c>
      <c r="AU63" s="40">
        <v>0</v>
      </c>
      <c r="AV63" s="40">
        <v>0</v>
      </c>
      <c r="AW63" s="40">
        <v>0</v>
      </c>
      <c r="AX63" s="40">
        <v>0</v>
      </c>
      <c r="AY63" s="40">
        <v>0</v>
      </c>
      <c r="AZ63" s="40">
        <v>0</v>
      </c>
      <c r="BA63" s="40">
        <v>0</v>
      </c>
      <c r="BB63" s="40">
        <v>0</v>
      </c>
      <c r="BC63" s="40">
        <v>0</v>
      </c>
      <c r="BD63" s="40">
        <v>0</v>
      </c>
    </row>
    <row r="64" spans="1:56" ht="15" customHeight="1">
      <c r="A64" t="s">
        <v>276</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c r="AZ64" s="40">
        <v>1.181</v>
      </c>
      <c r="BA64" s="40">
        <v>0.97099999999999997</v>
      </c>
      <c r="BB64" s="40">
        <v>0.76400000000000001</v>
      </c>
      <c r="BC64" s="40">
        <v>0.56100000000000005</v>
      </c>
      <c r="BD64" s="40">
        <v>0.36</v>
      </c>
    </row>
    <row r="65" spans="1:56" s="30" customFormat="1">
      <c r="A65" t="s">
        <v>121</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27">
        <v>1318.375</v>
      </c>
      <c r="AK65" s="127">
        <v>1313.288</v>
      </c>
      <c r="AL65" s="127">
        <v>1324.175</v>
      </c>
      <c r="AM65" s="127">
        <v>1109.2070000000001</v>
      </c>
      <c r="AN65" s="127">
        <v>1148.595</v>
      </c>
      <c r="AO65" s="178">
        <v>1139.096</v>
      </c>
      <c r="AP65" s="127">
        <v>1138.4649999999999</v>
      </c>
      <c r="AQ65" s="127">
        <v>1048.019324592</v>
      </c>
      <c r="AR65" s="127">
        <v>1050.2380000000001</v>
      </c>
      <c r="AS65" s="127">
        <v>1042.1880000000001</v>
      </c>
      <c r="AT65" s="127">
        <v>1049.606</v>
      </c>
      <c r="AU65" s="127">
        <v>1049.0989999999999</v>
      </c>
      <c r="AV65" s="127">
        <v>853.23099999999999</v>
      </c>
      <c r="AW65" s="127">
        <v>916.47199999999998</v>
      </c>
      <c r="AX65" s="127">
        <v>912.24300000000005</v>
      </c>
      <c r="AY65" s="127">
        <v>767.05700000000002</v>
      </c>
      <c r="AZ65" s="127">
        <v>763.24199999999996</v>
      </c>
      <c r="BA65" s="127">
        <v>763.95799999999997</v>
      </c>
      <c r="BB65" s="127">
        <v>676.22500000000002</v>
      </c>
      <c r="BC65" s="127">
        <v>671.46400000000006</v>
      </c>
      <c r="BD65" s="127">
        <v>763.23699999999997</v>
      </c>
    </row>
    <row r="66" spans="1:56">
      <c r="A66" t="s">
        <v>122</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27">
        <f t="shared" ref="T66:AS66" si="7">T6-T35-T65</f>
        <v>1155.4390000000003</v>
      </c>
      <c r="U66" s="127">
        <f t="shared" si="7"/>
        <v>1132.8179999999995</v>
      </c>
      <c r="V66" s="127">
        <f t="shared" si="7"/>
        <v>1168.0679999999998</v>
      </c>
      <c r="W66" s="127">
        <f t="shared" si="7"/>
        <v>1161.0079999999998</v>
      </c>
      <c r="X66" s="127">
        <f t="shared" si="7"/>
        <v>1168.5549999999994</v>
      </c>
      <c r="Y66" s="127">
        <f t="shared" si="7"/>
        <v>1194.58</v>
      </c>
      <c r="Z66" s="127">
        <f t="shared" si="7"/>
        <v>1179.2020000000005</v>
      </c>
      <c r="AA66" s="127">
        <f t="shared" si="7"/>
        <v>1045.4229999999991</v>
      </c>
      <c r="AB66" s="127">
        <f t="shared" si="7"/>
        <v>1048.6219999999998</v>
      </c>
      <c r="AC66" s="127">
        <f t="shared" si="7"/>
        <v>1031.3539999999991</v>
      </c>
      <c r="AD66" s="127">
        <f t="shared" si="7"/>
        <v>1040.751</v>
      </c>
      <c r="AE66" s="127">
        <f t="shared" si="7"/>
        <v>1904.0270000000005</v>
      </c>
      <c r="AF66" s="127">
        <f t="shared" si="7"/>
        <v>1907.0539999999999</v>
      </c>
      <c r="AG66" s="127">
        <f t="shared" si="7"/>
        <v>1830.5299999999993</v>
      </c>
      <c r="AH66" s="127">
        <f t="shared" si="7"/>
        <v>1790.7089999999996</v>
      </c>
      <c r="AI66" s="127">
        <f t="shared" si="7"/>
        <v>1627.6470000000004</v>
      </c>
      <c r="AJ66" s="127">
        <f t="shared" si="7"/>
        <v>1636.107</v>
      </c>
      <c r="AK66" s="127">
        <f t="shared" si="7"/>
        <v>1641.226000000001</v>
      </c>
      <c r="AL66" s="127">
        <f t="shared" si="7"/>
        <v>1651.6640000000004</v>
      </c>
      <c r="AM66" s="127">
        <f t="shared" si="7"/>
        <v>1665.289</v>
      </c>
      <c r="AN66" s="127">
        <f t="shared" si="7"/>
        <v>1652.1439999999986</v>
      </c>
      <c r="AO66" s="127">
        <f t="shared" si="7"/>
        <v>1543.3449999999998</v>
      </c>
      <c r="AP66" s="127">
        <f t="shared" si="7"/>
        <v>1550.4640000000002</v>
      </c>
      <c r="AQ66" s="127">
        <f t="shared" si="7"/>
        <v>1526.454285408</v>
      </c>
      <c r="AR66" s="127">
        <f t="shared" si="7"/>
        <v>1511.3999999999999</v>
      </c>
      <c r="AS66" s="127">
        <f t="shared" si="7"/>
        <v>1507.0659999999998</v>
      </c>
      <c r="AT66" s="127">
        <v>1510.7309999999995</v>
      </c>
      <c r="AU66" s="127">
        <v>1516.2769999999994</v>
      </c>
      <c r="AV66" s="127">
        <v>1523.1239999999996</v>
      </c>
      <c r="AW66" s="127">
        <v>2005.9420000000002</v>
      </c>
      <c r="AX66" s="127">
        <v>1573.5740000000005</v>
      </c>
      <c r="AY66" s="127">
        <v>1073.7879999999998</v>
      </c>
      <c r="AZ66" s="127">
        <v>1091.9450000000002</v>
      </c>
      <c r="BA66" s="127">
        <v>1038.1729999999998</v>
      </c>
      <c r="BB66" s="127">
        <v>731.11099999999976</v>
      </c>
      <c r="BC66" s="127">
        <f>BC6-BC35-BC65</f>
        <v>673.61699999999962</v>
      </c>
      <c r="BD66" s="127">
        <f>BD6-BD35-BD65</f>
        <v>692.81700000000012</v>
      </c>
    </row>
    <row r="67" spans="1:56">
      <c r="AN67" s="180"/>
      <c r="AO67" s="180"/>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Q65"/>
  <sheetViews>
    <sheetView showGridLines="0" zoomScaleNormal="100" workbookViewId="0">
      <pane xSplit="2" ySplit="5" topLeftCell="AJ6" activePane="bottomRight" state="frozen"/>
      <selection activeCell="D4" sqref="D4"/>
      <selection pane="topRight" activeCell="D4" sqref="D4"/>
      <selection pane="bottomLeft" activeCell="D4" sqref="D4"/>
      <selection pane="bottomRight" activeCell="AQ6" sqref="AQ6"/>
    </sheetView>
  </sheetViews>
  <sheetFormatPr defaultRowHeight="14.4" outlineLevelCol="1"/>
  <cols>
    <col min="1" max="1" width="30.109375" hidden="1" customWidth="1"/>
    <col min="2" max="2" width="58.44140625" customWidth="1"/>
    <col min="3" max="6" width="13.88671875" style="2" customWidth="1" outlineLevel="1"/>
    <col min="7" max="7" width="13.88671875" style="2" customWidth="1" outlineLevel="1" collapsed="1"/>
    <col min="8" max="14" width="13.88671875" style="2" customWidth="1" outlineLevel="1"/>
    <col min="15" max="15" width="14.44140625" style="2" bestFit="1" customWidth="1"/>
    <col min="16" max="17" width="14.44140625" bestFit="1" customWidth="1"/>
    <col min="18" max="25" width="17.5546875" bestFit="1" customWidth="1"/>
    <col min="26" max="43" width="17.5546875" style="151" bestFit="1" customWidth="1"/>
  </cols>
  <sheetData>
    <row r="1" spans="1:43">
      <c r="B1" s="108" t="s">
        <v>42</v>
      </c>
      <c r="C1"/>
      <c r="D1"/>
      <c r="E1"/>
      <c r="F1"/>
      <c r="G1"/>
      <c r="H1"/>
      <c r="I1"/>
      <c r="J1"/>
      <c r="K1"/>
      <c r="L1"/>
      <c r="M1"/>
      <c r="N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row>
    <row r="2" spans="1:43">
      <c r="B2" s="108" t="s">
        <v>41</v>
      </c>
      <c r="C2"/>
      <c r="D2"/>
      <c r="E2"/>
      <c r="F2"/>
      <c r="G2"/>
      <c r="H2"/>
      <c r="I2"/>
      <c r="J2"/>
      <c r="K2"/>
      <c r="L2"/>
      <c r="M2"/>
      <c r="N2"/>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row>
    <row r="3" spans="1:43" s="223" customFormat="1">
      <c r="B3" s="224">
        <v>1</v>
      </c>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row>
    <row r="4" spans="1:43" ht="3" customHeight="1">
      <c r="B4" s="12"/>
      <c r="C4" s="12"/>
      <c r="D4" s="12"/>
      <c r="E4" s="12"/>
      <c r="F4" s="12"/>
      <c r="G4" s="12"/>
      <c r="H4" s="12"/>
      <c r="I4" s="12"/>
      <c r="J4" s="12"/>
      <c r="K4" s="12"/>
      <c r="L4" s="12"/>
      <c r="M4" s="12"/>
      <c r="N4" s="12"/>
      <c r="O4" s="12"/>
      <c r="P4" s="12"/>
      <c r="Q4" s="12"/>
      <c r="R4" s="12"/>
      <c r="S4" s="12"/>
      <c r="T4" s="12"/>
      <c r="U4" s="12"/>
      <c r="V4" s="12"/>
      <c r="W4" s="12"/>
      <c r="X4" s="12"/>
      <c r="Y4" s="12"/>
      <c r="Z4" s="152"/>
      <c r="AA4" s="152"/>
      <c r="AB4" s="152"/>
      <c r="AC4" s="152"/>
      <c r="AD4" s="152"/>
      <c r="AE4" s="152"/>
      <c r="AF4" s="152"/>
      <c r="AG4" s="152"/>
      <c r="AH4" s="152"/>
      <c r="AI4" s="152"/>
      <c r="AJ4" s="152"/>
      <c r="AK4" s="152"/>
      <c r="AL4" s="152"/>
      <c r="AM4" s="152"/>
      <c r="AN4" s="152"/>
      <c r="AO4" s="152"/>
      <c r="AP4" s="152"/>
      <c r="AQ4" s="152"/>
    </row>
    <row r="5" spans="1:43" s="7" customFormat="1" ht="18.75" customHeight="1">
      <c r="B5" s="183" t="str">
        <f>IF('Sumário | Summary'!P1=1,"Balanço Patrimonial - Proforma (R$ MM)","Balance Sheet - Proforma (R$ million)")</f>
        <v>Balanço Patrimonial - Proforma (R$ MM)</v>
      </c>
      <c r="C5" s="182" t="s">
        <v>59</v>
      </c>
      <c r="D5" s="182" t="s">
        <v>60</v>
      </c>
      <c r="E5" s="182" t="s">
        <v>61</v>
      </c>
      <c r="F5" s="182" t="s">
        <v>62</v>
      </c>
      <c r="G5" s="182" t="s">
        <v>55</v>
      </c>
      <c r="H5" s="182" t="s">
        <v>56</v>
      </c>
      <c r="I5" s="182" t="s">
        <v>57</v>
      </c>
      <c r="J5" s="182" t="s">
        <v>58</v>
      </c>
      <c r="K5" s="182" t="s">
        <v>54</v>
      </c>
      <c r="L5" s="182" t="s">
        <v>53</v>
      </c>
      <c r="M5" s="182" t="s">
        <v>52</v>
      </c>
      <c r="N5" s="182" t="s">
        <v>51</v>
      </c>
      <c r="O5" s="182" t="s">
        <v>43</v>
      </c>
      <c r="P5" s="182" t="s">
        <v>44</v>
      </c>
      <c r="Q5" s="182" t="s">
        <v>46</v>
      </c>
      <c r="R5" s="182" t="s">
        <v>47</v>
      </c>
      <c r="S5" s="182" t="s">
        <v>50</v>
      </c>
      <c r="T5" s="182" t="s">
        <v>63</v>
      </c>
      <c r="U5" s="182" t="s">
        <v>64</v>
      </c>
      <c r="V5" s="182" t="s">
        <v>65</v>
      </c>
      <c r="W5" s="182" t="s">
        <v>98</v>
      </c>
      <c r="X5" s="182" t="s">
        <v>99</v>
      </c>
      <c r="Y5" s="182" t="s">
        <v>113</v>
      </c>
      <c r="Z5" s="182" t="s">
        <v>114</v>
      </c>
      <c r="AA5" s="182" t="s">
        <v>125</v>
      </c>
      <c r="AB5" s="182" t="s">
        <v>264</v>
      </c>
      <c r="AC5" s="182" t="s">
        <v>265</v>
      </c>
      <c r="AD5" s="182" t="s">
        <v>271</v>
      </c>
      <c r="AE5" s="182" t="s">
        <v>283</v>
      </c>
      <c r="AF5" s="182" t="s">
        <v>286</v>
      </c>
      <c r="AG5" s="182" t="s">
        <v>288</v>
      </c>
      <c r="AH5" s="182" t="s">
        <v>311</v>
      </c>
      <c r="AI5" s="182" t="s">
        <v>317</v>
      </c>
      <c r="AJ5" s="182" t="s">
        <v>319</v>
      </c>
      <c r="AK5" s="182" t="s">
        <v>327</v>
      </c>
      <c r="AL5" s="182" t="s">
        <v>329</v>
      </c>
      <c r="AM5" s="194" t="s">
        <v>331</v>
      </c>
      <c r="AN5" s="194" t="s">
        <v>332</v>
      </c>
      <c r="AO5" s="194" t="s">
        <v>333</v>
      </c>
      <c r="AP5" s="194" t="s">
        <v>334</v>
      </c>
      <c r="AQ5" s="194" t="s">
        <v>335</v>
      </c>
    </row>
    <row r="6" spans="1:43" ht="15" customHeight="1">
      <c r="A6" t="s">
        <v>115</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27">
        <f t="shared" ref="O6:AF6" si="0">O7+O18+O28</f>
        <v>2646.011</v>
      </c>
      <c r="P6" s="127">
        <f t="shared" si="0"/>
        <v>2962.1880000000001</v>
      </c>
      <c r="Q6" s="127">
        <f t="shared" si="0"/>
        <v>2716.9640000000004</v>
      </c>
      <c r="R6" s="127">
        <f t="shared" si="0"/>
        <v>3651.1150000000002</v>
      </c>
      <c r="S6" s="127">
        <f t="shared" si="0"/>
        <v>3551.0649999999996</v>
      </c>
      <c r="T6" s="127">
        <f t="shared" si="0"/>
        <v>3454.6419999999998</v>
      </c>
      <c r="U6" s="127">
        <f t="shared" si="0"/>
        <v>3367.4429999999998</v>
      </c>
      <c r="V6" s="127">
        <f t="shared" si="0"/>
        <v>3208.7220000000002</v>
      </c>
      <c r="W6" s="127">
        <f t="shared" si="0"/>
        <v>3137.085</v>
      </c>
      <c r="X6" s="127">
        <f t="shared" si="0"/>
        <v>3442.777</v>
      </c>
      <c r="Y6" s="127">
        <f t="shared" si="0"/>
        <v>3419.5600000000004</v>
      </c>
      <c r="Z6" s="127">
        <f t="shared" si="0"/>
        <v>3421.27</v>
      </c>
      <c r="AA6" s="127">
        <f t="shared" si="0"/>
        <v>3219.0299999999997</v>
      </c>
      <c r="AB6" s="127">
        <f t="shared" si="0"/>
        <v>2945.3959999999997</v>
      </c>
      <c r="AC6" s="127">
        <f t="shared" si="0"/>
        <v>2733.1680000000001</v>
      </c>
      <c r="AD6" s="127">
        <f t="shared" si="0"/>
        <v>2705.7432829999998</v>
      </c>
      <c r="AE6" s="127">
        <f t="shared" si="0"/>
        <v>2685.6930000000002</v>
      </c>
      <c r="AF6" s="127">
        <f t="shared" si="0"/>
        <v>2651.0839999999998</v>
      </c>
      <c r="AG6" s="127">
        <v>2671.817</v>
      </c>
      <c r="AH6" s="127">
        <v>2643.8580000000002</v>
      </c>
      <c r="AI6" s="127">
        <f>AI7+AI18+AI28</f>
        <v>2942.8420000000001</v>
      </c>
      <c r="AJ6" s="127">
        <v>3237.5109999999995</v>
      </c>
      <c r="AK6" s="127">
        <v>2637.6719999999996</v>
      </c>
      <c r="AL6" s="127">
        <v>2036.0800000000002</v>
      </c>
      <c r="AM6" s="127">
        <v>2057.5610000000001</v>
      </c>
      <c r="AN6" s="127">
        <v>1642.5219999999997</v>
      </c>
      <c r="AO6" s="127">
        <v>1340.2839999999999</v>
      </c>
      <c r="AP6" s="127">
        <v>1259.1789999999999</v>
      </c>
      <c r="AQ6" s="127">
        <f>AQ7+AQ18+AQ28</f>
        <v>1255.9839999999999</v>
      </c>
    </row>
    <row r="7" spans="1:43" ht="15" customHeight="1">
      <c r="A7" t="s">
        <v>116</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27">
        <f t="shared" ref="O7:AF7" si="1">SUM(O8:O17)</f>
        <v>467.72200000000004</v>
      </c>
      <c r="P7" s="127">
        <f t="shared" si="1"/>
        <v>696.24699999999996</v>
      </c>
      <c r="Q7" s="127">
        <f t="shared" si="1"/>
        <v>401.31699999999995</v>
      </c>
      <c r="R7" s="127">
        <f t="shared" si="1"/>
        <v>982.13299999999981</v>
      </c>
      <c r="S7" s="127">
        <f t="shared" si="1"/>
        <v>903.20799999999997</v>
      </c>
      <c r="T7" s="127">
        <f t="shared" si="1"/>
        <v>806.69299999999998</v>
      </c>
      <c r="U7" s="127">
        <f t="shared" si="1"/>
        <v>735.50599999999997</v>
      </c>
      <c r="V7" s="127">
        <f t="shared" si="1"/>
        <v>526.78100000000006</v>
      </c>
      <c r="W7" s="127">
        <f t="shared" si="1"/>
        <v>453.99400000000003</v>
      </c>
      <c r="X7" s="127">
        <f t="shared" si="1"/>
        <v>738.46900000000005</v>
      </c>
      <c r="Y7" s="127">
        <f t="shared" si="1"/>
        <v>1204.4840000000002</v>
      </c>
      <c r="Z7" s="127">
        <f t="shared" si="1"/>
        <v>904.21199999999999</v>
      </c>
      <c r="AA7" s="127">
        <f t="shared" si="1"/>
        <v>823.12799999999993</v>
      </c>
      <c r="AB7" s="127">
        <f t="shared" si="1"/>
        <v>898.45399999999995</v>
      </c>
      <c r="AC7" s="127">
        <f t="shared" si="1"/>
        <v>661.69799999999998</v>
      </c>
      <c r="AD7" s="127">
        <f t="shared" si="1"/>
        <v>436.71328299999999</v>
      </c>
      <c r="AE7" s="127">
        <f t="shared" si="1"/>
        <v>413.92900000000003</v>
      </c>
      <c r="AF7" s="127">
        <f t="shared" si="1"/>
        <v>392.65600000000001</v>
      </c>
      <c r="AG7" s="127">
        <v>398.73399999999998</v>
      </c>
      <c r="AH7" s="127">
        <v>382.60399999999998</v>
      </c>
      <c r="AI7" s="127">
        <f>SUM(AI8:AI17)</f>
        <v>1862.059</v>
      </c>
      <c r="AJ7" s="127">
        <v>2111.7869999999998</v>
      </c>
      <c r="AK7" s="127">
        <v>1545.06</v>
      </c>
      <c r="AL7" s="127">
        <v>1016.9449999999999</v>
      </c>
      <c r="AM7" s="127">
        <v>1081.5620000000001</v>
      </c>
      <c r="AN7" s="127">
        <v>661.97399999999982</v>
      </c>
      <c r="AO7" s="127">
        <v>325.72199999999998</v>
      </c>
      <c r="AP7" s="127">
        <v>244.738</v>
      </c>
      <c r="AQ7" s="127">
        <f>SUM(AQ8:AQ17)</f>
        <v>260.55700000000002</v>
      </c>
    </row>
    <row r="8" spans="1:43" ht="15" customHeight="1">
      <c r="A8" t="s">
        <v>155</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c r="AM8" s="40">
        <v>263.94600000000003</v>
      </c>
      <c r="AN8" s="40">
        <v>443.00200000000001</v>
      </c>
      <c r="AO8" s="40">
        <v>122.011</v>
      </c>
      <c r="AP8" s="40">
        <v>41.542999999999999</v>
      </c>
      <c r="AQ8" s="40">
        <v>53.506</v>
      </c>
    </row>
    <row r="9" spans="1:43" ht="15" customHeight="1">
      <c r="A9" t="s">
        <v>156</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c r="AM9" s="40">
        <v>147.536</v>
      </c>
      <c r="AN9" s="40">
        <v>147.83699999999999</v>
      </c>
      <c r="AO9" s="40">
        <v>147.91200000000001</v>
      </c>
      <c r="AP9" s="40">
        <v>149.005</v>
      </c>
      <c r="AQ9" s="40">
        <v>155.74100000000001</v>
      </c>
    </row>
    <row r="10" spans="1:43" ht="15" customHeight="1">
      <c r="A10" t="s">
        <v>157</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c r="AM10" s="40">
        <v>530.26300000000003</v>
      </c>
      <c r="AN10" s="40">
        <v>30.268000000000001</v>
      </c>
      <c r="AO10" s="40">
        <v>30.434999999999999</v>
      </c>
      <c r="AP10" s="40">
        <v>30.757999999999999</v>
      </c>
      <c r="AQ10" s="40">
        <v>27.876999999999999</v>
      </c>
    </row>
    <row r="11" spans="1:43" ht="15" customHeight="1">
      <c r="A11" t="s">
        <v>158</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c r="AM11" s="40">
        <v>8.077</v>
      </c>
      <c r="AN11" s="40">
        <v>7.9850000000000003</v>
      </c>
      <c r="AO11" s="40">
        <v>7.9850000000000003</v>
      </c>
      <c r="AP11" s="40">
        <v>8.218</v>
      </c>
      <c r="AQ11" s="40">
        <v>8.25</v>
      </c>
    </row>
    <row r="12" spans="1:43" ht="15" customHeight="1">
      <c r="A12" t="s">
        <v>159</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c r="AM12" s="40">
        <v>16.57</v>
      </c>
      <c r="AN12" s="40">
        <v>11.007</v>
      </c>
      <c r="AO12" s="40">
        <v>9.0820000000000007</v>
      </c>
      <c r="AP12" s="40">
        <v>10.928000000000001</v>
      </c>
      <c r="AQ12" s="40">
        <v>10.928000000000001</v>
      </c>
    </row>
    <row r="13" spans="1:43" ht="15" customHeight="1">
      <c r="A13" t="s">
        <v>160</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c r="AM13" s="40">
        <v>8.0000000000000002E-3</v>
      </c>
      <c r="AN13" s="40">
        <v>7.0000000000000001E-3</v>
      </c>
      <c r="AO13" s="40">
        <v>2E-3</v>
      </c>
      <c r="AP13" s="40">
        <v>3.9E-2</v>
      </c>
      <c r="AQ13" s="40">
        <v>0.13900000000000001</v>
      </c>
    </row>
    <row r="14" spans="1:43" ht="15" customHeight="1">
      <c r="A14" t="s">
        <v>161</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c r="AM14" s="40">
        <v>0.19700000000000001</v>
      </c>
      <c r="AN14" s="40">
        <v>1.256</v>
      </c>
      <c r="AO14" s="40">
        <v>1.256</v>
      </c>
      <c r="AP14" s="40">
        <v>0.19700000000000001</v>
      </c>
      <c r="AQ14" s="40">
        <v>0.19700000000000001</v>
      </c>
    </row>
    <row r="15" spans="1:43" ht="15" customHeight="1">
      <c r="A15" t="s">
        <v>162</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c r="AM15" s="40">
        <v>0</v>
      </c>
      <c r="AN15" s="40">
        <v>0</v>
      </c>
      <c r="AO15" s="40">
        <v>0</v>
      </c>
      <c r="AP15" s="40">
        <v>0</v>
      </c>
      <c r="AQ15" s="40">
        <v>0</v>
      </c>
    </row>
    <row r="16" spans="1:43" ht="15" customHeight="1">
      <c r="A16" t="s">
        <v>164</v>
      </c>
      <c r="B16" s="39" t="s">
        <v>124</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c r="AQ16" s="40">
        <v>0</v>
      </c>
    </row>
    <row r="17" spans="1:43" ht="15" customHeight="1">
      <c r="A17" t="s">
        <v>163</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c r="AM17" s="40">
        <v>114.965</v>
      </c>
      <c r="AN17" s="40">
        <v>20.611999999999998</v>
      </c>
      <c r="AO17" s="40">
        <v>7.0389999999999997</v>
      </c>
      <c r="AP17" s="40">
        <v>4.05</v>
      </c>
      <c r="AQ17" s="40">
        <v>3.919</v>
      </c>
    </row>
    <row r="18" spans="1:43" ht="15" customHeight="1">
      <c r="A18" t="s">
        <v>117</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27">
        <f t="shared" ref="O18:AF18" si="2">SUM(O19:O27)</f>
        <v>99.270999999999987</v>
      </c>
      <c r="P18" s="127">
        <f t="shared" si="2"/>
        <v>101.23499999999999</v>
      </c>
      <c r="Q18" s="127">
        <f t="shared" si="2"/>
        <v>160.09399999999999</v>
      </c>
      <c r="R18" s="127">
        <f t="shared" si="2"/>
        <v>167.03799999999998</v>
      </c>
      <c r="S18" s="127">
        <f t="shared" si="2"/>
        <v>129.00799999999998</v>
      </c>
      <c r="T18" s="127">
        <f t="shared" si="2"/>
        <v>138.048</v>
      </c>
      <c r="U18" s="127">
        <f t="shared" si="2"/>
        <v>131.24800000000002</v>
      </c>
      <c r="V18" s="127">
        <f t="shared" si="2"/>
        <v>153.11500000000001</v>
      </c>
      <c r="W18" s="127">
        <f t="shared" si="2"/>
        <v>159.07900000000004</v>
      </c>
      <c r="X18" s="127">
        <f t="shared" si="2"/>
        <v>190.07400000000001</v>
      </c>
      <c r="Y18" s="127">
        <f t="shared" si="2"/>
        <v>200.56600000000003</v>
      </c>
      <c r="Z18" s="127">
        <f t="shared" si="2"/>
        <v>227.54300000000001</v>
      </c>
      <c r="AA18" s="127">
        <f t="shared" si="2"/>
        <v>222.202</v>
      </c>
      <c r="AB18" s="127">
        <f t="shared" si="2"/>
        <v>200.947</v>
      </c>
      <c r="AC18" s="127">
        <f t="shared" si="2"/>
        <v>197.43499999999997</v>
      </c>
      <c r="AD18" s="127">
        <f t="shared" si="2"/>
        <v>227.99299999999999</v>
      </c>
      <c r="AE18" s="127">
        <f t="shared" si="2"/>
        <v>229.59100000000001</v>
      </c>
      <c r="AF18" s="127">
        <f t="shared" si="2"/>
        <v>217.62799999999999</v>
      </c>
      <c r="AG18" s="127">
        <v>222.60599999999999</v>
      </c>
      <c r="AH18" s="127">
        <v>225.679</v>
      </c>
      <c r="AI18" s="127">
        <f>SUM(AI19:AI27)</f>
        <v>185.78699999999998</v>
      </c>
      <c r="AJ18" s="127">
        <v>266.92</v>
      </c>
      <c r="AK18" s="127">
        <v>226.512</v>
      </c>
      <c r="AL18" s="127">
        <v>203.42100000000002</v>
      </c>
      <c r="AM18" s="127">
        <v>159.30200000000002</v>
      </c>
      <c r="AN18" s="127">
        <v>171.53199999999998</v>
      </c>
      <c r="AO18" s="127">
        <v>199.64699999999999</v>
      </c>
      <c r="AP18" s="127">
        <v>208.58500000000004</v>
      </c>
      <c r="AQ18" s="127">
        <f>SUM(AQ19:AQ27)</f>
        <v>193.59700000000001</v>
      </c>
    </row>
    <row r="19" spans="1:43" ht="15" customHeight="1">
      <c r="A19" t="s">
        <v>165</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1">
        <v>35.656999999999996</v>
      </c>
      <c r="AB19" s="181">
        <v>35.652000000000001</v>
      </c>
      <c r="AC19" s="181">
        <v>35.610999999999997</v>
      </c>
      <c r="AD19" s="181">
        <v>35.597000000000001</v>
      </c>
      <c r="AE19" s="181">
        <v>35.588000000000001</v>
      </c>
      <c r="AF19" s="181">
        <v>35.698999999999998</v>
      </c>
      <c r="AG19" s="181">
        <v>35.682000000000002</v>
      </c>
      <c r="AH19" s="181">
        <v>36.113</v>
      </c>
      <c r="AI19" s="181">
        <v>36.097999999999999</v>
      </c>
      <c r="AJ19" s="181">
        <v>36.073999999999998</v>
      </c>
      <c r="AK19" s="181">
        <v>36.031999999999996</v>
      </c>
      <c r="AL19" s="181">
        <v>36.179000000000002</v>
      </c>
      <c r="AM19" s="181">
        <v>0.97699999999999998</v>
      </c>
      <c r="AN19" s="181">
        <v>1.012</v>
      </c>
      <c r="AO19" s="181">
        <v>0.96599999999999997</v>
      </c>
      <c r="AP19" s="181">
        <v>0.93</v>
      </c>
      <c r="AQ19" s="181">
        <v>0.89900000000000002</v>
      </c>
    </row>
    <row r="20" spans="1:43" ht="15" customHeight="1">
      <c r="A20" t="s">
        <v>166</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c r="AM20" s="40">
        <v>47.094000000000001</v>
      </c>
      <c r="AN20" s="40">
        <v>47.302</v>
      </c>
      <c r="AO20" s="40">
        <v>47.491999999999997</v>
      </c>
      <c r="AP20" s="40">
        <v>47.682000000000002</v>
      </c>
      <c r="AQ20" s="40">
        <v>47.786999999999999</v>
      </c>
    </row>
    <row r="21" spans="1:43" ht="15" customHeight="1">
      <c r="A21" t="s">
        <v>167</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c r="AM21" s="40">
        <v>16.574000000000002</v>
      </c>
      <c r="AN21" s="40">
        <v>16.556999999999999</v>
      </c>
      <c r="AO21" s="40">
        <v>16.356000000000002</v>
      </c>
      <c r="AP21" s="40">
        <v>16.591999999999999</v>
      </c>
      <c r="AQ21" s="40">
        <v>16.672999999999998</v>
      </c>
    </row>
    <row r="22" spans="1:43" ht="15" customHeight="1">
      <c r="A22" t="s">
        <v>168</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c r="AM22" s="40">
        <v>2.048</v>
      </c>
      <c r="AN22" s="40">
        <v>2.3919999999999999</v>
      </c>
      <c r="AO22" s="40">
        <v>2.3220000000000001</v>
      </c>
      <c r="AP22" s="40">
        <v>2.1669999999999998</v>
      </c>
      <c r="AQ22" s="40">
        <v>2.2829999999999999</v>
      </c>
    </row>
    <row r="23" spans="1:43" ht="15" customHeight="1">
      <c r="A23" t="s">
        <v>176</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c r="AM23" s="40">
        <v>0</v>
      </c>
      <c r="AN23" s="40">
        <v>0</v>
      </c>
      <c r="AO23" s="40">
        <v>0</v>
      </c>
      <c r="AP23" s="40">
        <v>0</v>
      </c>
      <c r="AQ23" s="40">
        <v>0</v>
      </c>
    </row>
    <row r="24" spans="1:43" ht="15" customHeight="1">
      <c r="A24" t="s">
        <v>169</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c r="AM24" s="40">
        <v>0.70599999999999996</v>
      </c>
      <c r="AN24" s="40">
        <v>12.747</v>
      </c>
      <c r="AO24" s="40">
        <v>22.161999999999999</v>
      </c>
      <c r="AP24" s="40">
        <v>26.632000000000001</v>
      </c>
      <c r="AQ24" s="40">
        <v>11.34</v>
      </c>
    </row>
    <row r="25" spans="1:43" ht="15" customHeight="1">
      <c r="A25" t="s">
        <v>170</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c r="AM25" s="40">
        <v>3.5139999999999998</v>
      </c>
      <c r="AN25" s="40">
        <v>3.4420000000000002</v>
      </c>
      <c r="AO25" s="40">
        <v>0.23599999999999999</v>
      </c>
      <c r="AP25" s="40">
        <v>0.316</v>
      </c>
      <c r="AQ25" s="40">
        <v>0.31900000000000001</v>
      </c>
    </row>
    <row r="26" spans="1:43" ht="15" customHeight="1">
      <c r="A26" t="s">
        <v>171</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c r="AM26" s="40">
        <v>5.9889999999999999</v>
      </c>
      <c r="AN26" s="40">
        <v>5.6609999999999996</v>
      </c>
      <c r="AO26" s="40">
        <v>5.8650000000000002</v>
      </c>
      <c r="AP26" s="40">
        <v>5.593</v>
      </c>
      <c r="AQ26" s="40">
        <v>5.6230000000000002</v>
      </c>
    </row>
    <row r="27" spans="1:43" ht="15" customHeight="1">
      <c r="A27" t="s">
        <v>330</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c r="AM27" s="40">
        <v>82.4</v>
      </c>
      <c r="AN27" s="40">
        <v>82.418999999999997</v>
      </c>
      <c r="AO27" s="40">
        <v>104.248</v>
      </c>
      <c r="AP27" s="40">
        <v>108.673</v>
      </c>
      <c r="AQ27" s="40">
        <v>108.673</v>
      </c>
    </row>
    <row r="28" spans="1:43"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27">
        <f t="shared" ref="O28:AF28" si="3">SUM(O29:O33)</f>
        <v>2079.018</v>
      </c>
      <c r="P28" s="127">
        <f t="shared" si="3"/>
        <v>2164.7060000000001</v>
      </c>
      <c r="Q28" s="127">
        <f t="shared" si="3"/>
        <v>2155.5530000000003</v>
      </c>
      <c r="R28" s="127">
        <f t="shared" si="3"/>
        <v>2501.9440000000004</v>
      </c>
      <c r="S28" s="127">
        <f t="shared" si="3"/>
        <v>2518.8489999999997</v>
      </c>
      <c r="T28" s="127">
        <f t="shared" si="3"/>
        <v>2509.9009999999998</v>
      </c>
      <c r="U28" s="127">
        <f t="shared" si="3"/>
        <v>2500.6889999999999</v>
      </c>
      <c r="V28" s="127">
        <f t="shared" si="3"/>
        <v>2528.826</v>
      </c>
      <c r="W28" s="127">
        <f t="shared" si="3"/>
        <v>2524.0120000000002</v>
      </c>
      <c r="X28" s="127">
        <f t="shared" si="3"/>
        <v>2514.2339999999999</v>
      </c>
      <c r="Y28" s="127">
        <f t="shared" si="3"/>
        <v>2014.51</v>
      </c>
      <c r="Z28" s="127">
        <f t="shared" si="3"/>
        <v>2289.5149999999999</v>
      </c>
      <c r="AA28" s="127">
        <f t="shared" si="3"/>
        <v>2173.6999999999998</v>
      </c>
      <c r="AB28" s="127">
        <f t="shared" si="3"/>
        <v>1845.9950000000001</v>
      </c>
      <c r="AC28" s="127">
        <f t="shared" si="3"/>
        <v>1874.0350000000001</v>
      </c>
      <c r="AD28" s="127">
        <f t="shared" si="3"/>
        <v>2041.037</v>
      </c>
      <c r="AE28" s="127">
        <f t="shared" si="3"/>
        <v>2042.173</v>
      </c>
      <c r="AF28" s="127">
        <f t="shared" si="3"/>
        <v>2040.8</v>
      </c>
      <c r="AG28" s="127">
        <v>2050.4769999999999</v>
      </c>
      <c r="AH28" s="127">
        <v>2035.5750000000003</v>
      </c>
      <c r="AI28" s="127">
        <f>SUM(AI29:AI33)</f>
        <v>894.99599999999998</v>
      </c>
      <c r="AJ28" s="127">
        <v>858.80399999999986</v>
      </c>
      <c r="AK28" s="127">
        <v>866.09999999999991</v>
      </c>
      <c r="AL28" s="127">
        <v>815.71400000000017</v>
      </c>
      <c r="AM28" s="127">
        <v>816.697</v>
      </c>
      <c r="AN28" s="127">
        <v>809.01599999999985</v>
      </c>
      <c r="AO28" s="127">
        <v>814.91499999999996</v>
      </c>
      <c r="AP28" s="127">
        <v>805.85599999999988</v>
      </c>
      <c r="AQ28" s="127">
        <f>SUM(AQ29:AQ33)</f>
        <v>801.82999999999993</v>
      </c>
    </row>
    <row r="29" spans="1:43" ht="15" customHeight="1">
      <c r="A29" t="s">
        <v>172</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c r="AM29" s="40">
        <v>35.561999999999998</v>
      </c>
      <c r="AN29" s="40">
        <v>35.698999999999998</v>
      </c>
      <c r="AO29" s="40">
        <v>32.386000000000003</v>
      </c>
      <c r="AP29" s="40">
        <v>32.482999999999997</v>
      </c>
      <c r="AQ29" s="40">
        <v>29.605</v>
      </c>
    </row>
    <row r="30" spans="1:43" ht="15" customHeight="1">
      <c r="A30" t="s">
        <v>173</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c r="AM30" s="40">
        <v>772.76099999999997</v>
      </c>
      <c r="AN30" s="40">
        <v>764.928</v>
      </c>
      <c r="AO30" s="40">
        <v>773.36900000000003</v>
      </c>
      <c r="AP30" s="40">
        <v>764.48</v>
      </c>
      <c r="AQ30" s="40">
        <v>763.60299999999995</v>
      </c>
    </row>
    <row r="31" spans="1:43" ht="15" customHeight="1">
      <c r="A31" t="s">
        <v>174</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c r="AM31" s="40">
        <v>0.67600000000000005</v>
      </c>
      <c r="AN31" s="40">
        <v>0.877</v>
      </c>
      <c r="AO31" s="40">
        <v>0.82299999999999995</v>
      </c>
      <c r="AP31" s="40">
        <v>0.76200000000000001</v>
      </c>
      <c r="AQ31" s="40">
        <v>0.70699999999999996</v>
      </c>
    </row>
    <row r="32" spans="1:43" ht="15" customHeight="1">
      <c r="A32" t="s">
        <v>175</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c r="AM32" s="40">
        <v>7.6980000000000004</v>
      </c>
      <c r="AN32" s="40">
        <v>7.5119999999999996</v>
      </c>
      <c r="AO32" s="40">
        <v>8.3369999999999997</v>
      </c>
      <c r="AP32" s="40">
        <v>8.1310000000000002</v>
      </c>
      <c r="AQ32" s="40">
        <v>7.915</v>
      </c>
    </row>
    <row r="33" spans="1:43" ht="15" customHeight="1">
      <c r="A33" t="s">
        <v>177</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c r="AM33" s="40">
        <v>0</v>
      </c>
      <c r="AN33" s="40">
        <v>0</v>
      </c>
      <c r="AO33" s="40">
        <v>0</v>
      </c>
      <c r="AP33" s="40">
        <v>0</v>
      </c>
      <c r="AQ33" s="40">
        <v>0</v>
      </c>
    </row>
    <row r="34" spans="1:43" ht="14.25" customHeight="1">
      <c r="A34" t="s">
        <v>123</v>
      </c>
      <c r="B34" s="22" t="str">
        <f>IF('Sumário | Summary'!P1=1,"PASSIVO","Liabilities")</f>
        <v>PASSIVO</v>
      </c>
      <c r="C34" s="127">
        <v>2510.6990000000001</v>
      </c>
      <c r="D34" s="127">
        <v>2486.3599999999997</v>
      </c>
      <c r="E34" s="127">
        <v>2558.1240000000003</v>
      </c>
      <c r="F34" s="127">
        <v>2668.7550000000001</v>
      </c>
      <c r="G34" s="127">
        <v>2585.6760000000004</v>
      </c>
      <c r="H34" s="127">
        <v>2613.5970000000002</v>
      </c>
      <c r="I34" s="127">
        <v>1862.61</v>
      </c>
      <c r="J34" s="127">
        <v>1646.046</v>
      </c>
      <c r="K34" s="127">
        <v>1798.29</v>
      </c>
      <c r="L34" s="127">
        <v>1724.1379999999999</v>
      </c>
      <c r="M34" s="127">
        <v>1693.259</v>
      </c>
      <c r="N34" s="127">
        <v>1666.547</v>
      </c>
      <c r="O34" s="127">
        <f t="shared" ref="O34:AF34" si="4">O35+O52</f>
        <v>1597.3339999999998</v>
      </c>
      <c r="P34" s="127">
        <f t="shared" si="4"/>
        <v>1930.7729999999997</v>
      </c>
      <c r="Q34" s="127">
        <f t="shared" si="4"/>
        <v>1676.1459999999997</v>
      </c>
      <c r="R34" s="127">
        <f t="shared" si="4"/>
        <v>1747.0169999999998</v>
      </c>
      <c r="S34" s="127">
        <f t="shared" si="4"/>
        <v>1644.4619999999998</v>
      </c>
      <c r="T34" s="127">
        <f t="shared" si="4"/>
        <v>1624.8650000000002</v>
      </c>
      <c r="U34" s="127">
        <f t="shared" si="4"/>
        <v>1577.1019999999996</v>
      </c>
      <c r="V34" s="127">
        <f t="shared" si="4"/>
        <v>1583.0309999999999</v>
      </c>
      <c r="W34" s="127">
        <f t="shared" si="4"/>
        <v>1500.6830000000002</v>
      </c>
      <c r="X34" s="127">
        <f t="shared" si="4"/>
        <v>1801.3019999999999</v>
      </c>
      <c r="Y34" s="127">
        <f t="shared" si="4"/>
        <v>1769.2219999999998</v>
      </c>
      <c r="Z34" s="127">
        <f t="shared" si="4"/>
        <v>1755.8650000000002</v>
      </c>
      <c r="AA34" s="127">
        <f t="shared" si="4"/>
        <v>1566.8760000000002</v>
      </c>
      <c r="AB34" s="127">
        <f t="shared" si="4"/>
        <v>1402.095</v>
      </c>
      <c r="AC34" s="127">
        <f t="shared" si="4"/>
        <v>1183.067</v>
      </c>
      <c r="AD34" s="127">
        <f t="shared" si="4"/>
        <v>1177.0559999999998</v>
      </c>
      <c r="AE34" s="127">
        <f t="shared" si="4"/>
        <v>1174.1799999999998</v>
      </c>
      <c r="AF34" s="127">
        <f t="shared" si="4"/>
        <v>1142.8220000000001</v>
      </c>
      <c r="AG34" s="127">
        <v>1159.297</v>
      </c>
      <c r="AH34" s="127">
        <v>1127.0930000000001</v>
      </c>
      <c r="AI34" s="127">
        <f>AI35+AI52</f>
        <v>1419.212</v>
      </c>
      <c r="AJ34" s="127">
        <v>1223.3400000000001</v>
      </c>
      <c r="AK34" s="127">
        <v>1064.0229999999999</v>
      </c>
      <c r="AL34" s="127">
        <v>959.0390000000001</v>
      </c>
      <c r="AM34" s="127">
        <v>965.61599999999999</v>
      </c>
      <c r="AN34" s="127">
        <v>604.34900000000005</v>
      </c>
      <c r="AO34" s="127">
        <v>609.173</v>
      </c>
      <c r="AP34" s="127">
        <v>585.5619999999999</v>
      </c>
      <c r="AQ34" s="127">
        <f>AQ35+AQ52</f>
        <v>563.16700000000003</v>
      </c>
    </row>
    <row r="35" spans="1:43" ht="15" customHeight="1">
      <c r="A35" t="s">
        <v>118</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27">
        <f t="shared" ref="O35:AF35" si="5">SUM(O36:O51)</f>
        <v>334.47600000000006</v>
      </c>
      <c r="P35" s="127">
        <f t="shared" si="5"/>
        <v>406.28399999999999</v>
      </c>
      <c r="Q35" s="127">
        <f t="shared" si="5"/>
        <v>271.55099999999999</v>
      </c>
      <c r="R35" s="127">
        <f t="shared" si="5"/>
        <v>255.59599999999998</v>
      </c>
      <c r="S35" s="127">
        <f t="shared" si="5"/>
        <v>207.38799999999998</v>
      </c>
      <c r="T35" s="127">
        <f t="shared" si="5"/>
        <v>183.27599999999998</v>
      </c>
      <c r="U35" s="127">
        <f t="shared" si="5"/>
        <v>185.94799999999995</v>
      </c>
      <c r="V35" s="127">
        <f t="shared" si="5"/>
        <v>194.36</v>
      </c>
      <c r="W35" s="127">
        <f t="shared" si="5"/>
        <v>175.41299999999998</v>
      </c>
      <c r="X35" s="127">
        <f t="shared" si="5"/>
        <v>287.19900000000001</v>
      </c>
      <c r="Y35" s="127">
        <f t="shared" si="5"/>
        <v>295.81</v>
      </c>
      <c r="Z35" s="127">
        <f t="shared" si="5"/>
        <v>335.23000000000013</v>
      </c>
      <c r="AA35" s="127">
        <f t="shared" si="5"/>
        <v>215.68099999999998</v>
      </c>
      <c r="AB35" s="127">
        <f t="shared" si="5"/>
        <v>200.35699999999997</v>
      </c>
      <c r="AC35" s="127">
        <f t="shared" si="5"/>
        <v>71.72999999999999</v>
      </c>
      <c r="AD35" s="127">
        <f t="shared" si="5"/>
        <v>87.616</v>
      </c>
      <c r="AE35" s="127">
        <f t="shared" si="5"/>
        <v>76.451999999999984</v>
      </c>
      <c r="AF35" s="127">
        <f t="shared" si="5"/>
        <v>95.182999999999993</v>
      </c>
      <c r="AG35" s="127">
        <v>108.99400000000001</v>
      </c>
      <c r="AH35" s="127">
        <v>75.873000000000005</v>
      </c>
      <c r="AI35" s="127">
        <f>SUM(AI36:AI51)</f>
        <v>459.94599999999991</v>
      </c>
      <c r="AJ35" s="127">
        <v>326.90900000000011</v>
      </c>
      <c r="AK35" s="127">
        <v>204.10800000000003</v>
      </c>
      <c r="AL35" s="127">
        <v>217.11699999999996</v>
      </c>
      <c r="AM35" s="127">
        <v>215.803</v>
      </c>
      <c r="AN35" s="127">
        <v>97.78</v>
      </c>
      <c r="AO35" s="127">
        <v>116.41200000000001</v>
      </c>
      <c r="AP35" s="127">
        <v>95.971000000000004</v>
      </c>
      <c r="AQ35" s="127">
        <f>SUM(AQ36:AQ51)</f>
        <v>69.091999999999999</v>
      </c>
    </row>
    <row r="36" spans="1:43" ht="15" customHeight="1">
      <c r="A36" t="s">
        <v>178</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c r="AM36" s="40">
        <v>0</v>
      </c>
      <c r="AN36" s="40">
        <v>0</v>
      </c>
      <c r="AO36" s="40">
        <v>0</v>
      </c>
      <c r="AP36" s="40">
        <v>0</v>
      </c>
      <c r="AQ36" s="40">
        <v>0</v>
      </c>
    </row>
    <row r="37" spans="1:43" ht="15" customHeight="1">
      <c r="A37" t="s">
        <v>179</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c r="AM37" s="40">
        <v>146.77699999999999</v>
      </c>
      <c r="AN37" s="40">
        <v>12.638999999999999</v>
      </c>
      <c r="AO37" s="40">
        <v>12.914</v>
      </c>
      <c r="AP37" s="40">
        <v>12.94</v>
      </c>
      <c r="AQ37" s="40">
        <v>12.972</v>
      </c>
    </row>
    <row r="38" spans="1:43" ht="15" customHeight="1">
      <c r="A38" t="s">
        <v>190</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c r="AQ38" s="40">
        <v>0</v>
      </c>
    </row>
    <row r="39" spans="1:43" ht="15" customHeight="1">
      <c r="A39" t="s">
        <v>180</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c r="AM39" s="40">
        <v>10.042999999999999</v>
      </c>
      <c r="AN39" s="40">
        <v>15.214</v>
      </c>
      <c r="AO39" s="40">
        <v>11.118</v>
      </c>
      <c r="AP39" s="40">
        <v>16.358000000000001</v>
      </c>
      <c r="AQ39" s="40">
        <v>12.884</v>
      </c>
    </row>
    <row r="40" spans="1:43" ht="15" customHeight="1">
      <c r="A40" t="s">
        <v>284</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13.263999999999999</v>
      </c>
      <c r="AP40" s="40">
        <v>13.263999999999999</v>
      </c>
      <c r="AQ40" s="40">
        <v>6.3E-2</v>
      </c>
    </row>
    <row r="41" spans="1:43" ht="15" customHeight="1">
      <c r="A41" t="s">
        <v>181</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c r="AM41" s="40">
        <v>17.609000000000002</v>
      </c>
      <c r="AN41" s="40">
        <v>12.936999999999999</v>
      </c>
      <c r="AO41" s="40">
        <v>18.344000000000001</v>
      </c>
      <c r="AP41" s="40">
        <v>21.236000000000001</v>
      </c>
      <c r="AQ41" s="40">
        <v>8.4969999999999999</v>
      </c>
    </row>
    <row r="42" spans="1:43" ht="15" customHeight="1">
      <c r="A42" t="s">
        <v>182</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c r="AM42" s="40">
        <v>0.191</v>
      </c>
      <c r="AN42" s="40">
        <v>0.191</v>
      </c>
      <c r="AO42" s="40">
        <v>0</v>
      </c>
      <c r="AP42" s="40">
        <v>0</v>
      </c>
      <c r="AQ42" s="40">
        <v>0.46200000000000002</v>
      </c>
    </row>
    <row r="43" spans="1:43" ht="15" customHeight="1">
      <c r="A43" t="s">
        <v>183</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c r="AM43" s="40">
        <v>0.17899999999999999</v>
      </c>
      <c r="AN43" s="40">
        <v>0.17699999999999999</v>
      </c>
      <c r="AO43" s="40">
        <v>0.16800000000000001</v>
      </c>
      <c r="AP43" s="40">
        <v>0.158</v>
      </c>
      <c r="AQ43" s="40">
        <v>0.36599999999999999</v>
      </c>
    </row>
    <row r="44" spans="1:43" ht="15" customHeight="1">
      <c r="A44" t="s">
        <v>184</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c r="AM44" s="40">
        <v>0.16800000000000001</v>
      </c>
      <c r="AN44" s="40">
        <v>0.185</v>
      </c>
      <c r="AO44" s="40">
        <v>0.17100000000000001</v>
      </c>
      <c r="AP44" s="40">
        <v>0.26200000000000001</v>
      </c>
      <c r="AQ44" s="40">
        <v>0.214</v>
      </c>
    </row>
    <row r="45" spans="1:43" ht="15" customHeight="1">
      <c r="A45" t="s">
        <v>185</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c r="AM45" s="40">
        <v>0</v>
      </c>
      <c r="AN45" s="40">
        <v>0</v>
      </c>
      <c r="AO45" s="40">
        <v>0</v>
      </c>
      <c r="AP45" s="40">
        <v>0</v>
      </c>
      <c r="AQ45" s="40">
        <v>0</v>
      </c>
    </row>
    <row r="46" spans="1:43" ht="15" customHeight="1">
      <c r="A46" t="s">
        <v>186</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c r="AM46" s="40">
        <v>5.1999999999999998E-2</v>
      </c>
      <c r="AN46" s="40">
        <v>18.364000000000001</v>
      </c>
      <c r="AO46" s="40">
        <v>18.331</v>
      </c>
      <c r="AP46" s="40">
        <v>3.4000000000000002E-2</v>
      </c>
      <c r="AQ46" s="40">
        <v>0.35299999999999998</v>
      </c>
    </row>
    <row r="47" spans="1:43" ht="15" customHeight="1">
      <c r="A47" t="s">
        <v>187</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c r="AM47" s="40">
        <v>1.216</v>
      </c>
      <c r="AN47" s="40">
        <v>1.321</v>
      </c>
      <c r="AO47" s="40">
        <v>1.1479999999999999</v>
      </c>
      <c r="AP47" s="40">
        <v>1.1180000000000001</v>
      </c>
      <c r="AQ47" s="40">
        <v>1.113</v>
      </c>
    </row>
    <row r="48" spans="1:43" ht="15" customHeight="1">
      <c r="A48" t="s">
        <v>188</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c r="AM48" s="40">
        <v>0.29499999999999998</v>
      </c>
      <c r="AN48" s="40">
        <v>0.29799999999999999</v>
      </c>
      <c r="AO48" s="40">
        <v>0.29799999999999999</v>
      </c>
      <c r="AP48" s="40">
        <v>0.23400000000000001</v>
      </c>
      <c r="AQ48" s="40">
        <v>0.192</v>
      </c>
    </row>
    <row r="49" spans="1:43" ht="15" customHeight="1">
      <c r="A49" t="s">
        <v>119</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c r="AM49" s="40">
        <v>0</v>
      </c>
      <c r="AN49" s="40">
        <v>0</v>
      </c>
      <c r="AO49" s="40">
        <v>0</v>
      </c>
      <c r="AP49" s="40">
        <v>0</v>
      </c>
      <c r="AQ49" s="40">
        <v>0</v>
      </c>
    </row>
    <row r="50" spans="1:43" ht="15" customHeight="1">
      <c r="A50" t="s">
        <v>275</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c r="AM50" s="40">
        <v>0.871</v>
      </c>
      <c r="AN50" s="40">
        <v>0.85799999999999998</v>
      </c>
      <c r="AO50" s="40">
        <v>0.84499999999999997</v>
      </c>
      <c r="AP50" s="40">
        <v>0.83299999999999996</v>
      </c>
      <c r="AQ50" s="40">
        <v>0.82099999999999995</v>
      </c>
    </row>
    <row r="51" spans="1:43" ht="15" customHeight="1">
      <c r="A51" t="s">
        <v>189</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c r="AM51" s="40">
        <v>38.402000000000001</v>
      </c>
      <c r="AN51" s="40">
        <v>35.595999999999997</v>
      </c>
      <c r="AO51" s="40">
        <v>39.811</v>
      </c>
      <c r="AP51" s="40">
        <v>29.533999999999999</v>
      </c>
      <c r="AQ51" s="40">
        <v>31.155000000000001</v>
      </c>
    </row>
    <row r="52" spans="1:43" ht="15" customHeight="1">
      <c r="A52" t="s">
        <v>120</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27">
        <f t="shared" ref="O52:AF52" si="6">SUM(O53:O63)</f>
        <v>1262.8579999999997</v>
      </c>
      <c r="P52" s="127">
        <f t="shared" si="6"/>
        <v>1524.4889999999998</v>
      </c>
      <c r="Q52" s="127">
        <f t="shared" si="6"/>
        <v>1404.5949999999998</v>
      </c>
      <c r="R52" s="127">
        <f t="shared" si="6"/>
        <v>1491.4209999999998</v>
      </c>
      <c r="S52" s="127">
        <f t="shared" si="6"/>
        <v>1437.0739999999998</v>
      </c>
      <c r="T52" s="127">
        <f t="shared" si="6"/>
        <v>1441.5890000000002</v>
      </c>
      <c r="U52" s="127">
        <f t="shared" si="6"/>
        <v>1391.1539999999998</v>
      </c>
      <c r="V52" s="127">
        <f t="shared" si="6"/>
        <v>1388.671</v>
      </c>
      <c r="W52" s="127">
        <f t="shared" si="6"/>
        <v>1325.2700000000002</v>
      </c>
      <c r="X52" s="127">
        <f t="shared" si="6"/>
        <v>1514.1029999999998</v>
      </c>
      <c r="Y52" s="127">
        <f t="shared" si="6"/>
        <v>1473.4119999999998</v>
      </c>
      <c r="Z52" s="127">
        <f t="shared" si="6"/>
        <v>1420.635</v>
      </c>
      <c r="AA52" s="127">
        <f t="shared" si="6"/>
        <v>1351.1950000000002</v>
      </c>
      <c r="AB52" s="127">
        <f t="shared" si="6"/>
        <v>1201.7380000000001</v>
      </c>
      <c r="AC52" s="127">
        <f t="shared" si="6"/>
        <v>1111.337</v>
      </c>
      <c r="AD52" s="127">
        <f t="shared" si="6"/>
        <v>1089.4399999999998</v>
      </c>
      <c r="AE52" s="127">
        <f t="shared" si="6"/>
        <v>1097.7279999999998</v>
      </c>
      <c r="AF52" s="127">
        <f t="shared" si="6"/>
        <v>1047.6390000000001</v>
      </c>
      <c r="AG52" s="127">
        <v>1050.3030000000001</v>
      </c>
      <c r="AH52" s="127">
        <v>1051.22</v>
      </c>
      <c r="AI52" s="127">
        <f>SUM(AI53:AI63)</f>
        <v>959.26600000000008</v>
      </c>
      <c r="AJ52" s="127">
        <v>896.43100000000004</v>
      </c>
      <c r="AK52" s="127">
        <v>859.91499999999996</v>
      </c>
      <c r="AL52" s="127">
        <v>741.92200000000014</v>
      </c>
      <c r="AM52" s="127">
        <v>749.81299999999999</v>
      </c>
      <c r="AN52" s="127">
        <v>506.56900000000007</v>
      </c>
      <c r="AO52" s="127">
        <v>492.76100000000002</v>
      </c>
      <c r="AP52" s="127">
        <v>489.59099999999995</v>
      </c>
      <c r="AQ52" s="127">
        <f>SUM(AQ53:AQ63)</f>
        <v>494.07500000000005</v>
      </c>
    </row>
    <row r="53" spans="1:43" ht="15" customHeight="1">
      <c r="A53" t="s">
        <v>191</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row>
    <row r="54" spans="1:43" ht="15" customHeight="1">
      <c r="A54" t="s">
        <v>192</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c r="AM54" s="40">
        <v>691.399</v>
      </c>
      <c r="AN54" s="40">
        <v>452.76100000000002</v>
      </c>
      <c r="AO54" s="40">
        <v>450.25900000000001</v>
      </c>
      <c r="AP54" s="40">
        <v>450.71</v>
      </c>
      <c r="AQ54" s="40">
        <v>454.411</v>
      </c>
    </row>
    <row r="55" spans="1:43" ht="15" customHeight="1">
      <c r="A55" t="s">
        <v>199</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c r="AP55" s="40">
        <v>0</v>
      </c>
      <c r="AQ55" s="40">
        <v>0</v>
      </c>
    </row>
    <row r="56" spans="1:43" ht="15" customHeight="1">
      <c r="A56" t="s">
        <v>194</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c r="AM56" s="40">
        <v>0.63400000000000001</v>
      </c>
      <c r="AN56" s="40">
        <v>0.59799999999999998</v>
      </c>
      <c r="AO56" s="40">
        <v>0.60299999999999998</v>
      </c>
      <c r="AP56" s="40">
        <v>0.59</v>
      </c>
      <c r="AQ56" s="40">
        <v>0.58599999999999997</v>
      </c>
    </row>
    <row r="57" spans="1:43">
      <c r="A57" t="s">
        <v>195</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c r="AM57" s="40">
        <v>13.204000000000001</v>
      </c>
      <c r="AN57" s="40">
        <v>8.7899999999999991</v>
      </c>
      <c r="AO57" s="40">
        <v>13.747</v>
      </c>
      <c r="AP57" s="40">
        <v>10.249000000000001</v>
      </c>
      <c r="AQ57" s="40">
        <v>11.201000000000001</v>
      </c>
    </row>
    <row r="58" spans="1:43">
      <c r="A58" t="s">
        <v>196</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c r="AM58" s="40">
        <v>0</v>
      </c>
      <c r="AN58" s="40">
        <v>0</v>
      </c>
      <c r="AO58" s="40">
        <v>0</v>
      </c>
      <c r="AP58" s="40">
        <v>0</v>
      </c>
      <c r="AQ58" s="40">
        <v>0</v>
      </c>
    </row>
    <row r="59" spans="1:43" ht="15" customHeight="1">
      <c r="A59" t="s">
        <v>193</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c r="AM59" s="40">
        <v>39.668999999999997</v>
      </c>
      <c r="AN59" s="40">
        <v>39.649000000000001</v>
      </c>
      <c r="AO59" s="40">
        <v>26.385000000000002</v>
      </c>
      <c r="AP59" s="40">
        <v>26.385000000000002</v>
      </c>
      <c r="AQ59" s="40">
        <v>26.385000000000002</v>
      </c>
    </row>
    <row r="60" spans="1:43" ht="15" customHeight="1">
      <c r="A60" t="s">
        <v>197</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c r="AM60" s="40">
        <v>3.726</v>
      </c>
      <c r="AN60" s="40">
        <v>3.8</v>
      </c>
      <c r="AO60" s="40">
        <v>1.0029999999999999</v>
      </c>
      <c r="AP60" s="40">
        <v>1.0960000000000001</v>
      </c>
      <c r="AQ60" s="40">
        <v>1.1319999999999999</v>
      </c>
    </row>
    <row r="61" spans="1:43">
      <c r="A61" t="s">
        <v>198</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0">
        <v>0</v>
      </c>
      <c r="P61" s="18">
        <v>0</v>
      </c>
      <c r="Q61" s="18">
        <v>0</v>
      </c>
      <c r="R61" s="18">
        <v>0</v>
      </c>
      <c r="S61" s="120">
        <v>0</v>
      </c>
      <c r="T61" s="120">
        <v>0</v>
      </c>
      <c r="U61" s="120">
        <v>0</v>
      </c>
      <c r="V61" s="120">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c r="AM61" s="40">
        <v>0</v>
      </c>
      <c r="AN61" s="40">
        <v>0</v>
      </c>
      <c r="AO61" s="40">
        <v>0</v>
      </c>
      <c r="AP61" s="40">
        <v>0</v>
      </c>
      <c r="AQ61" s="40">
        <v>0</v>
      </c>
    </row>
    <row r="62" spans="1:43" ht="15.75" customHeight="1">
      <c r="A62" t="s">
        <v>119</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0">
        <v>0</v>
      </c>
      <c r="P62" s="18">
        <v>0</v>
      </c>
      <c r="Q62" s="18">
        <v>0</v>
      </c>
      <c r="R62" s="18">
        <v>0</v>
      </c>
      <c r="S62" s="120">
        <v>0</v>
      </c>
      <c r="T62" s="120">
        <v>0</v>
      </c>
      <c r="U62" s="120">
        <v>0</v>
      </c>
      <c r="V62" s="120">
        <v>0</v>
      </c>
      <c r="W62" s="122">
        <v>0</v>
      </c>
      <c r="X62" s="122">
        <v>0</v>
      </c>
      <c r="Y62" s="122">
        <v>0</v>
      </c>
      <c r="Z62" s="122">
        <v>0</v>
      </c>
      <c r="AA62" s="122">
        <v>0</v>
      </c>
      <c r="AB62" s="122">
        <v>0</v>
      </c>
      <c r="AC62" s="122">
        <v>0</v>
      </c>
      <c r="AD62" s="122">
        <v>0</v>
      </c>
      <c r="AE62" s="122">
        <v>0</v>
      </c>
      <c r="AF62" s="122">
        <v>0</v>
      </c>
      <c r="AG62" s="122">
        <v>0</v>
      </c>
      <c r="AH62" s="122">
        <v>0</v>
      </c>
      <c r="AI62" s="122">
        <v>0</v>
      </c>
      <c r="AJ62" s="122">
        <v>0</v>
      </c>
      <c r="AK62" s="122">
        <v>0</v>
      </c>
      <c r="AL62" s="122">
        <v>0</v>
      </c>
      <c r="AM62" s="122">
        <v>0</v>
      </c>
      <c r="AN62" s="122">
        <v>0</v>
      </c>
      <c r="AO62" s="122">
        <v>0</v>
      </c>
      <c r="AP62" s="122">
        <v>0</v>
      </c>
      <c r="AQ62" s="122">
        <v>0</v>
      </c>
    </row>
    <row r="63" spans="1:43" ht="15" customHeight="1">
      <c r="A63" t="s">
        <v>276</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c r="AM63" s="40">
        <v>1.181</v>
      </c>
      <c r="AN63" s="40">
        <v>0.97099999999999997</v>
      </c>
      <c r="AO63" s="40">
        <v>0.76400000000000001</v>
      </c>
      <c r="AP63" s="40">
        <v>0.56100000000000005</v>
      </c>
      <c r="AQ63" s="40">
        <v>0.36</v>
      </c>
    </row>
    <row r="64" spans="1:43" s="30" customFormat="1">
      <c r="A64" t="s">
        <v>121</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27">
        <v>0.29499999999999998</v>
      </c>
      <c r="X64" s="127">
        <v>0.249</v>
      </c>
      <c r="Y64" s="127">
        <v>-1.3260000000000001</v>
      </c>
      <c r="Z64" s="127">
        <v>0.11600000000000001</v>
      </c>
      <c r="AA64" s="127">
        <v>0.01</v>
      </c>
      <c r="AB64" s="127">
        <v>-4.3999999999999997E-2</v>
      </c>
      <c r="AC64" s="127">
        <v>-0.36299999999999999</v>
      </c>
      <c r="AD64" s="127">
        <v>2.2330000000000001</v>
      </c>
      <c r="AE64" s="127">
        <v>0.113</v>
      </c>
      <c r="AF64" s="127">
        <v>1.196</v>
      </c>
      <c r="AG64" s="127">
        <v>1.7889999999999999</v>
      </c>
      <c r="AH64" s="127">
        <v>0.48799999999999999</v>
      </c>
      <c r="AI64" s="127">
        <v>0.50600000000000001</v>
      </c>
      <c r="AJ64" s="127">
        <v>8.2289999999999992</v>
      </c>
      <c r="AK64" s="127">
        <v>0.34499999999999997</v>
      </c>
      <c r="AL64" s="127">
        <v>3.2530000000000001</v>
      </c>
      <c r="AM64" s="127">
        <v>0</v>
      </c>
      <c r="AN64" s="127">
        <v>0</v>
      </c>
      <c r="AO64" s="127">
        <v>0</v>
      </c>
      <c r="AP64" s="127">
        <v>0</v>
      </c>
      <c r="AQ64" s="127">
        <v>0</v>
      </c>
    </row>
    <row r="65" spans="1:43">
      <c r="A65" t="s">
        <v>122</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27">
        <f t="shared" ref="O65:AF65" si="7">O6-O34-O64</f>
        <v>1048.6220000000001</v>
      </c>
      <c r="P65" s="127">
        <f t="shared" si="7"/>
        <v>1031.3540000000005</v>
      </c>
      <c r="Q65" s="127">
        <f t="shared" si="7"/>
        <v>1040.7510000000007</v>
      </c>
      <c r="R65" s="127">
        <f t="shared" si="7"/>
        <v>1904.0260000000005</v>
      </c>
      <c r="S65" s="127">
        <f t="shared" si="7"/>
        <v>1907.0539999999999</v>
      </c>
      <c r="T65" s="127">
        <f t="shared" si="7"/>
        <v>1830.5299999999995</v>
      </c>
      <c r="U65" s="127">
        <f t="shared" si="7"/>
        <v>1790.0300000000002</v>
      </c>
      <c r="V65" s="127">
        <f t="shared" si="7"/>
        <v>1627.6470000000002</v>
      </c>
      <c r="W65" s="127">
        <f t="shared" si="7"/>
        <v>1636.1069999999997</v>
      </c>
      <c r="X65" s="127">
        <f t="shared" si="7"/>
        <v>1641.2260000000001</v>
      </c>
      <c r="Y65" s="127">
        <f t="shared" si="7"/>
        <v>1651.6640000000007</v>
      </c>
      <c r="Z65" s="127">
        <f t="shared" si="7"/>
        <v>1665.2889999999998</v>
      </c>
      <c r="AA65" s="127">
        <f t="shared" si="7"/>
        <v>1652.1439999999996</v>
      </c>
      <c r="AB65" s="127">
        <f t="shared" si="7"/>
        <v>1543.3449999999998</v>
      </c>
      <c r="AC65" s="127">
        <f t="shared" si="7"/>
        <v>1550.4640000000002</v>
      </c>
      <c r="AD65" s="127">
        <f t="shared" si="7"/>
        <v>1526.454283</v>
      </c>
      <c r="AE65" s="127">
        <f t="shared" si="7"/>
        <v>1511.4000000000003</v>
      </c>
      <c r="AF65" s="127">
        <f t="shared" si="7"/>
        <v>1507.0659999999998</v>
      </c>
      <c r="AG65" s="127">
        <v>1510.731</v>
      </c>
      <c r="AH65" s="127">
        <v>1516.277</v>
      </c>
      <c r="AI65" s="127">
        <f>AI6-AI34-AI64</f>
        <v>1523.124</v>
      </c>
      <c r="AJ65" s="127">
        <v>2005.9419999999993</v>
      </c>
      <c r="AK65" s="127">
        <v>1573.3039999999996</v>
      </c>
      <c r="AL65" s="127">
        <v>1073.7880000000002</v>
      </c>
      <c r="AM65" s="127">
        <v>1091.9450000000002</v>
      </c>
      <c r="AN65" s="127">
        <v>1038.1729999999998</v>
      </c>
      <c r="AO65" s="127">
        <v>731.11099999999988</v>
      </c>
      <c r="AP65" s="127">
        <v>673.61699999999996</v>
      </c>
      <c r="AQ65" s="127">
        <f>AQ6-AQ34-AQ64</f>
        <v>692.81699999999989</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zoomScaleNormal="100" workbookViewId="0">
      <pane xSplit="2" ySplit="5" topLeftCell="BN6" activePane="bottomRight" state="frozen"/>
      <selection activeCell="D4" sqref="D4"/>
      <selection pane="topRight" activeCell="D4" sqref="D4"/>
      <selection pane="bottomLeft" activeCell="D4" sqref="D4"/>
      <selection pane="bottomRight" activeCell="BV7" sqref="BV7"/>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5" width="15.33203125" bestFit="1" customWidth="1"/>
  </cols>
  <sheetData>
    <row r="1" spans="1:75">
      <c r="B1" s="108" t="s">
        <v>42</v>
      </c>
      <c r="AM1" s="2" t="s">
        <v>26</v>
      </c>
      <c r="AN1" s="2" t="s">
        <v>26</v>
      </c>
      <c r="AO1" s="2" t="s">
        <v>26</v>
      </c>
      <c r="BG1" s="221"/>
      <c r="BH1" s="221"/>
      <c r="BI1" s="221"/>
      <c r="BJ1" s="221"/>
      <c r="BK1" s="221"/>
      <c r="BL1" s="221"/>
      <c r="BM1" s="221"/>
      <c r="BN1" s="221"/>
      <c r="BO1" s="221"/>
      <c r="BP1" s="221"/>
      <c r="BQ1" s="221"/>
      <c r="BR1" s="221"/>
      <c r="BS1" s="221"/>
      <c r="BT1" s="221"/>
      <c r="BU1" s="221"/>
      <c r="BV1" s="221"/>
      <c r="BW1" s="221"/>
    </row>
    <row r="2" spans="1:75">
      <c r="B2" s="108" t="s">
        <v>41</v>
      </c>
      <c r="BD2" s="226"/>
      <c r="BG2" s="221"/>
      <c r="BH2" s="221"/>
      <c r="BI2" s="221"/>
      <c r="BJ2" s="221"/>
      <c r="BK2" s="221"/>
      <c r="BL2" s="221"/>
      <c r="BM2" s="221"/>
      <c r="BN2" s="221"/>
      <c r="BO2" s="221"/>
      <c r="BP2" s="221"/>
      <c r="BQ2" s="221"/>
      <c r="BR2" s="221"/>
      <c r="BS2" s="221"/>
      <c r="BT2" s="221"/>
      <c r="BU2" s="221"/>
      <c r="BV2" s="221"/>
      <c r="BW2" s="221"/>
    </row>
    <row r="3" spans="1:75" s="223" customFormat="1">
      <c r="B3" s="224">
        <v>1</v>
      </c>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row>
    <row r="4" spans="1:75"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2"/>
      <c r="BO4" s="152"/>
      <c r="BP4" s="152"/>
      <c r="BQ4" s="152"/>
      <c r="BR4" s="152"/>
      <c r="BS4" s="152"/>
      <c r="BT4" s="152"/>
      <c r="BU4" s="152"/>
      <c r="BV4" s="152"/>
      <c r="BW4" s="152"/>
    </row>
    <row r="5" spans="1:75" s="7" customFormat="1" ht="18.75" customHeight="1">
      <c r="B5" s="188" t="str">
        <f>IF('Sumário | Summary'!P1=1,"Portfólio em Operação","Portfolio in Operation")</f>
        <v>Portfólio em Operação</v>
      </c>
      <c r="C5" s="189">
        <v>39508</v>
      </c>
      <c r="D5" s="189">
        <v>39600</v>
      </c>
      <c r="E5" s="189">
        <v>39692</v>
      </c>
      <c r="F5" s="189">
        <v>39783</v>
      </c>
      <c r="G5" s="189">
        <v>39873</v>
      </c>
      <c r="H5" s="189">
        <v>39965</v>
      </c>
      <c r="I5" s="189">
        <v>40057</v>
      </c>
      <c r="J5" s="189">
        <v>40148</v>
      </c>
      <c r="K5" s="189">
        <v>40238</v>
      </c>
      <c r="L5" s="189">
        <v>40330</v>
      </c>
      <c r="M5" s="189">
        <v>40422</v>
      </c>
      <c r="N5" s="189">
        <v>40513</v>
      </c>
      <c r="O5" s="189">
        <v>40603</v>
      </c>
      <c r="P5" s="189">
        <v>40695</v>
      </c>
      <c r="Q5" s="189">
        <v>40787</v>
      </c>
      <c r="R5" s="189">
        <v>40878</v>
      </c>
      <c r="S5" s="189">
        <v>40969</v>
      </c>
      <c r="T5" s="189">
        <v>41061</v>
      </c>
      <c r="U5" s="189">
        <v>41153</v>
      </c>
      <c r="V5" s="189">
        <v>41244</v>
      </c>
      <c r="W5" s="189">
        <v>41334</v>
      </c>
      <c r="X5" s="189">
        <v>41426</v>
      </c>
      <c r="Y5" s="189">
        <v>41518</v>
      </c>
      <c r="Z5" s="189">
        <v>41609</v>
      </c>
      <c r="AA5" s="189">
        <v>41699</v>
      </c>
      <c r="AB5" s="189">
        <v>41791</v>
      </c>
      <c r="AC5" s="189">
        <v>41883</v>
      </c>
      <c r="AD5" s="189">
        <v>41974</v>
      </c>
      <c r="AE5" s="189">
        <v>42064</v>
      </c>
      <c r="AF5" s="189">
        <v>42156</v>
      </c>
      <c r="AG5" s="189">
        <v>42248</v>
      </c>
      <c r="AH5" s="189">
        <v>42339</v>
      </c>
      <c r="AI5" s="189">
        <v>42430</v>
      </c>
      <c r="AJ5" s="189">
        <v>42522</v>
      </c>
      <c r="AK5" s="189">
        <v>42614</v>
      </c>
      <c r="AL5" s="189">
        <v>42705</v>
      </c>
      <c r="AM5" s="189">
        <v>42795</v>
      </c>
      <c r="AN5" s="189">
        <v>42887</v>
      </c>
      <c r="AO5" s="189">
        <v>42979</v>
      </c>
      <c r="AP5" s="189">
        <v>43070</v>
      </c>
      <c r="AQ5" s="189">
        <v>43160</v>
      </c>
      <c r="AR5" s="189">
        <v>43252</v>
      </c>
      <c r="AS5" s="189">
        <v>43344</v>
      </c>
      <c r="AT5" s="189">
        <v>43435</v>
      </c>
      <c r="AU5" s="189">
        <v>43525</v>
      </c>
      <c r="AV5" s="189">
        <v>43618</v>
      </c>
      <c r="AW5" s="189">
        <v>43710</v>
      </c>
      <c r="AX5" s="189">
        <v>43800</v>
      </c>
      <c r="AY5" s="189">
        <v>43891</v>
      </c>
      <c r="AZ5" s="189">
        <v>43983</v>
      </c>
      <c r="BA5" s="189">
        <v>44075</v>
      </c>
      <c r="BB5" s="189">
        <v>44166</v>
      </c>
      <c r="BC5" s="189">
        <v>44256</v>
      </c>
      <c r="BD5" s="189">
        <v>44348</v>
      </c>
      <c r="BE5" s="189">
        <v>44440</v>
      </c>
      <c r="BF5" s="189">
        <v>44561</v>
      </c>
      <c r="BG5" s="189">
        <v>44651</v>
      </c>
      <c r="BH5" s="189">
        <v>44742</v>
      </c>
      <c r="BI5" s="189">
        <v>44834</v>
      </c>
      <c r="BJ5" s="189">
        <v>44926</v>
      </c>
      <c r="BK5" s="189">
        <v>45016</v>
      </c>
      <c r="BL5" s="189">
        <v>45107</v>
      </c>
      <c r="BM5" s="189">
        <v>45199</v>
      </c>
      <c r="BN5" s="189">
        <v>45291</v>
      </c>
      <c r="BO5" s="189">
        <v>45382</v>
      </c>
      <c r="BP5" s="189">
        <v>45473</v>
      </c>
      <c r="BQ5" s="189">
        <v>45565</v>
      </c>
      <c r="BR5" s="189">
        <v>45657</v>
      </c>
      <c r="BS5" s="189">
        <v>45747</v>
      </c>
      <c r="BT5" s="189">
        <v>45838</v>
      </c>
      <c r="BU5" s="189">
        <v>45930</v>
      </c>
      <c r="BV5" s="189">
        <v>46022</v>
      </c>
      <c r="BW5" s="189">
        <v>46112</v>
      </c>
    </row>
    <row r="6" spans="1:75" s="7" customFormat="1" ht="18.75" customHeight="1">
      <c r="B6" s="190" t="str">
        <f>IF('Sumário | Summary'!P1=1,"ABL Total do Empreendimento (m²)","Total building GLA (sqm)")</f>
        <v>ABL Total do Empreendimento (m²)</v>
      </c>
      <c r="C6" s="191" t="s">
        <v>82</v>
      </c>
      <c r="D6" s="191" t="s">
        <v>83</v>
      </c>
      <c r="E6" s="191" t="s">
        <v>84</v>
      </c>
      <c r="F6" s="191" t="s">
        <v>85</v>
      </c>
      <c r="G6" s="191" t="s">
        <v>86</v>
      </c>
      <c r="H6" s="191" t="s">
        <v>87</v>
      </c>
      <c r="I6" s="191" t="s">
        <v>88</v>
      </c>
      <c r="J6" s="191" t="s">
        <v>89</v>
      </c>
      <c r="K6" s="191" t="s">
        <v>90</v>
      </c>
      <c r="L6" s="191" t="s">
        <v>91</v>
      </c>
      <c r="M6" s="191" t="s">
        <v>92</v>
      </c>
      <c r="N6" s="191" t="s">
        <v>93</v>
      </c>
      <c r="O6" s="191" t="s">
        <v>94</v>
      </c>
      <c r="P6" s="191" t="s">
        <v>95</v>
      </c>
      <c r="Q6" s="191" t="s">
        <v>96</v>
      </c>
      <c r="R6" s="191" t="s">
        <v>97</v>
      </c>
      <c r="S6" s="191" t="s">
        <v>78</v>
      </c>
      <c r="T6" s="191" t="s">
        <v>79</v>
      </c>
      <c r="U6" s="191" t="s">
        <v>80</v>
      </c>
      <c r="V6" s="191" t="s">
        <v>81</v>
      </c>
      <c r="W6" s="191" t="s">
        <v>77</v>
      </c>
      <c r="X6" s="191" t="s">
        <v>76</v>
      </c>
      <c r="Y6" s="191" t="s">
        <v>75</v>
      </c>
      <c r="Z6" s="191" t="s">
        <v>74</v>
      </c>
      <c r="AA6" s="191" t="s">
        <v>73</v>
      </c>
      <c r="AB6" s="191" t="s">
        <v>72</v>
      </c>
      <c r="AC6" s="191" t="s">
        <v>71</v>
      </c>
      <c r="AD6" s="191" t="s">
        <v>70</v>
      </c>
      <c r="AE6" s="191" t="s">
        <v>69</v>
      </c>
      <c r="AF6" s="191" t="s">
        <v>68</v>
      </c>
      <c r="AG6" s="191" t="s">
        <v>67</v>
      </c>
      <c r="AH6" s="191" t="s">
        <v>66</v>
      </c>
      <c r="AI6" s="191" t="s">
        <v>59</v>
      </c>
      <c r="AJ6" s="191" t="s">
        <v>60</v>
      </c>
      <c r="AK6" s="191" t="s">
        <v>61</v>
      </c>
      <c r="AL6" s="191" t="s">
        <v>62</v>
      </c>
      <c r="AM6" s="191" t="s">
        <v>55</v>
      </c>
      <c r="AN6" s="191" t="s">
        <v>56</v>
      </c>
      <c r="AO6" s="191" t="s">
        <v>57</v>
      </c>
      <c r="AP6" s="191" t="s">
        <v>58</v>
      </c>
      <c r="AQ6" s="191" t="s">
        <v>54</v>
      </c>
      <c r="AR6" s="191" t="s">
        <v>53</v>
      </c>
      <c r="AS6" s="191" t="s">
        <v>52</v>
      </c>
      <c r="AT6" s="191" t="s">
        <v>51</v>
      </c>
      <c r="AU6" s="191" t="s">
        <v>43</v>
      </c>
      <c r="AV6" s="191" t="s">
        <v>44</v>
      </c>
      <c r="AW6" s="191" t="s">
        <v>46</v>
      </c>
      <c r="AX6" s="191" t="s">
        <v>47</v>
      </c>
      <c r="AY6" s="191" t="s">
        <v>50</v>
      </c>
      <c r="AZ6" s="191" t="s">
        <v>63</v>
      </c>
      <c r="BA6" s="191" t="s">
        <v>64</v>
      </c>
      <c r="BB6" s="191" t="s">
        <v>65</v>
      </c>
      <c r="BC6" s="191" t="s">
        <v>98</v>
      </c>
      <c r="BD6" s="191" t="s">
        <v>99</v>
      </c>
      <c r="BE6" s="191" t="s">
        <v>113</v>
      </c>
      <c r="BF6" s="191" t="s">
        <v>114</v>
      </c>
      <c r="BG6" s="191" t="s">
        <v>125</v>
      </c>
      <c r="BH6" s="191" t="s">
        <v>264</v>
      </c>
      <c r="BI6" s="191" t="s">
        <v>265</v>
      </c>
      <c r="BJ6" s="191" t="s">
        <v>271</v>
      </c>
      <c r="BK6" s="191" t="s">
        <v>283</v>
      </c>
      <c r="BL6" s="191" t="s">
        <v>286</v>
      </c>
      <c r="BM6" s="191" t="s">
        <v>288</v>
      </c>
      <c r="BN6" s="191" t="s">
        <v>311</v>
      </c>
      <c r="BO6" s="191" t="s">
        <v>317</v>
      </c>
      <c r="BP6" s="191" t="s">
        <v>319</v>
      </c>
      <c r="BQ6" s="191" t="s">
        <v>327</v>
      </c>
      <c r="BR6" s="191" t="s">
        <v>329</v>
      </c>
      <c r="BS6" s="191" t="s">
        <v>331</v>
      </c>
      <c r="BT6" s="191" t="s">
        <v>332</v>
      </c>
      <c r="BU6" s="191" t="s">
        <v>333</v>
      </c>
      <c r="BV6" s="191" t="s">
        <v>334</v>
      </c>
      <c r="BW6" s="191" t="s">
        <v>335</v>
      </c>
    </row>
    <row r="7" spans="1:75" s="15" customFormat="1" ht="15" customHeight="1">
      <c r="B7" s="136" t="str">
        <f>IF('Sumário | Summary'!P1=1,"Escritórios","Offices")</f>
        <v>Escritórios</v>
      </c>
      <c r="C7" s="128">
        <f t="shared" ref="C7:BN7" si="0">C8+C20</f>
        <v>66302.016000000003</v>
      </c>
      <c r="D7" s="128">
        <f t="shared" si="0"/>
        <v>81328.579999999987</v>
      </c>
      <c r="E7" s="128">
        <f t="shared" si="0"/>
        <v>81328.579999999987</v>
      </c>
      <c r="F7" s="128">
        <f t="shared" si="0"/>
        <v>81328.579999999987</v>
      </c>
      <c r="G7" s="128">
        <f t="shared" si="0"/>
        <v>88634.579999999987</v>
      </c>
      <c r="H7" s="128">
        <f t="shared" si="0"/>
        <v>88379.579999999987</v>
      </c>
      <c r="I7" s="128">
        <f t="shared" si="0"/>
        <v>88379.579999999987</v>
      </c>
      <c r="J7" s="128">
        <f t="shared" si="0"/>
        <v>87608.579999999987</v>
      </c>
      <c r="K7" s="128">
        <f t="shared" si="0"/>
        <v>85809.579999999987</v>
      </c>
      <c r="L7" s="128">
        <f t="shared" si="0"/>
        <v>83094.579999999987</v>
      </c>
      <c r="M7" s="128">
        <f t="shared" si="0"/>
        <v>83094.579999999987</v>
      </c>
      <c r="N7" s="128">
        <f t="shared" si="0"/>
        <v>83094.579999999987</v>
      </c>
      <c r="O7" s="128">
        <f t="shared" si="0"/>
        <v>83094.579999999987</v>
      </c>
      <c r="P7" s="128">
        <f t="shared" si="0"/>
        <v>81328.579999999987</v>
      </c>
      <c r="Q7" s="128">
        <f t="shared" si="0"/>
        <v>81328.579999999987</v>
      </c>
      <c r="R7" s="128">
        <f t="shared" si="0"/>
        <v>81328.579999999987</v>
      </c>
      <c r="S7" s="128">
        <f t="shared" si="0"/>
        <v>81328.579999999987</v>
      </c>
      <c r="T7" s="128">
        <f t="shared" si="0"/>
        <v>81328.579999999987</v>
      </c>
      <c r="U7" s="128">
        <f t="shared" si="0"/>
        <v>81328.579999999987</v>
      </c>
      <c r="V7" s="128">
        <f t="shared" si="0"/>
        <v>81328.579999999987</v>
      </c>
      <c r="W7" s="128">
        <f t="shared" si="0"/>
        <v>81328.579999999987</v>
      </c>
      <c r="X7" s="128">
        <f t="shared" si="0"/>
        <v>81328.62999999999</v>
      </c>
      <c r="Y7" s="128">
        <f t="shared" si="0"/>
        <v>92213.93</v>
      </c>
      <c r="Z7" s="128">
        <f t="shared" si="0"/>
        <v>92213.93</v>
      </c>
      <c r="AA7" s="128">
        <f t="shared" si="0"/>
        <v>92213.93</v>
      </c>
      <c r="AB7" s="128">
        <f t="shared" si="0"/>
        <v>92213.93</v>
      </c>
      <c r="AC7" s="128">
        <f t="shared" si="0"/>
        <v>111216.1949087</v>
      </c>
      <c r="AD7" s="128">
        <f t="shared" si="0"/>
        <v>111216.14490869999</v>
      </c>
      <c r="AE7" s="128">
        <f t="shared" si="0"/>
        <v>111216.14490869999</v>
      </c>
      <c r="AF7" s="128">
        <f t="shared" si="0"/>
        <v>108372.50490870001</v>
      </c>
      <c r="AG7" s="128">
        <f t="shared" si="0"/>
        <v>108371.81999999999</v>
      </c>
      <c r="AH7" s="128">
        <f t="shared" si="0"/>
        <v>108371.81999999999</v>
      </c>
      <c r="AI7" s="128">
        <f t="shared" si="0"/>
        <v>89370.239999999991</v>
      </c>
      <c r="AJ7" s="128">
        <f t="shared" si="0"/>
        <v>89370.239999999991</v>
      </c>
      <c r="AK7" s="128">
        <f t="shared" si="0"/>
        <v>89370</v>
      </c>
      <c r="AL7" s="128">
        <f t="shared" si="0"/>
        <v>107391.45999999999</v>
      </c>
      <c r="AM7" s="128">
        <f t="shared" si="0"/>
        <v>105807.416</v>
      </c>
      <c r="AN7" s="128">
        <f t="shared" si="0"/>
        <v>122096.05600000001</v>
      </c>
      <c r="AO7" s="128">
        <f t="shared" si="0"/>
        <v>122096.416</v>
      </c>
      <c r="AP7" s="128">
        <f t="shared" si="0"/>
        <v>122096.416</v>
      </c>
      <c r="AQ7" s="128">
        <f t="shared" si="0"/>
        <v>122096.416</v>
      </c>
      <c r="AR7" s="128">
        <f t="shared" si="0"/>
        <v>122096.416</v>
      </c>
      <c r="AS7" s="128">
        <f t="shared" si="0"/>
        <v>122096.416</v>
      </c>
      <c r="AT7" s="128">
        <f t="shared" si="0"/>
        <v>122924.546</v>
      </c>
      <c r="AU7" s="128">
        <f t="shared" si="0"/>
        <v>197869.7</v>
      </c>
      <c r="AV7" s="128">
        <f t="shared" si="0"/>
        <v>209451.83</v>
      </c>
      <c r="AW7" s="128">
        <f t="shared" si="0"/>
        <v>209451.83</v>
      </c>
      <c r="AX7" s="128">
        <f t="shared" si="0"/>
        <v>224861.83000000002</v>
      </c>
      <c r="AY7" s="128">
        <f t="shared" si="0"/>
        <v>224862</v>
      </c>
      <c r="AZ7" s="128">
        <f t="shared" si="0"/>
        <v>224860.66</v>
      </c>
      <c r="BA7" s="128">
        <f t="shared" si="0"/>
        <v>207641.66</v>
      </c>
      <c r="BB7" s="128">
        <f t="shared" si="0"/>
        <v>207641.66</v>
      </c>
      <c r="BC7" s="128">
        <f t="shared" si="0"/>
        <v>207641.66</v>
      </c>
      <c r="BD7" s="128">
        <f t="shared" si="0"/>
        <v>207641.66</v>
      </c>
      <c r="BE7" s="128">
        <f t="shared" si="0"/>
        <v>209403.51921237414</v>
      </c>
      <c r="BF7" s="128">
        <f t="shared" si="0"/>
        <v>112886.68921237416</v>
      </c>
      <c r="BG7" s="128">
        <f t="shared" si="0"/>
        <v>112713.92921237416</v>
      </c>
      <c r="BH7" s="128">
        <f t="shared" si="0"/>
        <v>112713.97921237415</v>
      </c>
      <c r="BI7" s="128">
        <f t="shared" si="0"/>
        <v>112713.97921237415</v>
      </c>
      <c r="BJ7" s="128">
        <f t="shared" si="0"/>
        <v>112713.97921237415</v>
      </c>
      <c r="BK7" s="128">
        <f t="shared" si="0"/>
        <v>112713.97921237415</v>
      </c>
      <c r="BL7" s="128">
        <f t="shared" si="0"/>
        <v>112713.97921237415</v>
      </c>
      <c r="BM7" s="128">
        <f t="shared" si="0"/>
        <v>112713.97931237414</v>
      </c>
      <c r="BN7" s="128">
        <f t="shared" si="0"/>
        <v>93189.97931237414</v>
      </c>
      <c r="BO7" s="128">
        <f t="shared" ref="BO7" si="1">BO8+BO20</f>
        <v>93189.97931237414</v>
      </c>
      <c r="BP7" s="128">
        <v>93189.97931237414</v>
      </c>
      <c r="BQ7" s="128">
        <v>93189.97931237414</v>
      </c>
      <c r="BR7" s="128">
        <v>94028.589312374155</v>
      </c>
      <c r="BS7" s="128">
        <v>94028.589312374155</v>
      </c>
      <c r="BT7" s="128">
        <v>94028.589312374155</v>
      </c>
      <c r="BU7" s="128">
        <v>94028.589312374155</v>
      </c>
      <c r="BV7" s="128">
        <v>84023.529312374158</v>
      </c>
      <c r="BW7" s="128">
        <f>BW8+BW20</f>
        <v>84023.529312374158</v>
      </c>
    </row>
    <row r="8" spans="1:75" s="15" customFormat="1" ht="15" customHeight="1">
      <c r="B8" s="81" t="str">
        <f>IF('Sumário | Summary'!P1=1,"Escritórios AAA","Triple A Offices")</f>
        <v>Escritórios AAA</v>
      </c>
      <c r="C8" s="128">
        <f t="shared" ref="C8:BN8" si="2">SUM(C9:C19)</f>
        <v>39315.885999999999</v>
      </c>
      <c r="D8" s="128">
        <f t="shared" si="2"/>
        <v>50492.45</v>
      </c>
      <c r="E8" s="128">
        <f t="shared" si="2"/>
        <v>50492.45</v>
      </c>
      <c r="F8" s="128">
        <f t="shared" si="2"/>
        <v>50492.45</v>
      </c>
      <c r="G8" s="128">
        <f t="shared" si="2"/>
        <v>57798.45</v>
      </c>
      <c r="H8" s="128">
        <f t="shared" si="2"/>
        <v>57543.45</v>
      </c>
      <c r="I8" s="128">
        <f t="shared" si="2"/>
        <v>57543.45</v>
      </c>
      <c r="J8" s="128">
        <f t="shared" si="2"/>
        <v>56772.45</v>
      </c>
      <c r="K8" s="128">
        <f t="shared" si="2"/>
        <v>54973.45</v>
      </c>
      <c r="L8" s="128">
        <f t="shared" si="2"/>
        <v>52258.45</v>
      </c>
      <c r="M8" s="128">
        <f t="shared" si="2"/>
        <v>52258.45</v>
      </c>
      <c r="N8" s="128">
        <f t="shared" si="2"/>
        <v>52258.45</v>
      </c>
      <c r="O8" s="128">
        <f t="shared" si="2"/>
        <v>52258.45</v>
      </c>
      <c r="P8" s="128">
        <f t="shared" si="2"/>
        <v>50492.45</v>
      </c>
      <c r="Q8" s="128">
        <f t="shared" si="2"/>
        <v>50492.45</v>
      </c>
      <c r="R8" s="128">
        <f t="shared" si="2"/>
        <v>50492.45</v>
      </c>
      <c r="S8" s="128">
        <f t="shared" si="2"/>
        <v>50492.45</v>
      </c>
      <c r="T8" s="128">
        <f t="shared" si="2"/>
        <v>50492.45</v>
      </c>
      <c r="U8" s="128">
        <f t="shared" si="2"/>
        <v>50492.45</v>
      </c>
      <c r="V8" s="128">
        <f t="shared" si="2"/>
        <v>50492.45</v>
      </c>
      <c r="W8" s="128">
        <f t="shared" si="2"/>
        <v>50492.45</v>
      </c>
      <c r="X8" s="128">
        <f t="shared" si="2"/>
        <v>50492.45</v>
      </c>
      <c r="Y8" s="128">
        <f t="shared" si="2"/>
        <v>61377.75</v>
      </c>
      <c r="Z8" s="128">
        <f t="shared" si="2"/>
        <v>61377.75</v>
      </c>
      <c r="AA8" s="128">
        <f t="shared" si="2"/>
        <v>61377.75</v>
      </c>
      <c r="AB8" s="128">
        <f t="shared" si="2"/>
        <v>61377.75</v>
      </c>
      <c r="AC8" s="128">
        <f t="shared" si="2"/>
        <v>80380.014908700003</v>
      </c>
      <c r="AD8" s="128">
        <f t="shared" si="2"/>
        <v>80380.014908700003</v>
      </c>
      <c r="AE8" s="128">
        <f t="shared" si="2"/>
        <v>80380.014908700003</v>
      </c>
      <c r="AF8" s="128">
        <f t="shared" si="2"/>
        <v>80380.014908700003</v>
      </c>
      <c r="AG8" s="128">
        <f t="shared" si="2"/>
        <v>80379.75</v>
      </c>
      <c r="AH8" s="128">
        <f t="shared" si="2"/>
        <v>80379.75</v>
      </c>
      <c r="AI8" s="128">
        <f t="shared" si="2"/>
        <v>61377.75</v>
      </c>
      <c r="AJ8" s="128">
        <f t="shared" si="2"/>
        <v>61377.75</v>
      </c>
      <c r="AK8" s="128">
        <f t="shared" si="2"/>
        <v>61377.75</v>
      </c>
      <c r="AL8" s="128">
        <f t="shared" si="2"/>
        <v>65460.15</v>
      </c>
      <c r="AM8" s="128">
        <f t="shared" si="2"/>
        <v>63875.926000000007</v>
      </c>
      <c r="AN8" s="128">
        <f t="shared" si="2"/>
        <v>80164.926000000007</v>
      </c>
      <c r="AO8" s="128">
        <f t="shared" si="2"/>
        <v>80164.926000000007</v>
      </c>
      <c r="AP8" s="128">
        <f t="shared" si="2"/>
        <v>80164.926000000007</v>
      </c>
      <c r="AQ8" s="128">
        <f t="shared" si="2"/>
        <v>80164.926000000007</v>
      </c>
      <c r="AR8" s="128">
        <f t="shared" si="2"/>
        <v>80164.926000000007</v>
      </c>
      <c r="AS8" s="128">
        <f t="shared" si="2"/>
        <v>80164.926000000007</v>
      </c>
      <c r="AT8" s="128">
        <f t="shared" si="2"/>
        <v>80993.056000000011</v>
      </c>
      <c r="AU8" s="128">
        <f t="shared" si="2"/>
        <v>128704.7</v>
      </c>
      <c r="AV8" s="128">
        <f t="shared" si="2"/>
        <v>128704.7</v>
      </c>
      <c r="AW8" s="128">
        <f t="shared" si="2"/>
        <v>128704.7</v>
      </c>
      <c r="AX8" s="128">
        <f t="shared" si="2"/>
        <v>158597.70000000001</v>
      </c>
      <c r="AY8" s="128">
        <f t="shared" si="2"/>
        <v>158598</v>
      </c>
      <c r="AZ8" s="128">
        <f t="shared" si="2"/>
        <v>158596.53</v>
      </c>
      <c r="BA8" s="128">
        <f t="shared" si="2"/>
        <v>141377.53</v>
      </c>
      <c r="BB8" s="128">
        <f t="shared" si="2"/>
        <v>141377.53</v>
      </c>
      <c r="BC8" s="128">
        <f t="shared" si="2"/>
        <v>141377.53</v>
      </c>
      <c r="BD8" s="128">
        <f t="shared" si="2"/>
        <v>141377.53</v>
      </c>
      <c r="BE8" s="128">
        <f t="shared" si="2"/>
        <v>143139.38921237414</v>
      </c>
      <c r="BF8" s="128">
        <f t="shared" si="2"/>
        <v>46622.559212374152</v>
      </c>
      <c r="BG8" s="128">
        <f t="shared" si="2"/>
        <v>46449.799212374157</v>
      </c>
      <c r="BH8" s="128">
        <f t="shared" si="2"/>
        <v>46449.799212374157</v>
      </c>
      <c r="BI8" s="128">
        <f t="shared" si="2"/>
        <v>46449.799212374157</v>
      </c>
      <c r="BJ8" s="128">
        <f t="shared" si="2"/>
        <v>46449.799212374157</v>
      </c>
      <c r="BK8" s="128">
        <f t="shared" si="2"/>
        <v>46449.799212374157</v>
      </c>
      <c r="BL8" s="128">
        <f t="shared" si="2"/>
        <v>46449.799212374157</v>
      </c>
      <c r="BM8" s="128">
        <f t="shared" si="2"/>
        <v>46449.799312374154</v>
      </c>
      <c r="BN8" s="128">
        <f t="shared" si="2"/>
        <v>46449.799312374154</v>
      </c>
      <c r="BO8" s="128">
        <f t="shared" ref="BO8" si="3">SUM(BO9:BO19)</f>
        <v>46449.799312374154</v>
      </c>
      <c r="BP8" s="128">
        <v>46449.799312374147</v>
      </c>
      <c r="BQ8" s="128">
        <v>46449.799312374147</v>
      </c>
      <c r="BR8" s="128">
        <v>46622.679312374152</v>
      </c>
      <c r="BS8" s="128">
        <v>46622.679312374152</v>
      </c>
      <c r="BT8" s="128">
        <v>46622.679312374152</v>
      </c>
      <c r="BU8" s="128">
        <v>46622.679312374152</v>
      </c>
      <c r="BV8" s="128">
        <v>46622.679312374152</v>
      </c>
      <c r="BW8" s="128">
        <f>SUM(BW9:BW19)</f>
        <v>46622.679312374152</v>
      </c>
    </row>
    <row r="9" spans="1:75"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37">
        <v>4466.7</v>
      </c>
      <c r="AM9" s="137">
        <v>4466.7</v>
      </c>
      <c r="AN9" s="137">
        <v>4466.7</v>
      </c>
      <c r="AO9" s="137">
        <v>4466.7</v>
      </c>
      <c r="AP9" s="137">
        <v>4466.7</v>
      </c>
      <c r="AQ9" s="137">
        <v>4466.7</v>
      </c>
      <c r="AR9" s="137">
        <v>4466.7</v>
      </c>
      <c r="AS9" s="137">
        <v>4466.7</v>
      </c>
      <c r="AT9" s="137">
        <v>4466.7</v>
      </c>
      <c r="AU9" s="137">
        <v>13144</v>
      </c>
      <c r="AV9" s="137">
        <v>13144</v>
      </c>
      <c r="AW9" s="137">
        <v>13144</v>
      </c>
      <c r="AX9" s="137">
        <v>13144</v>
      </c>
      <c r="AY9" s="137">
        <v>13144</v>
      </c>
      <c r="AZ9" s="137">
        <v>13143.65</v>
      </c>
      <c r="BA9" s="137">
        <v>13143.65</v>
      </c>
      <c r="BB9" s="137">
        <v>13143.65</v>
      </c>
      <c r="BC9" s="137">
        <v>13143.65</v>
      </c>
      <c r="BD9" s="137">
        <v>13143.65</v>
      </c>
      <c r="BE9" s="137">
        <v>13143.65</v>
      </c>
      <c r="BF9" s="137">
        <v>0</v>
      </c>
      <c r="BG9" s="137">
        <v>0</v>
      </c>
      <c r="BH9" s="137">
        <v>0</v>
      </c>
      <c r="BI9" s="137">
        <v>0</v>
      </c>
      <c r="BJ9" s="137">
        <v>0</v>
      </c>
      <c r="BK9" s="137">
        <v>0</v>
      </c>
      <c r="BL9" s="137">
        <v>0</v>
      </c>
      <c r="BM9" s="137">
        <v>0</v>
      </c>
      <c r="BN9" s="137">
        <v>0</v>
      </c>
      <c r="BO9" s="137">
        <v>0</v>
      </c>
      <c r="BP9" s="137">
        <v>0</v>
      </c>
      <c r="BQ9" s="137">
        <v>0</v>
      </c>
      <c r="BR9" s="137">
        <v>0</v>
      </c>
      <c r="BS9" s="137">
        <v>0</v>
      </c>
      <c r="BT9" s="137">
        <v>0</v>
      </c>
      <c r="BU9" s="137">
        <v>0</v>
      </c>
      <c r="BV9" s="137">
        <v>0</v>
      </c>
      <c r="BW9" s="137">
        <v>0</v>
      </c>
    </row>
    <row r="10" spans="1:75"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37">
        <v>17219</v>
      </c>
      <c r="AV10" s="137">
        <v>17219</v>
      </c>
      <c r="AW10" s="137">
        <v>17219</v>
      </c>
      <c r="AX10" s="137">
        <v>17219</v>
      </c>
      <c r="AY10" s="137">
        <v>17219</v>
      </c>
      <c r="AZ10" s="137">
        <v>17219</v>
      </c>
      <c r="BA10" s="137">
        <v>0</v>
      </c>
      <c r="BB10" s="62">
        <v>0</v>
      </c>
      <c r="BC10" s="137">
        <v>0</v>
      </c>
      <c r="BD10" s="62">
        <v>0</v>
      </c>
      <c r="BE10" s="62">
        <v>0</v>
      </c>
      <c r="BF10" s="137">
        <v>0</v>
      </c>
      <c r="BG10" s="137">
        <v>0</v>
      </c>
      <c r="BH10" s="137">
        <v>0</v>
      </c>
      <c r="BI10" s="137">
        <v>0</v>
      </c>
      <c r="BJ10" s="137">
        <v>0</v>
      </c>
      <c r="BK10" s="137">
        <v>0</v>
      </c>
      <c r="BL10" s="137">
        <v>0</v>
      </c>
      <c r="BM10" s="137">
        <v>0</v>
      </c>
      <c r="BN10" s="137">
        <v>0</v>
      </c>
      <c r="BO10" s="137">
        <v>0</v>
      </c>
      <c r="BP10" s="137">
        <v>0</v>
      </c>
      <c r="BQ10" s="137">
        <v>0</v>
      </c>
      <c r="BR10" s="137">
        <v>0</v>
      </c>
      <c r="BS10" s="137">
        <v>0</v>
      </c>
      <c r="BT10" s="137">
        <v>0</v>
      </c>
      <c r="BU10" s="137">
        <v>0</v>
      </c>
      <c r="BV10" s="137">
        <v>0</v>
      </c>
      <c r="BW10" s="137">
        <v>0</v>
      </c>
    </row>
    <row r="11" spans="1:75"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37">
        <v>26693</v>
      </c>
      <c r="AV11" s="137">
        <v>26693</v>
      </c>
      <c r="AW11" s="137">
        <v>26693</v>
      </c>
      <c r="AX11" s="137">
        <v>26693</v>
      </c>
      <c r="AY11" s="137">
        <v>26693</v>
      </c>
      <c r="AZ11" s="137">
        <v>26692.6</v>
      </c>
      <c r="BA11" s="137">
        <v>26692.6</v>
      </c>
      <c r="BB11" s="62">
        <v>26692.6</v>
      </c>
      <c r="BC11" s="137">
        <v>26692.6</v>
      </c>
      <c r="BD11" s="137">
        <v>26692.6</v>
      </c>
      <c r="BE11" s="137">
        <v>26692.6</v>
      </c>
      <c r="BF11" s="137">
        <v>0</v>
      </c>
      <c r="BG11" s="137">
        <v>0</v>
      </c>
      <c r="BH11" s="137">
        <v>0</v>
      </c>
      <c r="BI11" s="137">
        <v>0</v>
      </c>
      <c r="BJ11" s="137">
        <v>0</v>
      </c>
      <c r="BK11" s="137">
        <v>0</v>
      </c>
      <c r="BL11" s="137">
        <v>0</v>
      </c>
      <c r="BM11" s="137">
        <v>0</v>
      </c>
      <c r="BN11" s="137">
        <v>0</v>
      </c>
      <c r="BO11" s="137">
        <v>0</v>
      </c>
      <c r="BP11" s="137">
        <v>0</v>
      </c>
      <c r="BQ11" s="137">
        <v>0</v>
      </c>
      <c r="BR11" s="137">
        <v>0</v>
      </c>
      <c r="BS11" s="137">
        <v>0</v>
      </c>
      <c r="BT11" s="137">
        <v>0</v>
      </c>
      <c r="BU11" s="137">
        <v>0</v>
      </c>
      <c r="BV11" s="137">
        <v>0</v>
      </c>
      <c r="BW11" s="137">
        <v>0</v>
      </c>
    </row>
    <row r="12" spans="1:75"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37">
        <v>18244</v>
      </c>
      <c r="AV12" s="137">
        <v>18244</v>
      </c>
      <c r="AW12" s="137">
        <v>18244</v>
      </c>
      <c r="AX12" s="137">
        <v>18244</v>
      </c>
      <c r="AY12" s="137">
        <v>18244</v>
      </c>
      <c r="AZ12" s="137">
        <v>18244</v>
      </c>
      <c r="BA12" s="137">
        <v>18244</v>
      </c>
      <c r="BB12" s="62">
        <v>18244</v>
      </c>
      <c r="BC12" s="137">
        <v>18244</v>
      </c>
      <c r="BD12" s="137">
        <v>18244</v>
      </c>
      <c r="BE12" s="137">
        <v>18244</v>
      </c>
      <c r="BF12" s="137">
        <v>0</v>
      </c>
      <c r="BG12" s="137">
        <v>0</v>
      </c>
      <c r="BH12" s="137">
        <v>0</v>
      </c>
      <c r="BI12" s="137">
        <v>0</v>
      </c>
      <c r="BJ12" s="137">
        <v>0</v>
      </c>
      <c r="BK12" s="137">
        <v>0</v>
      </c>
      <c r="BL12" s="137">
        <v>0</v>
      </c>
      <c r="BM12" s="137">
        <v>0</v>
      </c>
      <c r="BN12" s="137">
        <v>0</v>
      </c>
      <c r="BO12" s="137">
        <v>0</v>
      </c>
      <c r="BP12" s="137">
        <v>0</v>
      </c>
      <c r="BQ12" s="137">
        <v>0</v>
      </c>
      <c r="BR12" s="137">
        <v>0</v>
      </c>
      <c r="BS12" s="137">
        <v>0</v>
      </c>
      <c r="BT12" s="137">
        <v>0</v>
      </c>
      <c r="BU12" s="137">
        <v>0</v>
      </c>
      <c r="BV12" s="137">
        <v>0</v>
      </c>
      <c r="BW12" s="137">
        <v>0</v>
      </c>
    </row>
    <row r="13" spans="1:75"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37">
        <v>22148</v>
      </c>
      <c r="AV13" s="137">
        <v>22148</v>
      </c>
      <c r="AW13" s="137">
        <v>22148</v>
      </c>
      <c r="AX13" s="137">
        <v>22148</v>
      </c>
      <c r="AY13" s="137">
        <v>22148</v>
      </c>
      <c r="AZ13" s="137">
        <v>22147.579999999998</v>
      </c>
      <c r="BA13" s="137">
        <v>22147.579999999998</v>
      </c>
      <c r="BB13" s="62">
        <v>22147.579999999998</v>
      </c>
      <c r="BC13" s="137">
        <v>22147.579999999998</v>
      </c>
      <c r="BD13" s="137">
        <v>22147.579999999998</v>
      </c>
      <c r="BE13" s="137">
        <v>22147.579999999998</v>
      </c>
      <c r="BF13" s="137">
        <v>0</v>
      </c>
      <c r="BG13" s="137">
        <v>0</v>
      </c>
      <c r="BH13" s="137">
        <v>0</v>
      </c>
      <c r="BI13" s="137">
        <v>0</v>
      </c>
      <c r="BJ13" s="137">
        <v>0</v>
      </c>
      <c r="BK13" s="137">
        <v>0</v>
      </c>
      <c r="BL13" s="137">
        <v>0</v>
      </c>
      <c r="BM13" s="137">
        <v>0</v>
      </c>
      <c r="BN13" s="137">
        <v>0</v>
      </c>
      <c r="BO13" s="137">
        <v>0</v>
      </c>
      <c r="BP13" s="137">
        <v>0</v>
      </c>
      <c r="BQ13" s="137">
        <v>0</v>
      </c>
      <c r="BR13" s="137">
        <v>0</v>
      </c>
      <c r="BS13" s="137">
        <v>0</v>
      </c>
      <c r="BT13" s="137">
        <v>0</v>
      </c>
      <c r="BU13" s="137">
        <v>0</v>
      </c>
      <c r="BV13" s="137">
        <v>0</v>
      </c>
      <c r="BW13" s="137">
        <v>0</v>
      </c>
    </row>
    <row r="14" spans="1:75" ht="15" hidden="1" customHeight="1" outlineLevel="1">
      <c r="A14" t="s">
        <v>200</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37">
        <v>14967.700000000003</v>
      </c>
      <c r="AM14" s="137">
        <v>14967.700000000003</v>
      </c>
      <c r="AN14" s="137">
        <v>14967.700000000003</v>
      </c>
      <c r="AO14" s="137">
        <v>14967.700000000003</v>
      </c>
      <c r="AP14" s="137">
        <v>14967.700000000003</v>
      </c>
      <c r="AQ14" s="137">
        <v>14967.700000000003</v>
      </c>
      <c r="AR14" s="137">
        <v>14967.700000000003</v>
      </c>
      <c r="AS14" s="137">
        <v>14967.700000000003</v>
      </c>
      <c r="AT14" s="137">
        <v>14967.700000000003</v>
      </c>
      <c r="AU14" s="137">
        <v>14967.700000000003</v>
      </c>
      <c r="AV14" s="137">
        <v>14967.700000000003</v>
      </c>
      <c r="AW14" s="137">
        <v>14967.700000000003</v>
      </c>
      <c r="AX14" s="137">
        <v>14967.700000000003</v>
      </c>
      <c r="AY14" s="137">
        <v>14968</v>
      </c>
      <c r="AZ14" s="137">
        <v>14967.700000000003</v>
      </c>
      <c r="BA14" s="137">
        <v>14967.700000000003</v>
      </c>
      <c r="BB14" s="137">
        <v>14967.700000000003</v>
      </c>
      <c r="BC14" s="137">
        <v>14967.700000000003</v>
      </c>
      <c r="BD14" s="137">
        <v>14967.700000000003</v>
      </c>
      <c r="BE14" s="137">
        <v>14967.700000000003</v>
      </c>
      <c r="BF14" s="137">
        <v>14967.700000000003</v>
      </c>
      <c r="BG14" s="137">
        <v>14967.700000000003</v>
      </c>
      <c r="BH14" s="137">
        <v>14967.700000000003</v>
      </c>
      <c r="BI14" s="137">
        <v>14967.700000000003</v>
      </c>
      <c r="BJ14" s="137">
        <v>14967.700000000003</v>
      </c>
      <c r="BK14" s="137">
        <v>14967.700000000003</v>
      </c>
      <c r="BL14" s="137">
        <v>14967.700000000003</v>
      </c>
      <c r="BM14" s="137">
        <v>14967.700000000003</v>
      </c>
      <c r="BN14" s="137">
        <v>14967.700000000003</v>
      </c>
      <c r="BO14" s="137">
        <v>14967.700000000003</v>
      </c>
      <c r="BP14" s="137">
        <v>14967.7</v>
      </c>
      <c r="BQ14" s="137">
        <v>14967.7</v>
      </c>
      <c r="BR14" s="137">
        <v>14967.7</v>
      </c>
      <c r="BS14" s="137">
        <v>14967.7</v>
      </c>
      <c r="BT14" s="137">
        <v>14967.7</v>
      </c>
      <c r="BU14" s="137">
        <v>14967.7</v>
      </c>
      <c r="BV14" s="137">
        <v>14967.7</v>
      </c>
      <c r="BW14" s="137">
        <v>14967.7</v>
      </c>
    </row>
    <row r="15" spans="1:75"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37">
        <v>16289</v>
      </c>
      <c r="AZ15" s="137">
        <v>16289</v>
      </c>
      <c r="BA15" s="137">
        <v>16289</v>
      </c>
      <c r="BB15" s="62">
        <v>16289</v>
      </c>
      <c r="BC15" s="137">
        <v>16289</v>
      </c>
      <c r="BD15" s="62">
        <v>16289</v>
      </c>
      <c r="BE15" s="62">
        <v>16289</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c r="BU15" s="137">
        <v>0</v>
      </c>
      <c r="BV15" s="137">
        <v>0</v>
      </c>
      <c r="BW15" s="137">
        <v>0</v>
      </c>
    </row>
    <row r="16" spans="1:75"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37">
        <v>0</v>
      </c>
      <c r="AJ16" s="137">
        <v>0</v>
      </c>
      <c r="AK16" s="137">
        <v>0</v>
      </c>
      <c r="AL16" s="137">
        <v>0</v>
      </c>
      <c r="AM16" s="137">
        <v>0</v>
      </c>
      <c r="AN16" s="137">
        <v>0</v>
      </c>
      <c r="AO16" s="137">
        <v>0</v>
      </c>
      <c r="AP16" s="137">
        <v>0</v>
      </c>
      <c r="AQ16" s="137">
        <v>0</v>
      </c>
      <c r="AR16" s="137">
        <v>0</v>
      </c>
      <c r="AS16" s="137">
        <v>0</v>
      </c>
      <c r="AT16" s="137">
        <v>0</v>
      </c>
      <c r="AU16" s="137">
        <v>0</v>
      </c>
      <c r="AV16" s="137">
        <v>0</v>
      </c>
      <c r="AW16" s="137">
        <v>0</v>
      </c>
      <c r="AX16" s="137">
        <v>0</v>
      </c>
      <c r="AY16" s="137">
        <v>0</v>
      </c>
      <c r="AZ16" s="137">
        <v>0</v>
      </c>
      <c r="BA16" s="137">
        <v>0</v>
      </c>
      <c r="BB16" s="137">
        <v>0</v>
      </c>
      <c r="BC16" s="137">
        <v>0</v>
      </c>
      <c r="BD16" s="62">
        <v>0</v>
      </c>
      <c r="BE16" s="62">
        <v>0</v>
      </c>
      <c r="BF16" s="137">
        <v>0</v>
      </c>
      <c r="BG16" s="137">
        <v>0</v>
      </c>
      <c r="BH16" s="137">
        <v>0</v>
      </c>
      <c r="BI16" s="137">
        <v>0</v>
      </c>
      <c r="BJ16" s="137">
        <v>0</v>
      </c>
      <c r="BK16" s="137">
        <v>0</v>
      </c>
      <c r="BL16" s="137">
        <v>0</v>
      </c>
      <c r="BM16" s="137">
        <v>0</v>
      </c>
      <c r="BN16" s="137">
        <v>0</v>
      </c>
      <c r="BO16" s="137">
        <v>0</v>
      </c>
      <c r="BP16" s="137">
        <v>0</v>
      </c>
      <c r="BQ16" s="137">
        <v>0</v>
      </c>
      <c r="BR16" s="137">
        <v>0</v>
      </c>
      <c r="BS16" s="137">
        <v>0</v>
      </c>
      <c r="BT16" s="137">
        <v>0</v>
      </c>
      <c r="BU16" s="137">
        <v>0</v>
      </c>
      <c r="BV16" s="137">
        <v>0</v>
      </c>
      <c r="BW16" s="137">
        <v>0</v>
      </c>
    </row>
    <row r="17" spans="1:75"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37">
        <v>0</v>
      </c>
      <c r="AJ17" s="137">
        <v>0</v>
      </c>
      <c r="AK17" s="137">
        <v>0</v>
      </c>
      <c r="AL17" s="137">
        <v>0</v>
      </c>
      <c r="AM17" s="137">
        <v>0</v>
      </c>
      <c r="AN17" s="137">
        <v>0</v>
      </c>
      <c r="AO17" s="137">
        <v>0</v>
      </c>
      <c r="AP17" s="137">
        <v>0</v>
      </c>
      <c r="AQ17" s="137">
        <v>0</v>
      </c>
      <c r="AR17" s="137">
        <v>0</v>
      </c>
      <c r="AS17" s="137">
        <v>0</v>
      </c>
      <c r="AT17" s="137">
        <v>0</v>
      </c>
      <c r="AU17" s="137">
        <v>0</v>
      </c>
      <c r="AV17" s="137">
        <v>0</v>
      </c>
      <c r="AW17" s="137">
        <v>0</v>
      </c>
      <c r="AX17" s="137">
        <v>0</v>
      </c>
      <c r="AY17" s="137">
        <v>0</v>
      </c>
      <c r="AZ17" s="137">
        <v>0</v>
      </c>
      <c r="BA17" s="137">
        <v>0</v>
      </c>
      <c r="BB17" s="137">
        <v>0</v>
      </c>
      <c r="BC17" s="137">
        <v>0</v>
      </c>
      <c r="BD17" s="62">
        <v>0</v>
      </c>
      <c r="BE17" s="62">
        <v>0</v>
      </c>
      <c r="BF17" s="137">
        <v>0</v>
      </c>
      <c r="BG17" s="137">
        <v>0</v>
      </c>
      <c r="BH17" s="137">
        <v>0</v>
      </c>
      <c r="BI17" s="137">
        <v>0</v>
      </c>
      <c r="BJ17" s="137">
        <v>0</v>
      </c>
      <c r="BK17" s="137">
        <v>0</v>
      </c>
      <c r="BL17" s="137">
        <v>0</v>
      </c>
      <c r="BM17" s="137">
        <v>0</v>
      </c>
      <c r="BN17" s="137">
        <v>0</v>
      </c>
      <c r="BO17" s="137">
        <v>0</v>
      </c>
      <c r="BP17" s="137">
        <v>0</v>
      </c>
      <c r="BQ17" s="137">
        <v>0</v>
      </c>
      <c r="BR17" s="137">
        <v>0</v>
      </c>
      <c r="BS17" s="137">
        <v>0</v>
      </c>
      <c r="BT17" s="137">
        <v>0</v>
      </c>
      <c r="BU17" s="137">
        <v>0</v>
      </c>
      <c r="BV17" s="137">
        <v>0</v>
      </c>
      <c r="BW17" s="137">
        <v>0</v>
      </c>
    </row>
    <row r="18" spans="1:75" ht="15" hidden="1" customHeight="1" outlineLevel="1">
      <c r="A18" t="s">
        <v>201</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37">
        <v>10475</v>
      </c>
      <c r="AY18" s="137">
        <v>10475</v>
      </c>
      <c r="AZ18" s="137">
        <v>10475</v>
      </c>
      <c r="BA18" s="137">
        <v>10475</v>
      </c>
      <c r="BB18" s="137">
        <v>10475</v>
      </c>
      <c r="BC18" s="137">
        <v>10475</v>
      </c>
      <c r="BD18" s="137">
        <v>10475</v>
      </c>
      <c r="BE18" s="137">
        <v>12237.020000000004</v>
      </c>
      <c r="BF18" s="137">
        <v>12237.020000000004</v>
      </c>
      <c r="BG18" s="137">
        <v>12064.260000000007</v>
      </c>
      <c r="BH18" s="137">
        <v>12064.260000000007</v>
      </c>
      <c r="BI18" s="137">
        <v>12064.260000000007</v>
      </c>
      <c r="BJ18" s="137">
        <v>12064.260000000007</v>
      </c>
      <c r="BK18" s="137">
        <v>12064.260000000007</v>
      </c>
      <c r="BL18" s="137">
        <v>12064.260000000007</v>
      </c>
      <c r="BM18" s="137">
        <v>12064.260100000007</v>
      </c>
      <c r="BN18" s="137">
        <v>12064.260100000007</v>
      </c>
      <c r="BO18" s="137">
        <v>12064.260100000007</v>
      </c>
      <c r="BP18" s="137">
        <v>12064.260100000007</v>
      </c>
      <c r="BQ18" s="137">
        <v>12064.260100000007</v>
      </c>
      <c r="BR18" s="137">
        <v>12237.140100000006</v>
      </c>
      <c r="BS18" s="137">
        <v>12237.140100000006</v>
      </c>
      <c r="BT18" s="137">
        <v>12237.140100000006</v>
      </c>
      <c r="BU18" s="137">
        <v>12237.140100000006</v>
      </c>
      <c r="BV18" s="137">
        <v>12237.140100000006</v>
      </c>
      <c r="BW18" s="137">
        <v>12237.140100000006</v>
      </c>
    </row>
    <row r="19" spans="1:75" ht="15" hidden="1" customHeight="1" outlineLevel="1">
      <c r="A19" t="s">
        <v>202</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37">
        <v>19418</v>
      </c>
      <c r="AZ19" s="137">
        <v>19418</v>
      </c>
      <c r="BA19" s="137">
        <v>19418</v>
      </c>
      <c r="BB19" s="62">
        <v>19418</v>
      </c>
      <c r="BC19" s="137">
        <v>19418</v>
      </c>
      <c r="BD19" s="62">
        <v>19418</v>
      </c>
      <c r="BE19" s="62">
        <v>19417.839212374143</v>
      </c>
      <c r="BF19" s="137">
        <v>19417.839212374143</v>
      </c>
      <c r="BG19" s="137">
        <v>19417.839212374143</v>
      </c>
      <c r="BH19" s="137">
        <v>19417.839212374143</v>
      </c>
      <c r="BI19" s="137">
        <v>19417.839212374143</v>
      </c>
      <c r="BJ19" s="137">
        <v>19417.839212374143</v>
      </c>
      <c r="BK19" s="137">
        <v>19417.839212374143</v>
      </c>
      <c r="BL19" s="137">
        <v>19417.839212374143</v>
      </c>
      <c r="BM19" s="137">
        <v>19417.839212374143</v>
      </c>
      <c r="BN19" s="137">
        <v>19417.839212374143</v>
      </c>
      <c r="BO19" s="137">
        <v>19417.839212374143</v>
      </c>
      <c r="BP19" s="137">
        <v>19417.839212374143</v>
      </c>
      <c r="BQ19" s="137">
        <v>19417.839212374143</v>
      </c>
      <c r="BR19" s="137">
        <v>19417.839212374143</v>
      </c>
      <c r="BS19" s="137">
        <v>19417.839212374143</v>
      </c>
      <c r="BT19" s="137">
        <v>19417.839212374143</v>
      </c>
      <c r="BU19" s="137">
        <v>19417.839212374143</v>
      </c>
      <c r="BV19" s="137">
        <v>19417.839212374143</v>
      </c>
      <c r="BW19" s="137">
        <v>19417.839212374143</v>
      </c>
    </row>
    <row r="20" spans="1:75" ht="15" customHeight="1" collapsed="1">
      <c r="A20" s="30"/>
      <c r="B20" s="81" t="str">
        <f>IF('Sumário | Summary'!P1=1,"Escritórios Classe A","Class A Offices")</f>
        <v>Escritórios Classe A</v>
      </c>
      <c r="C20" s="102">
        <f t="shared" ref="C20:BN20" si="4">SUM(C21:C28)</f>
        <v>26986.129999999997</v>
      </c>
      <c r="D20" s="102">
        <f t="shared" si="4"/>
        <v>30836.129999999997</v>
      </c>
      <c r="E20" s="102">
        <f t="shared" si="4"/>
        <v>30836.129999999997</v>
      </c>
      <c r="F20" s="102">
        <f t="shared" si="4"/>
        <v>30836.129999999997</v>
      </c>
      <c r="G20" s="102">
        <f t="shared" si="4"/>
        <v>30836.129999999997</v>
      </c>
      <c r="H20" s="102">
        <f t="shared" si="4"/>
        <v>30836.129999999997</v>
      </c>
      <c r="I20" s="102">
        <f t="shared" si="4"/>
        <v>30836.129999999997</v>
      </c>
      <c r="J20" s="102">
        <f t="shared" si="4"/>
        <v>30836.129999999997</v>
      </c>
      <c r="K20" s="102">
        <f t="shared" si="4"/>
        <v>30836.129999999997</v>
      </c>
      <c r="L20" s="102">
        <f t="shared" si="4"/>
        <v>30836.129999999997</v>
      </c>
      <c r="M20" s="102">
        <f t="shared" si="4"/>
        <v>30836.129999999997</v>
      </c>
      <c r="N20" s="102">
        <f t="shared" si="4"/>
        <v>30836.129999999997</v>
      </c>
      <c r="O20" s="102">
        <f t="shared" si="4"/>
        <v>30836.129999999997</v>
      </c>
      <c r="P20" s="102">
        <f t="shared" si="4"/>
        <v>30836.129999999997</v>
      </c>
      <c r="Q20" s="102">
        <f t="shared" si="4"/>
        <v>30836.129999999997</v>
      </c>
      <c r="R20" s="102">
        <f t="shared" si="4"/>
        <v>30836.129999999997</v>
      </c>
      <c r="S20" s="102">
        <f t="shared" si="4"/>
        <v>30836.129999999997</v>
      </c>
      <c r="T20" s="102">
        <f t="shared" si="4"/>
        <v>30836.129999999997</v>
      </c>
      <c r="U20" s="102">
        <f t="shared" si="4"/>
        <v>30836.129999999997</v>
      </c>
      <c r="V20" s="102">
        <f t="shared" si="4"/>
        <v>30836.129999999997</v>
      </c>
      <c r="W20" s="102">
        <f t="shared" si="4"/>
        <v>30836.129999999997</v>
      </c>
      <c r="X20" s="102">
        <f t="shared" si="4"/>
        <v>30836.179999999997</v>
      </c>
      <c r="Y20" s="102">
        <f t="shared" si="4"/>
        <v>30836.179999999997</v>
      </c>
      <c r="Z20" s="102">
        <f t="shared" si="4"/>
        <v>30836.179999999997</v>
      </c>
      <c r="AA20" s="102">
        <f t="shared" si="4"/>
        <v>30836.179999999997</v>
      </c>
      <c r="AB20" s="102">
        <f t="shared" si="4"/>
        <v>30836.179999999997</v>
      </c>
      <c r="AC20" s="102">
        <f t="shared" si="4"/>
        <v>30836.179999999997</v>
      </c>
      <c r="AD20" s="102">
        <f t="shared" si="4"/>
        <v>30836.129999999997</v>
      </c>
      <c r="AE20" s="102">
        <f t="shared" si="4"/>
        <v>30836.129999999997</v>
      </c>
      <c r="AF20" s="102">
        <f t="shared" si="4"/>
        <v>27992.489999999998</v>
      </c>
      <c r="AG20" s="102">
        <f t="shared" si="4"/>
        <v>27992.069999999996</v>
      </c>
      <c r="AH20" s="102">
        <f t="shared" si="4"/>
        <v>27992.069999999996</v>
      </c>
      <c r="AI20" s="102">
        <f t="shared" si="4"/>
        <v>27992.489999999998</v>
      </c>
      <c r="AJ20" s="102">
        <f t="shared" si="4"/>
        <v>27992.489999999998</v>
      </c>
      <c r="AK20" s="102">
        <f t="shared" si="4"/>
        <v>27992.249999999996</v>
      </c>
      <c r="AL20" s="102">
        <f t="shared" si="4"/>
        <v>41931.31</v>
      </c>
      <c r="AM20" s="102">
        <f t="shared" si="4"/>
        <v>41931.49</v>
      </c>
      <c r="AN20" s="102">
        <f t="shared" si="4"/>
        <v>41931.129999999997</v>
      </c>
      <c r="AO20" s="102">
        <f t="shared" si="4"/>
        <v>41931.49</v>
      </c>
      <c r="AP20" s="102">
        <f t="shared" si="4"/>
        <v>41931.49</v>
      </c>
      <c r="AQ20" s="102">
        <f t="shared" si="4"/>
        <v>41931.49</v>
      </c>
      <c r="AR20" s="102">
        <f t="shared" si="4"/>
        <v>41931.49</v>
      </c>
      <c r="AS20" s="102">
        <f t="shared" si="4"/>
        <v>41931.49</v>
      </c>
      <c r="AT20" s="102">
        <f t="shared" si="4"/>
        <v>41931.49</v>
      </c>
      <c r="AU20" s="102">
        <f t="shared" si="4"/>
        <v>69165</v>
      </c>
      <c r="AV20" s="102">
        <f t="shared" si="4"/>
        <v>80747.12999999999</v>
      </c>
      <c r="AW20" s="102">
        <f t="shared" si="4"/>
        <v>80747.12999999999</v>
      </c>
      <c r="AX20" s="102">
        <f t="shared" si="4"/>
        <v>66264.13</v>
      </c>
      <c r="AY20" s="102">
        <f t="shared" si="4"/>
        <v>66264</v>
      </c>
      <c r="AZ20" s="102">
        <f t="shared" si="4"/>
        <v>66264.13</v>
      </c>
      <c r="BA20" s="102">
        <f t="shared" si="4"/>
        <v>66264.13</v>
      </c>
      <c r="BB20" s="102">
        <f t="shared" si="4"/>
        <v>66264.13</v>
      </c>
      <c r="BC20" s="102">
        <f t="shared" si="4"/>
        <v>66264.13</v>
      </c>
      <c r="BD20" s="102">
        <f t="shared" si="4"/>
        <v>66264.13</v>
      </c>
      <c r="BE20" s="102">
        <f t="shared" si="4"/>
        <v>66264.13</v>
      </c>
      <c r="BF20" s="102">
        <f t="shared" si="4"/>
        <v>66264.13</v>
      </c>
      <c r="BG20" s="102">
        <f t="shared" si="4"/>
        <v>66264.13</v>
      </c>
      <c r="BH20" s="102">
        <f t="shared" si="4"/>
        <v>66264.179999999993</v>
      </c>
      <c r="BI20" s="102">
        <f t="shared" si="4"/>
        <v>66264.179999999993</v>
      </c>
      <c r="BJ20" s="102">
        <f t="shared" si="4"/>
        <v>66264.179999999993</v>
      </c>
      <c r="BK20" s="102">
        <f t="shared" si="4"/>
        <v>66264.179999999993</v>
      </c>
      <c r="BL20" s="102">
        <f t="shared" si="4"/>
        <v>66264.179999999993</v>
      </c>
      <c r="BM20" s="102">
        <f t="shared" si="4"/>
        <v>66264.179999999993</v>
      </c>
      <c r="BN20" s="102">
        <f t="shared" si="4"/>
        <v>46740.179999999993</v>
      </c>
      <c r="BO20" s="102">
        <f t="shared" ref="BO20" si="5">SUM(BO21:BO28)</f>
        <v>46740.179999999993</v>
      </c>
      <c r="BP20" s="102">
        <v>46740.179999999993</v>
      </c>
      <c r="BQ20" s="102">
        <v>46740.179999999993</v>
      </c>
      <c r="BR20" s="102">
        <v>47405.91</v>
      </c>
      <c r="BS20" s="102">
        <v>47405.91</v>
      </c>
      <c r="BT20" s="102">
        <v>47405.91</v>
      </c>
      <c r="BU20" s="102">
        <v>47405.91</v>
      </c>
      <c r="BV20" s="102">
        <v>37400.85</v>
      </c>
      <c r="BW20" s="102">
        <f>SUM(BW21:BW28)</f>
        <v>37400.85</v>
      </c>
    </row>
    <row r="21" spans="1:75" ht="15" hidden="1" customHeight="1" outlineLevel="1">
      <c r="A21" t="s">
        <v>203</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37">
        <v>11987</v>
      </c>
      <c r="AV21" s="62">
        <v>11987.249999999996</v>
      </c>
      <c r="AW21" s="62">
        <v>11987.249999999996</v>
      </c>
      <c r="AX21" s="62">
        <v>11987.249999999996</v>
      </c>
      <c r="AY21" s="137">
        <v>11987</v>
      </c>
      <c r="AZ21" s="62">
        <v>11987.249999999996</v>
      </c>
      <c r="BA21" s="62">
        <v>11987.249999999996</v>
      </c>
      <c r="BB21" s="62">
        <v>11987.249999999996</v>
      </c>
      <c r="BC21" s="62">
        <v>11987.249999999996</v>
      </c>
      <c r="BD21" s="62">
        <v>11987.249999999996</v>
      </c>
      <c r="BE21" s="62">
        <v>11987.249999999996</v>
      </c>
      <c r="BF21" s="137">
        <v>11987.249999999996</v>
      </c>
      <c r="BG21" s="137">
        <v>11987.249999999996</v>
      </c>
      <c r="BH21" s="137">
        <v>11987.249999999996</v>
      </c>
      <c r="BI21" s="137">
        <v>11987.249999999996</v>
      </c>
      <c r="BJ21" s="137">
        <v>11987.249999999996</v>
      </c>
      <c r="BK21" s="137">
        <v>11987.249999999996</v>
      </c>
      <c r="BL21" s="137">
        <v>11987.249999999996</v>
      </c>
      <c r="BM21" s="137">
        <v>11987.249999999996</v>
      </c>
      <c r="BN21" s="137">
        <v>11987.249999999996</v>
      </c>
      <c r="BO21" s="137">
        <v>11987.249999999996</v>
      </c>
      <c r="BP21" s="137">
        <v>11987.249999999996</v>
      </c>
      <c r="BQ21" s="137">
        <v>11987.249999999996</v>
      </c>
      <c r="BR21" s="137">
        <v>11987.249999999996</v>
      </c>
      <c r="BS21" s="137">
        <v>11987.249999999996</v>
      </c>
      <c r="BT21" s="137">
        <v>11987.249999999996</v>
      </c>
      <c r="BU21" s="137">
        <v>11987.249999999996</v>
      </c>
      <c r="BV21" s="137">
        <v>11987.249999999996</v>
      </c>
      <c r="BW21" s="137">
        <v>11987.249999999996</v>
      </c>
    </row>
    <row r="22" spans="1:75" ht="15" hidden="1" customHeight="1" outlineLevel="1">
      <c r="A22" t="s">
        <v>204</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37">
        <v>8386</v>
      </c>
      <c r="AV22" s="62">
        <v>8385.82</v>
      </c>
      <c r="AW22" s="62">
        <v>8385.82</v>
      </c>
      <c r="AX22" s="62">
        <v>8385.82</v>
      </c>
      <c r="AY22" s="137">
        <v>8386</v>
      </c>
      <c r="AZ22" s="62">
        <v>8385.82</v>
      </c>
      <c r="BA22" s="62">
        <v>8385.82</v>
      </c>
      <c r="BB22" s="62">
        <v>8385.82</v>
      </c>
      <c r="BC22" s="62">
        <v>8385.82</v>
      </c>
      <c r="BD22" s="62">
        <v>8385.82</v>
      </c>
      <c r="BE22" s="62">
        <v>8385.82</v>
      </c>
      <c r="BF22" s="137">
        <v>8385.82</v>
      </c>
      <c r="BG22" s="137">
        <v>8385.82</v>
      </c>
      <c r="BH22" s="137">
        <v>8385.82</v>
      </c>
      <c r="BI22" s="137">
        <v>8385.82</v>
      </c>
      <c r="BJ22" s="137">
        <v>8385.82</v>
      </c>
      <c r="BK22" s="137">
        <v>8385.82</v>
      </c>
      <c r="BL22" s="137">
        <v>8385.82</v>
      </c>
      <c r="BM22" s="137">
        <v>8385.82</v>
      </c>
      <c r="BN22" s="137">
        <v>8385.82</v>
      </c>
      <c r="BO22" s="137">
        <v>8385.82</v>
      </c>
      <c r="BP22" s="137">
        <v>8385.82</v>
      </c>
      <c r="BQ22" s="137">
        <v>8385.82</v>
      </c>
      <c r="BR22" s="137">
        <v>8385.82</v>
      </c>
      <c r="BS22" s="137">
        <v>8385.82</v>
      </c>
      <c r="BT22" s="137">
        <v>8385.82</v>
      </c>
      <c r="BU22" s="137">
        <v>8385.82</v>
      </c>
      <c r="BV22" s="137">
        <v>8385.82</v>
      </c>
      <c r="BW22" s="137">
        <v>8385.82</v>
      </c>
    </row>
    <row r="23" spans="1:75"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37">
        <v>14483</v>
      </c>
      <c r="AV23" s="137">
        <v>14483</v>
      </c>
      <c r="AW23" s="137">
        <v>14483</v>
      </c>
      <c r="AX23" s="62">
        <v>0</v>
      </c>
      <c r="AY23" s="137">
        <v>0</v>
      </c>
      <c r="AZ23" s="62">
        <v>0</v>
      </c>
      <c r="BA23" s="62">
        <v>0</v>
      </c>
      <c r="BB23" s="62">
        <v>0</v>
      </c>
      <c r="BC23" s="62">
        <v>0</v>
      </c>
      <c r="BD23" s="62">
        <v>0</v>
      </c>
      <c r="BE23" s="62">
        <v>0</v>
      </c>
      <c r="BF23" s="137">
        <v>0</v>
      </c>
      <c r="BG23" s="137">
        <v>0</v>
      </c>
      <c r="BH23" s="137">
        <v>0</v>
      </c>
      <c r="BI23" s="137">
        <v>0</v>
      </c>
      <c r="BJ23" s="137">
        <v>0</v>
      </c>
      <c r="BK23" s="137">
        <v>0</v>
      </c>
      <c r="BL23" s="137">
        <v>0</v>
      </c>
      <c r="BM23" s="137">
        <v>0</v>
      </c>
      <c r="BN23" s="137">
        <v>0</v>
      </c>
      <c r="BO23" s="137">
        <v>0</v>
      </c>
      <c r="BP23" s="137">
        <v>0</v>
      </c>
      <c r="BQ23" s="137">
        <v>0</v>
      </c>
      <c r="BR23" s="137">
        <v>0</v>
      </c>
      <c r="BS23" s="137">
        <v>0</v>
      </c>
      <c r="BT23" s="137">
        <v>0</v>
      </c>
      <c r="BU23" s="137">
        <v>0</v>
      </c>
      <c r="BV23" s="137">
        <v>0</v>
      </c>
      <c r="BW23" s="137">
        <v>0</v>
      </c>
    </row>
    <row r="24" spans="1:75" ht="15" hidden="1" customHeight="1" outlineLevel="1">
      <c r="A24" t="s">
        <v>206</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37">
        <v>10585</v>
      </c>
      <c r="AV24" s="62">
        <v>10005.06</v>
      </c>
      <c r="AW24" s="62">
        <v>10005.06</v>
      </c>
      <c r="AX24" s="62">
        <v>10005.06</v>
      </c>
      <c r="AY24" s="137">
        <v>10005</v>
      </c>
      <c r="AZ24" s="62">
        <v>10005.06</v>
      </c>
      <c r="BA24" s="62">
        <v>10005.06</v>
      </c>
      <c r="BB24" s="62">
        <v>10005.06</v>
      </c>
      <c r="BC24" s="62">
        <v>10005.06</v>
      </c>
      <c r="BD24" s="62">
        <v>10005.06</v>
      </c>
      <c r="BE24" s="62">
        <v>10005.06</v>
      </c>
      <c r="BF24" s="137">
        <v>10005.06</v>
      </c>
      <c r="BG24" s="137">
        <v>10005.06</v>
      </c>
      <c r="BH24" s="137">
        <v>10005.06</v>
      </c>
      <c r="BI24" s="137">
        <v>10005.06</v>
      </c>
      <c r="BJ24" s="137">
        <v>10005.06</v>
      </c>
      <c r="BK24" s="137">
        <v>10005.06</v>
      </c>
      <c r="BL24" s="137">
        <v>10005.06</v>
      </c>
      <c r="BM24" s="137">
        <v>10005.06</v>
      </c>
      <c r="BN24" s="137">
        <v>10005.06</v>
      </c>
      <c r="BO24" s="137">
        <v>10005.06</v>
      </c>
      <c r="BP24" s="137">
        <v>10005.06</v>
      </c>
      <c r="BQ24" s="137">
        <v>10005.06</v>
      </c>
      <c r="BR24" s="137">
        <v>10005.06</v>
      </c>
      <c r="BS24" s="137">
        <v>10005.06</v>
      </c>
      <c r="BT24" s="137">
        <v>10005.06</v>
      </c>
      <c r="BU24" s="137">
        <v>10005.06</v>
      </c>
      <c r="BV24" s="137" t="s">
        <v>320</v>
      </c>
      <c r="BW24" s="137">
        <v>0</v>
      </c>
    </row>
    <row r="25" spans="1:75" ht="15" hidden="1" customHeight="1" outlineLevel="1">
      <c r="A25" t="s">
        <v>207</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37">
        <v>4200</v>
      </c>
      <c r="AV25" s="62">
        <v>4200</v>
      </c>
      <c r="AW25" s="62">
        <v>4200</v>
      </c>
      <c r="AX25" s="62">
        <v>4200</v>
      </c>
      <c r="AY25" s="137">
        <v>4200</v>
      </c>
      <c r="AZ25" s="62">
        <v>4200</v>
      </c>
      <c r="BA25" s="62">
        <v>4200</v>
      </c>
      <c r="BB25" s="62">
        <v>4200</v>
      </c>
      <c r="BC25" s="62">
        <v>4200</v>
      </c>
      <c r="BD25" s="62">
        <v>4200</v>
      </c>
      <c r="BE25" s="62">
        <v>4200</v>
      </c>
      <c r="BF25" s="137">
        <v>4200</v>
      </c>
      <c r="BG25" s="137">
        <v>4200</v>
      </c>
      <c r="BH25" s="137">
        <v>4200</v>
      </c>
      <c r="BI25" s="137">
        <v>4200</v>
      </c>
      <c r="BJ25" s="137">
        <v>4200</v>
      </c>
      <c r="BK25" s="137">
        <v>4200</v>
      </c>
      <c r="BL25" s="137">
        <v>4200</v>
      </c>
      <c r="BM25" s="137">
        <v>4200</v>
      </c>
      <c r="BN25" s="137">
        <v>4200</v>
      </c>
      <c r="BO25" s="137">
        <v>4200</v>
      </c>
      <c r="BP25" s="137">
        <v>4200</v>
      </c>
      <c r="BQ25" s="137">
        <v>4200</v>
      </c>
      <c r="BR25" s="137">
        <v>4865.7299999999996</v>
      </c>
      <c r="BS25" s="137">
        <v>4865.7299999999996</v>
      </c>
      <c r="BT25" s="137">
        <v>4865.7299999999996</v>
      </c>
      <c r="BU25" s="137">
        <v>4865.7299999999996</v>
      </c>
      <c r="BV25" s="137">
        <v>4865.7299999999996</v>
      </c>
      <c r="BW25" s="137">
        <v>4865.7299999999996</v>
      </c>
    </row>
    <row r="26" spans="1:75" ht="15" hidden="1" customHeight="1" outlineLevel="1">
      <c r="A26" t="s">
        <v>208</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37">
        <v>19524</v>
      </c>
      <c r="AV26" s="137">
        <v>19524</v>
      </c>
      <c r="AW26" s="137">
        <v>19524</v>
      </c>
      <c r="AX26" s="137">
        <v>19524</v>
      </c>
      <c r="AY26" s="137">
        <v>19524</v>
      </c>
      <c r="AZ26" s="137">
        <v>19524</v>
      </c>
      <c r="BA26" s="137">
        <v>19524</v>
      </c>
      <c r="BB26" s="62">
        <v>19524</v>
      </c>
      <c r="BC26" s="219">
        <v>19524</v>
      </c>
      <c r="BD26" s="137">
        <v>19524</v>
      </c>
      <c r="BE26" s="137">
        <v>19524</v>
      </c>
      <c r="BF26" s="137">
        <v>19524</v>
      </c>
      <c r="BG26" s="137">
        <v>19524</v>
      </c>
      <c r="BH26" s="137">
        <v>19524</v>
      </c>
      <c r="BI26" s="137">
        <v>19524</v>
      </c>
      <c r="BJ26" s="137">
        <v>19524</v>
      </c>
      <c r="BK26" s="137">
        <v>19524</v>
      </c>
      <c r="BL26" s="137">
        <v>19524</v>
      </c>
      <c r="BM26" s="137">
        <v>19524</v>
      </c>
      <c r="BN26" s="137" t="s">
        <v>320</v>
      </c>
      <c r="BO26" s="137">
        <v>0</v>
      </c>
      <c r="BP26" s="137">
        <v>0</v>
      </c>
      <c r="BQ26" s="137">
        <v>0</v>
      </c>
      <c r="BR26" s="137">
        <v>0</v>
      </c>
      <c r="BS26" s="137">
        <v>0</v>
      </c>
      <c r="BT26" s="137">
        <v>0</v>
      </c>
      <c r="BU26" s="137">
        <v>0</v>
      </c>
      <c r="BV26" s="137">
        <v>0</v>
      </c>
      <c r="BW26" s="137">
        <v>0</v>
      </c>
    </row>
    <row r="27" spans="1:75"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37">
        <v>0</v>
      </c>
      <c r="AV27" s="62">
        <v>0</v>
      </c>
      <c r="AW27" s="62">
        <v>0</v>
      </c>
      <c r="AX27" s="62">
        <v>0</v>
      </c>
      <c r="AY27" s="137">
        <v>0</v>
      </c>
      <c r="AZ27" s="62">
        <v>0</v>
      </c>
      <c r="BA27" s="62">
        <v>0</v>
      </c>
      <c r="BB27" s="62">
        <v>0</v>
      </c>
      <c r="BC27" s="62">
        <v>0</v>
      </c>
      <c r="BD27" s="62">
        <v>0</v>
      </c>
      <c r="BE27" s="62">
        <v>0</v>
      </c>
      <c r="BF27" s="137">
        <v>0</v>
      </c>
      <c r="BG27" s="137">
        <v>0</v>
      </c>
      <c r="BH27" s="137">
        <v>0</v>
      </c>
      <c r="BI27" s="137">
        <v>0</v>
      </c>
      <c r="BJ27" s="137">
        <v>0</v>
      </c>
      <c r="BK27" s="137">
        <v>0</v>
      </c>
      <c r="BL27" s="137">
        <v>0</v>
      </c>
      <c r="BM27" s="137">
        <v>0</v>
      </c>
      <c r="BN27" s="137">
        <v>0</v>
      </c>
      <c r="BO27" s="137">
        <v>0</v>
      </c>
      <c r="BP27" s="137">
        <v>0</v>
      </c>
      <c r="BQ27" s="137">
        <v>0</v>
      </c>
      <c r="BR27" s="137">
        <v>0</v>
      </c>
      <c r="BS27" s="137">
        <v>0</v>
      </c>
      <c r="BT27" s="137">
        <v>0</v>
      </c>
      <c r="BU27" s="137">
        <v>0</v>
      </c>
      <c r="BV27" s="137">
        <v>0</v>
      </c>
      <c r="BW27" s="137">
        <v>0</v>
      </c>
    </row>
    <row r="28" spans="1:75" ht="15" hidden="1" customHeight="1" outlineLevel="1">
      <c r="A28" t="s">
        <v>209</v>
      </c>
      <c r="B28" s="38" t="s">
        <v>45</v>
      </c>
      <c r="C28" s="150" t="s">
        <v>18</v>
      </c>
      <c r="D28" s="150" t="s">
        <v>18</v>
      </c>
      <c r="E28" s="150" t="s">
        <v>18</v>
      </c>
      <c r="F28" s="150" t="s">
        <v>18</v>
      </c>
      <c r="G28" s="150" t="s">
        <v>18</v>
      </c>
      <c r="H28" s="150" t="s">
        <v>18</v>
      </c>
      <c r="I28" s="150" t="s">
        <v>18</v>
      </c>
      <c r="J28" s="150" t="s">
        <v>18</v>
      </c>
      <c r="K28" s="150" t="s">
        <v>18</v>
      </c>
      <c r="L28" s="150" t="s">
        <v>18</v>
      </c>
      <c r="M28" s="150" t="s">
        <v>18</v>
      </c>
      <c r="N28" s="150" t="s">
        <v>18</v>
      </c>
      <c r="O28" s="150" t="s">
        <v>18</v>
      </c>
      <c r="P28" s="150" t="s">
        <v>18</v>
      </c>
      <c r="Q28" s="150" t="s">
        <v>18</v>
      </c>
      <c r="R28" s="150" t="s">
        <v>18</v>
      </c>
      <c r="S28" s="150" t="s">
        <v>18</v>
      </c>
      <c r="T28" s="150" t="s">
        <v>18</v>
      </c>
      <c r="U28" s="150" t="s">
        <v>18</v>
      </c>
      <c r="V28" s="150" t="s">
        <v>18</v>
      </c>
      <c r="W28" s="150" t="s">
        <v>18</v>
      </c>
      <c r="X28" s="150" t="s">
        <v>18</v>
      </c>
      <c r="Y28" s="150" t="s">
        <v>18</v>
      </c>
      <c r="Z28" s="150" t="s">
        <v>18</v>
      </c>
      <c r="AA28" s="150" t="s">
        <v>18</v>
      </c>
      <c r="AB28" s="150" t="s">
        <v>18</v>
      </c>
      <c r="AC28" s="150" t="s">
        <v>18</v>
      </c>
      <c r="AD28" s="150" t="s">
        <v>18</v>
      </c>
      <c r="AE28" s="150" t="s">
        <v>18</v>
      </c>
      <c r="AF28" s="150" t="s">
        <v>18</v>
      </c>
      <c r="AG28" s="150" t="s">
        <v>18</v>
      </c>
      <c r="AH28" s="150" t="s">
        <v>18</v>
      </c>
      <c r="AI28" s="150" t="s">
        <v>18</v>
      </c>
      <c r="AJ28" s="150" t="s">
        <v>18</v>
      </c>
      <c r="AK28" s="150" t="s">
        <v>18</v>
      </c>
      <c r="AL28" s="61" t="s">
        <v>18</v>
      </c>
      <c r="AM28" s="61" t="s">
        <v>18</v>
      </c>
      <c r="AN28" s="61" t="s">
        <v>18</v>
      </c>
      <c r="AO28" s="61" t="s">
        <v>18</v>
      </c>
      <c r="AP28" s="61" t="s">
        <v>18</v>
      </c>
      <c r="AQ28" s="61" t="s">
        <v>18</v>
      </c>
      <c r="AR28" s="61" t="s">
        <v>18</v>
      </c>
      <c r="AS28" s="61" t="s">
        <v>18</v>
      </c>
      <c r="AT28" s="61" t="s">
        <v>18</v>
      </c>
      <c r="AU28" s="137">
        <v>0</v>
      </c>
      <c r="AV28" s="62">
        <v>12162</v>
      </c>
      <c r="AW28" s="62">
        <v>12162</v>
      </c>
      <c r="AX28" s="62">
        <v>12162</v>
      </c>
      <c r="AY28" s="137">
        <v>12162</v>
      </c>
      <c r="AZ28" s="62">
        <v>12162</v>
      </c>
      <c r="BA28" s="62">
        <v>12162</v>
      </c>
      <c r="BB28" s="62">
        <v>12162</v>
      </c>
      <c r="BC28" s="62">
        <v>12162</v>
      </c>
      <c r="BD28" s="62">
        <v>12162</v>
      </c>
      <c r="BE28" s="62">
        <v>12162</v>
      </c>
      <c r="BF28" s="137">
        <v>12162</v>
      </c>
      <c r="BG28" s="137">
        <v>12162</v>
      </c>
      <c r="BH28" s="137">
        <v>12162.05</v>
      </c>
      <c r="BI28" s="137">
        <v>12162.05</v>
      </c>
      <c r="BJ28" s="137">
        <v>12162.05</v>
      </c>
      <c r="BK28" s="137">
        <v>12162.05</v>
      </c>
      <c r="BL28" s="137">
        <v>12162.05</v>
      </c>
      <c r="BM28" s="137">
        <v>12162.05</v>
      </c>
      <c r="BN28" s="137">
        <v>12162.05</v>
      </c>
      <c r="BO28" s="137">
        <v>12162.05</v>
      </c>
      <c r="BP28" s="137">
        <v>12162.05</v>
      </c>
      <c r="BQ28" s="137">
        <v>12162.05</v>
      </c>
      <c r="BR28" s="137">
        <v>12162.05</v>
      </c>
      <c r="BS28" s="137">
        <v>12162.05</v>
      </c>
      <c r="BT28" s="137">
        <v>12162.05</v>
      </c>
      <c r="BU28" s="137">
        <v>12162.05</v>
      </c>
      <c r="BV28" s="137">
        <v>12162.050000000003</v>
      </c>
      <c r="BW28" s="137">
        <v>12162.050000000003</v>
      </c>
    </row>
    <row r="29" spans="1:75" s="15" customFormat="1" ht="15" customHeight="1" collapsed="1">
      <c r="B29" s="80" t="s">
        <v>15</v>
      </c>
      <c r="C29" s="128">
        <f t="shared" ref="C29:BN29" si="6">SUM(C30:C37)</f>
        <v>64416</v>
      </c>
      <c r="D29" s="128">
        <f t="shared" si="6"/>
        <v>64416</v>
      </c>
      <c r="E29" s="128">
        <f t="shared" si="6"/>
        <v>64416</v>
      </c>
      <c r="F29" s="128">
        <f t="shared" si="6"/>
        <v>64416</v>
      </c>
      <c r="G29" s="128">
        <f t="shared" si="6"/>
        <v>64416</v>
      </c>
      <c r="H29" s="128">
        <f t="shared" si="6"/>
        <v>64416</v>
      </c>
      <c r="I29" s="128">
        <f t="shared" si="6"/>
        <v>64713</v>
      </c>
      <c r="J29" s="128">
        <f t="shared" si="6"/>
        <v>68400</v>
      </c>
      <c r="K29" s="128">
        <f t="shared" si="6"/>
        <v>68400</v>
      </c>
      <c r="L29" s="128">
        <f t="shared" si="6"/>
        <v>68400</v>
      </c>
      <c r="M29" s="128">
        <f t="shared" si="6"/>
        <v>69247</v>
      </c>
      <c r="N29" s="128">
        <f t="shared" si="6"/>
        <v>69247</v>
      </c>
      <c r="O29" s="128">
        <f t="shared" si="6"/>
        <v>69247</v>
      </c>
      <c r="P29" s="128">
        <f t="shared" si="6"/>
        <v>69247</v>
      </c>
      <c r="Q29" s="128">
        <f t="shared" si="6"/>
        <v>69247</v>
      </c>
      <c r="R29" s="128">
        <f t="shared" si="6"/>
        <v>69247</v>
      </c>
      <c r="S29" s="128">
        <f t="shared" si="6"/>
        <v>69247</v>
      </c>
      <c r="T29" s="128">
        <f t="shared" si="6"/>
        <v>69247</v>
      </c>
      <c r="U29" s="128">
        <f t="shared" si="6"/>
        <v>69247</v>
      </c>
      <c r="V29" s="128">
        <f t="shared" si="6"/>
        <v>83781</v>
      </c>
      <c r="W29" s="128">
        <f t="shared" si="6"/>
        <v>83781</v>
      </c>
      <c r="X29" s="128">
        <f t="shared" si="6"/>
        <v>79269</v>
      </c>
      <c r="Y29" s="128">
        <f t="shared" si="6"/>
        <v>79268.830300000001</v>
      </c>
      <c r="Z29" s="128">
        <f t="shared" si="6"/>
        <v>158603.8303</v>
      </c>
      <c r="AA29" s="128">
        <f t="shared" si="6"/>
        <v>158603.8303</v>
      </c>
      <c r="AB29" s="128">
        <f t="shared" si="6"/>
        <v>158603.8303</v>
      </c>
      <c r="AC29" s="128">
        <f t="shared" si="6"/>
        <v>159588.23484346195</v>
      </c>
      <c r="AD29" s="128">
        <f t="shared" si="6"/>
        <v>159586.74381208274</v>
      </c>
      <c r="AE29" s="128">
        <f t="shared" si="6"/>
        <v>159586.74381208274</v>
      </c>
      <c r="AF29" s="128">
        <f t="shared" si="6"/>
        <v>177454.95575104476</v>
      </c>
      <c r="AG29" s="128">
        <f t="shared" si="6"/>
        <v>177454.95575104476</v>
      </c>
      <c r="AH29" s="128">
        <f t="shared" si="6"/>
        <v>176360.76575104479</v>
      </c>
      <c r="AI29" s="128">
        <f t="shared" si="6"/>
        <v>176347.34534031298</v>
      </c>
      <c r="AJ29" s="128">
        <f t="shared" si="6"/>
        <v>222470.76293107815</v>
      </c>
      <c r="AK29" s="128">
        <f t="shared" si="6"/>
        <v>222411.36427490512</v>
      </c>
      <c r="AL29" s="128">
        <f t="shared" si="6"/>
        <v>287911.97907705465</v>
      </c>
      <c r="AM29" s="128">
        <f t="shared" si="6"/>
        <v>287912.82793171133</v>
      </c>
      <c r="AN29" s="128">
        <f t="shared" si="6"/>
        <v>287458.45999999996</v>
      </c>
      <c r="AO29" s="128">
        <f t="shared" si="6"/>
        <v>286905.89</v>
      </c>
      <c r="AP29" s="128">
        <f t="shared" si="6"/>
        <v>288456.86</v>
      </c>
      <c r="AQ29" s="128">
        <f t="shared" si="6"/>
        <v>259736.75</v>
      </c>
      <c r="AR29" s="128">
        <f t="shared" si="6"/>
        <v>261687.93999999994</v>
      </c>
      <c r="AS29" s="128">
        <f t="shared" si="6"/>
        <v>261418.69</v>
      </c>
      <c r="AT29" s="128">
        <f t="shared" si="6"/>
        <v>261534.68</v>
      </c>
      <c r="AU29" s="128">
        <f t="shared" si="6"/>
        <v>260951.87</v>
      </c>
      <c r="AV29" s="128">
        <f t="shared" si="6"/>
        <v>261291.14666666664</v>
      </c>
      <c r="AW29" s="128">
        <f t="shared" si="6"/>
        <v>262140.15666666665</v>
      </c>
      <c r="AX29" s="128">
        <f t="shared" si="6"/>
        <v>262233.6166666667</v>
      </c>
      <c r="AY29" s="128">
        <f t="shared" si="6"/>
        <v>262279.42333333334</v>
      </c>
      <c r="AZ29" s="128">
        <f t="shared" si="6"/>
        <v>262295</v>
      </c>
      <c r="BA29" s="128">
        <f t="shared" si="6"/>
        <v>262324.44</v>
      </c>
      <c r="BB29" s="128">
        <f t="shared" si="6"/>
        <v>262570.36333333328</v>
      </c>
      <c r="BC29" s="128">
        <f t="shared" si="6"/>
        <v>262384.69</v>
      </c>
      <c r="BD29" s="128">
        <f t="shared" si="6"/>
        <v>262370.18</v>
      </c>
      <c r="BE29" s="128">
        <f t="shared" si="6"/>
        <v>261850.81</v>
      </c>
      <c r="BF29" s="128">
        <f t="shared" si="6"/>
        <v>224740.79</v>
      </c>
      <c r="BG29" s="128">
        <f t="shared" si="6"/>
        <v>224862.52666666664</v>
      </c>
      <c r="BH29" s="128">
        <f t="shared" si="6"/>
        <v>224867.9966666667</v>
      </c>
      <c r="BI29" s="128">
        <f t="shared" si="6"/>
        <v>224905.85333333336</v>
      </c>
      <c r="BJ29" s="128">
        <f t="shared" si="6"/>
        <v>224942.25333333333</v>
      </c>
      <c r="BK29" s="128">
        <f t="shared" si="6"/>
        <v>225178.58000000005</v>
      </c>
      <c r="BL29" s="128">
        <f t="shared" si="6"/>
        <v>225334.84000000003</v>
      </c>
      <c r="BM29" s="128">
        <f t="shared" si="6"/>
        <v>225537.98666666669</v>
      </c>
      <c r="BN29" s="128">
        <f t="shared" si="6"/>
        <v>225543.75999999995</v>
      </c>
      <c r="BO29" s="128">
        <f t="shared" ref="BO29" si="7">SUM(BO30:BO37)</f>
        <v>225554.8</v>
      </c>
      <c r="BP29" s="128">
        <v>224576.92000000004</v>
      </c>
      <c r="BQ29" s="128">
        <v>197121.25908115119</v>
      </c>
      <c r="BR29" s="128">
        <v>197788.56333333335</v>
      </c>
      <c r="BS29" s="128">
        <v>197734.45</v>
      </c>
      <c r="BT29" s="128">
        <v>197712.61000000004</v>
      </c>
      <c r="BU29" s="128">
        <v>197668.93000000002</v>
      </c>
      <c r="BV29" s="128">
        <v>167666.71000000002</v>
      </c>
      <c r="BW29" s="128">
        <f>SUM(BW30:BW37)</f>
        <v>167666.66</v>
      </c>
    </row>
    <row r="30" spans="1:75" ht="15" hidden="1" customHeight="1" outlineLevel="1">
      <c r="A30" t="s">
        <v>210</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37">
        <v>29802</v>
      </c>
      <c r="BA30" s="137">
        <v>29801.006666666672</v>
      </c>
      <c r="BB30" s="62">
        <v>29799.039999999997</v>
      </c>
      <c r="BC30" s="62">
        <v>29799.039999999997</v>
      </c>
      <c r="BD30" s="62">
        <v>29799.040000000001</v>
      </c>
      <c r="BE30" s="62">
        <v>29799.040000000001</v>
      </c>
      <c r="BF30" s="137">
        <v>29665.713333333333</v>
      </c>
      <c r="BG30" s="137">
        <v>29787.45</v>
      </c>
      <c r="BH30" s="137">
        <v>29787.45</v>
      </c>
      <c r="BI30" s="137">
        <v>29796.813333333335</v>
      </c>
      <c r="BJ30" s="137">
        <v>29815.539999999997</v>
      </c>
      <c r="BK30" s="137">
        <v>30015.53</v>
      </c>
      <c r="BL30" s="137">
        <v>30015.53</v>
      </c>
      <c r="BM30" s="137">
        <v>30015.53</v>
      </c>
      <c r="BN30" s="137">
        <v>30015.530000000002</v>
      </c>
      <c r="BO30" s="137">
        <v>30015.530000000002</v>
      </c>
      <c r="BP30" s="137">
        <v>30015.530000000006</v>
      </c>
      <c r="BQ30" s="137">
        <v>30015.53000000001</v>
      </c>
      <c r="BR30" s="137">
        <v>30056.383333333342</v>
      </c>
      <c r="BS30" s="137">
        <v>30002.270000000004</v>
      </c>
      <c r="BT30" s="137">
        <v>30002.270000000008</v>
      </c>
      <c r="BU30" s="137">
        <v>30002.270000000008</v>
      </c>
      <c r="BV30" s="137" t="s">
        <v>320</v>
      </c>
      <c r="BW30" s="137">
        <v>0</v>
      </c>
    </row>
    <row r="31" spans="1:75" ht="15" hidden="1" customHeight="1" outlineLevel="1">
      <c r="A31" t="s">
        <v>211</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37">
        <v>69533</v>
      </c>
      <c r="AX31" s="137">
        <v>69261</v>
      </c>
      <c r="AY31" s="62">
        <v>69260.963333333333</v>
      </c>
      <c r="AZ31" s="137">
        <v>69261</v>
      </c>
      <c r="BA31" s="137">
        <v>69260.97</v>
      </c>
      <c r="BB31" s="62">
        <v>69260.97</v>
      </c>
      <c r="BC31" s="62">
        <v>69260.969999999987</v>
      </c>
      <c r="BD31" s="62">
        <v>69260.969999999987</v>
      </c>
      <c r="BE31" s="62">
        <v>69260.969999999987</v>
      </c>
      <c r="BF31" s="137">
        <v>69619.66</v>
      </c>
      <c r="BG31" s="137">
        <v>69619.659999999989</v>
      </c>
      <c r="BH31" s="137">
        <v>69619.82666666666</v>
      </c>
      <c r="BI31" s="137">
        <v>69620.159999999989</v>
      </c>
      <c r="BJ31" s="137">
        <v>69619.789999999994</v>
      </c>
      <c r="BK31" s="137">
        <v>69619.789999999994</v>
      </c>
      <c r="BL31" s="137">
        <v>69630.789999999994</v>
      </c>
      <c r="BM31" s="137">
        <v>69833.936666666661</v>
      </c>
      <c r="BN31" s="137">
        <v>69839.710000000006</v>
      </c>
      <c r="BO31" s="137">
        <v>69850.75</v>
      </c>
      <c r="BP31" s="137">
        <v>68872.87000000001</v>
      </c>
      <c r="BQ31" s="137">
        <v>69250.949081151164</v>
      </c>
      <c r="BR31" s="137">
        <v>69877.400000000009</v>
      </c>
      <c r="BS31" s="137">
        <v>69877.399999999994</v>
      </c>
      <c r="BT31" s="137">
        <v>69855.56</v>
      </c>
      <c r="BU31" s="137">
        <v>69811.88</v>
      </c>
      <c r="BV31" s="137">
        <v>69811.88</v>
      </c>
      <c r="BW31" s="137">
        <v>69811.88</v>
      </c>
    </row>
    <row r="32" spans="1:75"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37">
        <v>37407</v>
      </c>
      <c r="BA32" s="137">
        <v>37436.723333333335</v>
      </c>
      <c r="BB32" s="62">
        <v>37454.496666666666</v>
      </c>
      <c r="BC32" s="62">
        <v>37462.51</v>
      </c>
      <c r="BD32" s="137">
        <v>37448</v>
      </c>
      <c r="BE32" s="62">
        <v>37462.510000000009</v>
      </c>
      <c r="BF32" s="137">
        <v>0</v>
      </c>
      <c r="BG32" s="137">
        <v>0</v>
      </c>
      <c r="BH32" s="137">
        <v>0</v>
      </c>
      <c r="BI32" s="137">
        <v>0</v>
      </c>
      <c r="BJ32" s="137">
        <v>0</v>
      </c>
      <c r="BK32" s="137">
        <v>0</v>
      </c>
      <c r="BL32" s="137">
        <v>0</v>
      </c>
      <c r="BM32" s="137">
        <v>0</v>
      </c>
      <c r="BN32" s="137">
        <v>0</v>
      </c>
      <c r="BO32" s="137">
        <v>0</v>
      </c>
      <c r="BP32" s="137">
        <v>0</v>
      </c>
      <c r="BQ32" s="137">
        <v>0</v>
      </c>
      <c r="BR32" s="137">
        <v>0</v>
      </c>
      <c r="BS32" s="137">
        <v>0</v>
      </c>
      <c r="BT32" s="137">
        <v>0</v>
      </c>
      <c r="BU32" s="137">
        <v>0</v>
      </c>
      <c r="BV32" s="137">
        <v>0</v>
      </c>
      <c r="BW32" s="137">
        <v>0</v>
      </c>
    </row>
    <row r="33" spans="1:75" ht="15" hidden="1" customHeight="1" outlineLevel="1">
      <c r="A33" t="s">
        <v>212</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37">
        <v>44111</v>
      </c>
      <c r="AW33" s="137">
        <v>44113</v>
      </c>
      <c r="AX33" s="137">
        <v>44116</v>
      </c>
      <c r="AY33" s="62">
        <v>44116.18</v>
      </c>
      <c r="AZ33" s="137">
        <v>44116</v>
      </c>
      <c r="BA33" s="137">
        <v>44116.18</v>
      </c>
      <c r="BB33" s="62">
        <v>44108.366666666669</v>
      </c>
      <c r="BC33" s="62">
        <v>44035.01</v>
      </c>
      <c r="BD33" s="62">
        <v>44035.01</v>
      </c>
      <c r="BE33" s="62">
        <v>44035.01</v>
      </c>
      <c r="BF33" s="137">
        <v>44001.53666666666</v>
      </c>
      <c r="BG33" s="137">
        <v>44001.53666666666</v>
      </c>
      <c r="BH33" s="137">
        <v>44035.010000000009</v>
      </c>
      <c r="BI33" s="137">
        <v>44035</v>
      </c>
      <c r="BJ33" s="137">
        <v>44035</v>
      </c>
      <c r="BK33" s="137">
        <v>44035</v>
      </c>
      <c r="BL33" s="137">
        <v>44035</v>
      </c>
      <c r="BM33" s="137">
        <v>44035</v>
      </c>
      <c r="BN33" s="137">
        <v>44035</v>
      </c>
      <c r="BO33" s="137">
        <v>44035</v>
      </c>
      <c r="BP33" s="137">
        <v>44035</v>
      </c>
      <c r="BQ33" s="137">
        <v>44035</v>
      </c>
      <c r="BR33" s="137">
        <v>44035</v>
      </c>
      <c r="BS33" s="137">
        <v>44035</v>
      </c>
      <c r="BT33" s="137">
        <v>44035.000000000022</v>
      </c>
      <c r="BU33" s="137">
        <v>44035.000000000022</v>
      </c>
      <c r="BV33" s="137">
        <v>44035.05000000001</v>
      </c>
      <c r="BW33" s="137">
        <v>44035</v>
      </c>
    </row>
    <row r="34" spans="1:75" ht="15" hidden="1" customHeight="1" outlineLevel="1">
      <c r="A34" t="s">
        <v>213</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37">
        <v>37360</v>
      </c>
      <c r="BA34" s="137">
        <v>37360.039999999994</v>
      </c>
      <c r="BB34" s="62">
        <v>37578.223333333321</v>
      </c>
      <c r="BC34" s="62">
        <v>37448.019999999997</v>
      </c>
      <c r="BD34" s="62">
        <v>37448.019999999997</v>
      </c>
      <c r="BE34" s="62">
        <v>36914.14</v>
      </c>
      <c r="BF34" s="137">
        <v>36914.14</v>
      </c>
      <c r="BG34" s="137">
        <v>36914.14</v>
      </c>
      <c r="BH34" s="137">
        <v>36885.97</v>
      </c>
      <c r="BI34" s="137">
        <v>36914.14</v>
      </c>
      <c r="BJ34" s="137">
        <v>36914.14</v>
      </c>
      <c r="BK34" s="137">
        <v>36914.14</v>
      </c>
      <c r="BL34" s="137">
        <v>36914.14</v>
      </c>
      <c r="BM34" s="137">
        <v>36914.14</v>
      </c>
      <c r="BN34" s="137">
        <v>36914.139999999992</v>
      </c>
      <c r="BO34" s="137">
        <v>36914.139999999992</v>
      </c>
      <c r="BP34" s="137">
        <v>36914.14</v>
      </c>
      <c r="BQ34" s="137">
        <v>36914.139999999992</v>
      </c>
      <c r="BR34" s="137">
        <v>36914.14</v>
      </c>
      <c r="BS34" s="137">
        <v>36914.14</v>
      </c>
      <c r="BT34" s="137">
        <v>36914.14</v>
      </c>
      <c r="BU34" s="137">
        <v>36914.14</v>
      </c>
      <c r="BV34" s="137">
        <v>36914.140000000007</v>
      </c>
      <c r="BW34" s="137">
        <v>36914.140000000014</v>
      </c>
    </row>
    <row r="35" spans="1:75" ht="15" hidden="1" customHeight="1" outlineLevel="1">
      <c r="A35" t="s">
        <v>214</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37">
        <v>16637</v>
      </c>
      <c r="AV35" s="62">
        <v>16637.41</v>
      </c>
      <c r="AW35" s="62">
        <v>16637.410000000003</v>
      </c>
      <c r="AX35" s="62">
        <v>16661.04</v>
      </c>
      <c r="AY35" s="62">
        <v>16661.04</v>
      </c>
      <c r="AZ35" s="137">
        <v>16661</v>
      </c>
      <c r="BA35" s="137">
        <v>16661.04</v>
      </c>
      <c r="BB35" s="62">
        <v>16680.786666666667</v>
      </c>
      <c r="BC35" s="137">
        <v>16690.66</v>
      </c>
      <c r="BD35" s="62">
        <v>16690.66</v>
      </c>
      <c r="BE35" s="62">
        <v>16690.66</v>
      </c>
      <c r="BF35" s="137">
        <v>16851.259999999998</v>
      </c>
      <c r="BG35" s="137">
        <v>16851.259999999998</v>
      </c>
      <c r="BH35" s="137">
        <v>16851.259999999998</v>
      </c>
      <c r="BI35" s="137">
        <v>16851.259999999998</v>
      </c>
      <c r="BJ35" s="137">
        <v>16869.303333333333</v>
      </c>
      <c r="BK35" s="137">
        <v>16905.64</v>
      </c>
      <c r="BL35" s="137">
        <v>16905.64</v>
      </c>
      <c r="BM35" s="137">
        <v>16905.64</v>
      </c>
      <c r="BN35" s="137">
        <v>16905.64</v>
      </c>
      <c r="BO35" s="137">
        <v>16905.64</v>
      </c>
      <c r="BP35" s="137">
        <v>16905.640000000003</v>
      </c>
      <c r="BQ35" s="137">
        <v>16905.640000000003</v>
      </c>
      <c r="BR35" s="137">
        <v>16905.64</v>
      </c>
      <c r="BS35" s="137">
        <v>16905.64</v>
      </c>
      <c r="BT35" s="137">
        <v>16905.64</v>
      </c>
      <c r="BU35" s="137">
        <v>16905.639999999996</v>
      </c>
      <c r="BV35" s="137">
        <v>16905.639999999992</v>
      </c>
      <c r="BW35" s="137">
        <v>16905.639999999992</v>
      </c>
    </row>
    <row r="36" spans="1:75" ht="15" hidden="1" customHeight="1" outlineLevel="1">
      <c r="A36" t="s">
        <v>215</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37">
        <v>26633.517931892377</v>
      </c>
      <c r="AK36" s="61">
        <v>26632.929707245155</v>
      </c>
      <c r="AL36" s="137">
        <v>26632.929707245155</v>
      </c>
      <c r="AM36" s="137">
        <v>26633.527931711385</v>
      </c>
      <c r="AN36" s="62">
        <v>26811.75</v>
      </c>
      <c r="AO36" s="62">
        <v>26811.75</v>
      </c>
      <c r="AP36" s="62">
        <v>28369.66</v>
      </c>
      <c r="AQ36" s="62">
        <v>28369.66</v>
      </c>
      <c r="AR36" s="62">
        <v>28369.389999999996</v>
      </c>
      <c r="AS36" s="62">
        <v>28485.710000000006</v>
      </c>
      <c r="AT36" s="62">
        <v>28485.71</v>
      </c>
      <c r="AU36" s="62">
        <v>27589.640000000003</v>
      </c>
      <c r="AV36" s="62">
        <v>27656</v>
      </c>
      <c r="AW36" s="137">
        <v>27688</v>
      </c>
      <c r="AX36" s="137">
        <v>27688</v>
      </c>
      <c r="AY36" s="62">
        <v>27688.48</v>
      </c>
      <c r="AZ36" s="137">
        <v>27688</v>
      </c>
      <c r="BA36" s="137">
        <v>27688.48</v>
      </c>
      <c r="BB36" s="62">
        <v>27688.48</v>
      </c>
      <c r="BC36" s="62">
        <v>27688.480000000003</v>
      </c>
      <c r="BD36" s="62">
        <v>27688.48</v>
      </c>
      <c r="BE36" s="62">
        <v>27688.48</v>
      </c>
      <c r="BF36" s="137">
        <v>27688.48</v>
      </c>
      <c r="BG36" s="137">
        <v>27688.48</v>
      </c>
      <c r="BH36" s="137">
        <v>27688.48</v>
      </c>
      <c r="BI36" s="137">
        <v>27688.48</v>
      </c>
      <c r="BJ36" s="137">
        <v>27688.48</v>
      </c>
      <c r="BK36" s="137">
        <v>27688.48</v>
      </c>
      <c r="BL36" s="137">
        <v>27833.74</v>
      </c>
      <c r="BM36" s="137">
        <v>27833.74</v>
      </c>
      <c r="BN36" s="137">
        <v>27833.74</v>
      </c>
      <c r="BO36" s="137">
        <v>27833.74</v>
      </c>
      <c r="BP36" s="137">
        <v>27833.74</v>
      </c>
      <c r="BQ36" s="137">
        <v>0</v>
      </c>
      <c r="BR36" s="137">
        <v>0</v>
      </c>
      <c r="BS36" s="137">
        <v>0</v>
      </c>
      <c r="BT36" s="137">
        <v>0</v>
      </c>
      <c r="BU36" s="137">
        <v>0</v>
      </c>
      <c r="BV36" s="137">
        <v>0</v>
      </c>
      <c r="BW36" s="137">
        <v>0</v>
      </c>
    </row>
    <row r="37" spans="1:75"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28">
        <v>0</v>
      </c>
      <c r="AW37" s="128">
        <v>0</v>
      </c>
      <c r="AX37" s="128">
        <v>0</v>
      </c>
      <c r="AY37" s="128">
        <v>0</v>
      </c>
      <c r="AZ37" s="128">
        <v>0</v>
      </c>
      <c r="BA37" s="128">
        <v>0</v>
      </c>
      <c r="BB37" s="128">
        <v>0</v>
      </c>
      <c r="BC37" s="128">
        <v>0</v>
      </c>
      <c r="BD37" s="128">
        <v>0</v>
      </c>
      <c r="BE37" s="128">
        <v>0</v>
      </c>
      <c r="BF37" s="137">
        <v>0</v>
      </c>
      <c r="BG37" s="137">
        <v>0</v>
      </c>
      <c r="BH37" s="137">
        <v>0</v>
      </c>
      <c r="BI37" s="137">
        <v>0</v>
      </c>
      <c r="BJ37" s="137">
        <v>0</v>
      </c>
      <c r="BK37" s="137">
        <v>0</v>
      </c>
      <c r="BL37" s="137">
        <v>0</v>
      </c>
      <c r="BM37" s="137">
        <v>0</v>
      </c>
      <c r="BN37" s="137">
        <v>0</v>
      </c>
      <c r="BO37" s="137">
        <v>0</v>
      </c>
      <c r="BP37" s="137">
        <v>0</v>
      </c>
      <c r="BQ37" s="137">
        <v>0</v>
      </c>
      <c r="BR37" s="137">
        <v>0</v>
      </c>
      <c r="BS37" s="137">
        <v>0</v>
      </c>
      <c r="BT37" s="137">
        <v>0</v>
      </c>
      <c r="BU37" s="137">
        <v>0</v>
      </c>
      <c r="BV37" s="137">
        <v>0</v>
      </c>
      <c r="BW37" s="137">
        <v>0</v>
      </c>
    </row>
    <row r="38" spans="1:75" s="15" customFormat="1" ht="15" customHeight="1" collapsed="1">
      <c r="B38" s="80" t="str">
        <f>IF('Sumário | Summary'!P1=1,"Galpões Logísticos","Distribution Centers")</f>
        <v>Galpões Logísticos</v>
      </c>
      <c r="C38" s="128">
        <f t="shared" ref="C38:BN38" si="8">SUM(C39:C49)</f>
        <v>40349.839999999997</v>
      </c>
      <c r="D38" s="128">
        <f t="shared" si="8"/>
        <v>40349.839999999997</v>
      </c>
      <c r="E38" s="128">
        <f t="shared" si="8"/>
        <v>40349.839999999997</v>
      </c>
      <c r="F38" s="128">
        <f t="shared" si="8"/>
        <v>40349.839999999997</v>
      </c>
      <c r="G38" s="128">
        <f t="shared" si="8"/>
        <v>40349.839999999997</v>
      </c>
      <c r="H38" s="128">
        <f t="shared" si="8"/>
        <v>40349.839999999997</v>
      </c>
      <c r="I38" s="128">
        <f t="shared" si="8"/>
        <v>40349.839999999997</v>
      </c>
      <c r="J38" s="128">
        <f t="shared" si="8"/>
        <v>40349.839999999997</v>
      </c>
      <c r="K38" s="128">
        <f t="shared" si="8"/>
        <v>40349.839999999997</v>
      </c>
      <c r="L38" s="128">
        <f t="shared" si="8"/>
        <v>40349.839999999997</v>
      </c>
      <c r="M38" s="128">
        <f t="shared" si="8"/>
        <v>40349.839999999997</v>
      </c>
      <c r="N38" s="128">
        <f t="shared" si="8"/>
        <v>40349.839999999997</v>
      </c>
      <c r="O38" s="128">
        <f t="shared" si="8"/>
        <v>40349.839999999997</v>
      </c>
      <c r="P38" s="128">
        <f t="shared" si="8"/>
        <v>40349.839999999997</v>
      </c>
      <c r="Q38" s="128">
        <f t="shared" si="8"/>
        <v>40349.839999999997</v>
      </c>
      <c r="R38" s="128">
        <f t="shared" si="8"/>
        <v>40349.839999999997</v>
      </c>
      <c r="S38" s="128">
        <f t="shared" si="8"/>
        <v>40349.839999999997</v>
      </c>
      <c r="T38" s="128">
        <f t="shared" si="8"/>
        <v>40349.839999999997</v>
      </c>
      <c r="U38" s="128">
        <f t="shared" si="8"/>
        <v>40349.839999999997</v>
      </c>
      <c r="V38" s="128">
        <f t="shared" si="8"/>
        <v>40349.839999999997</v>
      </c>
      <c r="W38" s="128">
        <f t="shared" si="8"/>
        <v>40349.839999999997</v>
      </c>
      <c r="X38" s="128">
        <f t="shared" si="8"/>
        <v>40349.839999999997</v>
      </c>
      <c r="Y38" s="128">
        <f t="shared" si="8"/>
        <v>40349.839999999997</v>
      </c>
      <c r="Z38" s="128">
        <f t="shared" si="8"/>
        <v>206021.2</v>
      </c>
      <c r="AA38" s="128">
        <f t="shared" si="8"/>
        <v>206021.2</v>
      </c>
      <c r="AB38" s="128">
        <f t="shared" si="8"/>
        <v>260474.55000000002</v>
      </c>
      <c r="AC38" s="128">
        <f t="shared" si="8"/>
        <v>324176</v>
      </c>
      <c r="AD38" s="128">
        <f t="shared" si="8"/>
        <v>324176</v>
      </c>
      <c r="AE38" s="128">
        <f t="shared" si="8"/>
        <v>324176</v>
      </c>
      <c r="AF38" s="128">
        <f t="shared" si="8"/>
        <v>324176</v>
      </c>
      <c r="AG38" s="128">
        <f t="shared" si="8"/>
        <v>324176</v>
      </c>
      <c r="AH38" s="128">
        <f t="shared" si="8"/>
        <v>324176</v>
      </c>
      <c r="AI38" s="128">
        <f t="shared" si="8"/>
        <v>324176</v>
      </c>
      <c r="AJ38" s="128">
        <f t="shared" si="8"/>
        <v>324176</v>
      </c>
      <c r="AK38" s="128">
        <f t="shared" si="8"/>
        <v>311313.08999999997</v>
      </c>
      <c r="AL38" s="128">
        <f t="shared" si="8"/>
        <v>1039349.6699999999</v>
      </c>
      <c r="AM38" s="128">
        <f t="shared" si="8"/>
        <v>1093837.67</v>
      </c>
      <c r="AN38" s="128">
        <f t="shared" si="8"/>
        <v>1093837.67</v>
      </c>
      <c r="AO38" s="128">
        <f t="shared" si="8"/>
        <v>12862.59</v>
      </c>
      <c r="AP38" s="128">
        <f t="shared" si="8"/>
        <v>12862.59</v>
      </c>
      <c r="AQ38" s="128">
        <f t="shared" si="8"/>
        <v>12862.59</v>
      </c>
      <c r="AR38" s="128">
        <f t="shared" si="8"/>
        <v>0</v>
      </c>
      <c r="AS38" s="128">
        <f t="shared" si="8"/>
        <v>0</v>
      </c>
      <c r="AT38" s="128">
        <f t="shared" si="8"/>
        <v>0</v>
      </c>
      <c r="AU38" s="128">
        <f t="shared" si="8"/>
        <v>0</v>
      </c>
      <c r="AV38" s="128">
        <f t="shared" si="8"/>
        <v>0</v>
      </c>
      <c r="AW38" s="128">
        <f t="shared" si="8"/>
        <v>0</v>
      </c>
      <c r="AX38" s="128">
        <f t="shared" si="8"/>
        <v>0</v>
      </c>
      <c r="AY38" s="128">
        <f t="shared" si="8"/>
        <v>0</v>
      </c>
      <c r="AZ38" s="128">
        <f t="shared" si="8"/>
        <v>0</v>
      </c>
      <c r="BA38" s="128">
        <f t="shared" si="8"/>
        <v>0</v>
      </c>
      <c r="BB38" s="128">
        <f t="shared" si="8"/>
        <v>0</v>
      </c>
      <c r="BC38" s="128">
        <f t="shared" si="8"/>
        <v>0</v>
      </c>
      <c r="BD38" s="128">
        <f t="shared" si="8"/>
        <v>0</v>
      </c>
      <c r="BE38" s="128">
        <f t="shared" si="8"/>
        <v>0</v>
      </c>
      <c r="BF38" s="128">
        <f t="shared" si="8"/>
        <v>0</v>
      </c>
      <c r="BG38" s="128">
        <f t="shared" si="8"/>
        <v>0</v>
      </c>
      <c r="BH38" s="128">
        <f t="shared" si="8"/>
        <v>0</v>
      </c>
      <c r="BI38" s="128">
        <f t="shared" si="8"/>
        <v>0</v>
      </c>
      <c r="BJ38" s="128">
        <f t="shared" si="8"/>
        <v>0</v>
      </c>
      <c r="BK38" s="128">
        <f t="shared" si="8"/>
        <v>0</v>
      </c>
      <c r="BL38" s="128">
        <f t="shared" si="8"/>
        <v>0</v>
      </c>
      <c r="BM38" s="128">
        <f t="shared" si="8"/>
        <v>0</v>
      </c>
      <c r="BN38" s="128">
        <f t="shared" si="8"/>
        <v>45424.5</v>
      </c>
      <c r="BO38" s="128">
        <f t="shared" ref="BO38" si="9">SUM(BO39:BO49)</f>
        <v>45424.5</v>
      </c>
      <c r="BP38" s="128">
        <v>45424.5</v>
      </c>
      <c r="BQ38" s="128">
        <v>45424.5</v>
      </c>
      <c r="BR38" s="128">
        <v>45424.5</v>
      </c>
      <c r="BS38" s="128">
        <v>45424.46</v>
      </c>
      <c r="BT38" s="128">
        <v>74139.009999999995</v>
      </c>
      <c r="BU38" s="128">
        <v>74139.009999999995</v>
      </c>
      <c r="BV38" s="128">
        <v>111693.45999999999</v>
      </c>
      <c r="BW38" s="128">
        <f t="shared" ref="BW38" si="10">SUM(BW39:BW49)</f>
        <v>128516.12</v>
      </c>
    </row>
    <row r="39" spans="1:75" ht="15" hidden="1" customHeight="1" outlineLevel="1">
      <c r="A39" t="s">
        <v>314</v>
      </c>
      <c r="B39" s="38" t="s">
        <v>313</v>
      </c>
      <c r="C39" s="137">
        <v>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0</v>
      </c>
      <c r="BA39" s="137">
        <v>0</v>
      </c>
      <c r="BB39" s="137">
        <v>0</v>
      </c>
      <c r="BC39" s="137">
        <v>0</v>
      </c>
      <c r="BD39" s="137">
        <v>0</v>
      </c>
      <c r="BE39" s="137">
        <v>0</v>
      </c>
      <c r="BF39" s="137">
        <v>0</v>
      </c>
      <c r="BG39" s="137">
        <v>0</v>
      </c>
      <c r="BH39" s="137">
        <v>0</v>
      </c>
      <c r="BI39" s="137">
        <v>0</v>
      </c>
      <c r="BJ39" s="137">
        <v>0</v>
      </c>
      <c r="BK39" s="137">
        <v>0</v>
      </c>
      <c r="BL39" s="137">
        <v>0</v>
      </c>
      <c r="BM39" s="137">
        <v>0</v>
      </c>
      <c r="BN39" s="137">
        <v>45424.5</v>
      </c>
      <c r="BO39" s="137">
        <v>45424.5</v>
      </c>
      <c r="BP39" s="137">
        <v>45424.5</v>
      </c>
      <c r="BQ39" s="137">
        <v>45424.5</v>
      </c>
      <c r="BR39" s="137">
        <v>45424.5</v>
      </c>
      <c r="BS39" s="137">
        <v>45424.46</v>
      </c>
      <c r="BT39" s="137">
        <v>74139.009999999995</v>
      </c>
      <c r="BU39" s="137">
        <v>74139.009999999995</v>
      </c>
      <c r="BV39" s="137">
        <v>111693.45999999999</v>
      </c>
      <c r="BW39" s="137">
        <v>128516.12</v>
      </c>
    </row>
    <row r="40" spans="1:75"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37">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37">
        <v>0</v>
      </c>
      <c r="BH40" s="137">
        <v>0</v>
      </c>
      <c r="BI40" s="137">
        <v>0</v>
      </c>
      <c r="BJ40" s="137">
        <v>0</v>
      </c>
      <c r="BK40" s="137">
        <v>0</v>
      </c>
      <c r="BL40" s="137">
        <v>0</v>
      </c>
      <c r="BM40" s="137">
        <v>0</v>
      </c>
      <c r="BN40" s="137">
        <v>0</v>
      </c>
      <c r="BO40" s="137">
        <v>0</v>
      </c>
      <c r="BP40" s="137">
        <v>0</v>
      </c>
      <c r="BQ40" s="137">
        <v>0</v>
      </c>
      <c r="BR40" s="137">
        <v>0</v>
      </c>
      <c r="BS40" s="137">
        <v>0</v>
      </c>
      <c r="BT40" s="137">
        <v>0</v>
      </c>
      <c r="BU40" s="137">
        <v>0</v>
      </c>
      <c r="BV40" s="137">
        <v>0</v>
      </c>
      <c r="BW40" s="137">
        <v>0</v>
      </c>
    </row>
    <row r="41" spans="1:75"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37">
        <v>0</v>
      </c>
      <c r="BH41" s="137">
        <v>0</v>
      </c>
      <c r="BI41" s="137">
        <v>0</v>
      </c>
      <c r="BJ41" s="137">
        <v>0</v>
      </c>
      <c r="BK41" s="137">
        <v>0</v>
      </c>
      <c r="BL41" s="137">
        <v>0</v>
      </c>
      <c r="BM41" s="137">
        <v>0</v>
      </c>
      <c r="BN41" s="137">
        <v>0</v>
      </c>
      <c r="BO41" s="137">
        <v>0</v>
      </c>
      <c r="BP41" s="137">
        <v>0</v>
      </c>
      <c r="BQ41" s="137">
        <v>0</v>
      </c>
      <c r="BR41" s="137">
        <v>0</v>
      </c>
      <c r="BS41" s="137">
        <v>0</v>
      </c>
      <c r="BT41" s="137">
        <v>0</v>
      </c>
      <c r="BU41" s="137">
        <v>0</v>
      </c>
      <c r="BV41" s="137">
        <v>0</v>
      </c>
      <c r="BW41" s="137">
        <v>0</v>
      </c>
    </row>
    <row r="42" spans="1:75"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37">
        <v>0</v>
      </c>
      <c r="BH42" s="137">
        <v>0</v>
      </c>
      <c r="BI42" s="137">
        <v>0</v>
      </c>
      <c r="BJ42" s="137">
        <v>0</v>
      </c>
      <c r="BK42" s="137">
        <v>0</v>
      </c>
      <c r="BL42" s="137">
        <v>0</v>
      </c>
      <c r="BM42" s="137">
        <v>0</v>
      </c>
      <c r="BN42" s="137">
        <v>0</v>
      </c>
      <c r="BO42" s="137">
        <v>0</v>
      </c>
      <c r="BP42" s="137">
        <v>0</v>
      </c>
      <c r="BQ42" s="137">
        <v>0</v>
      </c>
      <c r="BR42" s="137">
        <v>0</v>
      </c>
      <c r="BS42" s="137">
        <v>0</v>
      </c>
      <c r="BT42" s="137">
        <v>0</v>
      </c>
      <c r="BU42" s="137">
        <v>0</v>
      </c>
      <c r="BV42" s="137">
        <v>0</v>
      </c>
      <c r="BW42" s="137">
        <v>0</v>
      </c>
    </row>
    <row r="43" spans="1:75"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37">
        <v>0</v>
      </c>
      <c r="BH43" s="137">
        <v>0</v>
      </c>
      <c r="BI43" s="137">
        <v>0</v>
      </c>
      <c r="BJ43" s="137">
        <v>0</v>
      </c>
      <c r="BK43" s="137">
        <v>0</v>
      </c>
      <c r="BL43" s="137">
        <v>0</v>
      </c>
      <c r="BM43" s="137">
        <v>0</v>
      </c>
      <c r="BN43" s="137">
        <v>0</v>
      </c>
      <c r="BO43" s="137">
        <v>0</v>
      </c>
      <c r="BP43" s="137">
        <v>0</v>
      </c>
      <c r="BQ43" s="137">
        <v>0</v>
      </c>
      <c r="BR43" s="137">
        <v>0</v>
      </c>
      <c r="BS43" s="137">
        <v>0</v>
      </c>
      <c r="BT43" s="137">
        <v>0</v>
      </c>
      <c r="BU43" s="137">
        <v>0</v>
      </c>
      <c r="BV43" s="137">
        <v>0</v>
      </c>
      <c r="BW43" s="137">
        <v>0</v>
      </c>
    </row>
    <row r="44" spans="1:75" ht="15" hidden="1" customHeight="1" outlineLevel="1">
      <c r="A44" t="s">
        <v>18</v>
      </c>
      <c r="B44" s="82"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37">
        <v>0</v>
      </c>
      <c r="BH44" s="137">
        <v>0</v>
      </c>
      <c r="BI44" s="137">
        <v>0</v>
      </c>
      <c r="BJ44" s="137">
        <v>0</v>
      </c>
      <c r="BK44" s="137">
        <v>0</v>
      </c>
      <c r="BL44" s="137">
        <v>0</v>
      </c>
      <c r="BM44" s="137">
        <v>0</v>
      </c>
      <c r="BN44" s="137">
        <v>0</v>
      </c>
      <c r="BO44" s="137">
        <v>0</v>
      </c>
      <c r="BP44" s="137">
        <v>0</v>
      </c>
      <c r="BQ44" s="137">
        <v>0</v>
      </c>
      <c r="BR44" s="137">
        <v>0</v>
      </c>
      <c r="BS44" s="137">
        <v>0</v>
      </c>
      <c r="BT44" s="137">
        <v>0</v>
      </c>
      <c r="BU44" s="137">
        <v>0</v>
      </c>
      <c r="BV44" s="137">
        <v>0</v>
      </c>
      <c r="BW44" s="137">
        <v>0</v>
      </c>
    </row>
    <row r="45" spans="1:75" ht="15" hidden="1" customHeight="1" outlineLevel="1">
      <c r="A45" t="s">
        <v>18</v>
      </c>
      <c r="B45" s="82"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37">
        <v>0</v>
      </c>
      <c r="BH45" s="137">
        <v>0</v>
      </c>
      <c r="BI45" s="137">
        <v>0</v>
      </c>
      <c r="BJ45" s="137">
        <v>0</v>
      </c>
      <c r="BK45" s="137">
        <v>0</v>
      </c>
      <c r="BL45" s="137">
        <v>0</v>
      </c>
      <c r="BM45" s="137">
        <v>0</v>
      </c>
      <c r="BN45" s="137">
        <v>0</v>
      </c>
      <c r="BO45" s="137">
        <v>0</v>
      </c>
      <c r="BP45" s="137">
        <v>0</v>
      </c>
      <c r="BQ45" s="137">
        <v>0</v>
      </c>
      <c r="BR45" s="137">
        <v>0</v>
      </c>
      <c r="BS45" s="137">
        <v>0</v>
      </c>
      <c r="BT45" s="137">
        <v>0</v>
      </c>
      <c r="BU45" s="137">
        <v>0</v>
      </c>
      <c r="BV45" s="137">
        <v>0</v>
      </c>
      <c r="BW45" s="137">
        <v>0</v>
      </c>
    </row>
    <row r="46" spans="1:75" ht="15" hidden="1" customHeight="1" outlineLevel="1">
      <c r="A46" t="s">
        <v>18</v>
      </c>
      <c r="B46" s="82"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37">
        <v>0</v>
      </c>
      <c r="BH46" s="137">
        <v>0</v>
      </c>
      <c r="BI46" s="137">
        <v>0</v>
      </c>
      <c r="BJ46" s="137">
        <v>0</v>
      </c>
      <c r="BK46" s="137">
        <v>0</v>
      </c>
      <c r="BL46" s="137">
        <v>0</v>
      </c>
      <c r="BM46" s="137">
        <v>0</v>
      </c>
      <c r="BN46" s="137">
        <v>0</v>
      </c>
      <c r="BO46" s="137">
        <v>0</v>
      </c>
      <c r="BP46" s="137">
        <v>0</v>
      </c>
      <c r="BQ46" s="137">
        <v>0</v>
      </c>
      <c r="BR46" s="137">
        <v>0</v>
      </c>
      <c r="BS46" s="137">
        <v>0</v>
      </c>
      <c r="BT46" s="137">
        <v>0</v>
      </c>
      <c r="BU46" s="137">
        <v>0</v>
      </c>
      <c r="BV46" s="137">
        <v>0</v>
      </c>
      <c r="BW46" s="137">
        <v>0</v>
      </c>
    </row>
    <row r="47" spans="1:75" ht="15" hidden="1" customHeight="1" outlineLevel="1">
      <c r="A47" t="s">
        <v>18</v>
      </c>
      <c r="B47" s="82"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37">
        <v>0</v>
      </c>
      <c r="BH47" s="137">
        <v>0</v>
      </c>
      <c r="BI47" s="137">
        <v>0</v>
      </c>
      <c r="BJ47" s="137">
        <v>0</v>
      </c>
      <c r="BK47" s="137">
        <v>0</v>
      </c>
      <c r="BL47" s="137">
        <v>0</v>
      </c>
      <c r="BM47" s="137">
        <v>0</v>
      </c>
      <c r="BN47" s="137">
        <v>0</v>
      </c>
      <c r="BO47" s="137">
        <v>0</v>
      </c>
      <c r="BP47" s="137">
        <v>0</v>
      </c>
      <c r="BQ47" s="137">
        <v>0</v>
      </c>
      <c r="BR47" s="137">
        <v>0</v>
      </c>
      <c r="BS47" s="137">
        <v>0</v>
      </c>
      <c r="BT47" s="137">
        <v>0</v>
      </c>
      <c r="BU47" s="137">
        <v>0</v>
      </c>
      <c r="BV47" s="137">
        <v>0</v>
      </c>
      <c r="BW47" s="137">
        <v>0</v>
      </c>
    </row>
    <row r="48" spans="1:75" ht="15" hidden="1" customHeight="1" outlineLevel="1">
      <c r="A48" t="s">
        <v>18</v>
      </c>
      <c r="B48" s="82"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37">
        <v>0</v>
      </c>
      <c r="BH48" s="137">
        <v>0</v>
      </c>
      <c r="BI48" s="137">
        <v>0</v>
      </c>
      <c r="BJ48" s="137">
        <v>0</v>
      </c>
      <c r="BK48" s="137">
        <v>0</v>
      </c>
      <c r="BL48" s="137">
        <v>0</v>
      </c>
      <c r="BM48" s="137">
        <v>0</v>
      </c>
      <c r="BN48" s="137">
        <v>0</v>
      </c>
      <c r="BO48" s="137">
        <v>0</v>
      </c>
      <c r="BP48" s="137">
        <v>0</v>
      </c>
      <c r="BQ48" s="137">
        <v>0</v>
      </c>
      <c r="BR48" s="137">
        <v>0</v>
      </c>
      <c r="BS48" s="137">
        <v>0</v>
      </c>
      <c r="BT48" s="137">
        <v>0</v>
      </c>
      <c r="BU48" s="137">
        <v>0</v>
      </c>
      <c r="BV48" s="137">
        <v>0</v>
      </c>
      <c r="BW48" s="137">
        <v>0</v>
      </c>
    </row>
    <row r="49" spans="1:75" ht="15" hidden="1" customHeight="1" outlineLevel="1">
      <c r="A49" t="s">
        <v>18</v>
      </c>
      <c r="B49" s="82"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37">
        <v>0</v>
      </c>
      <c r="BH49" s="137">
        <v>0</v>
      </c>
      <c r="BI49" s="137">
        <v>0</v>
      </c>
      <c r="BJ49" s="137">
        <v>0</v>
      </c>
      <c r="BK49" s="137">
        <v>0</v>
      </c>
      <c r="BL49" s="137">
        <v>0</v>
      </c>
      <c r="BM49" s="137">
        <v>0</v>
      </c>
      <c r="BN49" s="137">
        <v>0</v>
      </c>
      <c r="BO49" s="137">
        <v>0</v>
      </c>
      <c r="BP49" s="137">
        <v>0</v>
      </c>
      <c r="BQ49" s="137">
        <v>0</v>
      </c>
      <c r="BR49" s="137">
        <v>0</v>
      </c>
      <c r="BS49" s="137">
        <v>0</v>
      </c>
      <c r="BT49" s="137">
        <v>0</v>
      </c>
      <c r="BU49" s="137">
        <v>0</v>
      </c>
      <c r="BV49" s="137">
        <v>0</v>
      </c>
      <c r="BW49" s="137">
        <v>0</v>
      </c>
    </row>
    <row r="50" spans="1:75" s="15" customFormat="1" ht="15" customHeight="1" collapsed="1" thickBot="1">
      <c r="A50" s="15" t="s">
        <v>18</v>
      </c>
      <c r="B50" s="80" t="str">
        <f>IF('Sumário | Summary'!P1=1,"Outros","Others")</f>
        <v>Outros</v>
      </c>
      <c r="C50" s="128">
        <f t="shared" ref="C50:BN50" si="11">SUM(C51:C51)</f>
        <v>0</v>
      </c>
      <c r="D50" s="128">
        <f t="shared" si="11"/>
        <v>0</v>
      </c>
      <c r="E50" s="128">
        <f t="shared" si="11"/>
        <v>0</v>
      </c>
      <c r="F50" s="128">
        <f t="shared" si="11"/>
        <v>0</v>
      </c>
      <c r="G50" s="128">
        <f t="shared" si="11"/>
        <v>0</v>
      </c>
      <c r="H50" s="128">
        <f t="shared" si="11"/>
        <v>0</v>
      </c>
      <c r="I50" s="128">
        <f t="shared" si="11"/>
        <v>0</v>
      </c>
      <c r="J50" s="128">
        <f t="shared" si="11"/>
        <v>0</v>
      </c>
      <c r="K50" s="128">
        <f t="shared" si="11"/>
        <v>0</v>
      </c>
      <c r="L50" s="128">
        <f t="shared" si="11"/>
        <v>0</v>
      </c>
      <c r="M50" s="128">
        <f t="shared" si="11"/>
        <v>0</v>
      </c>
      <c r="N50" s="128">
        <f t="shared" si="11"/>
        <v>0</v>
      </c>
      <c r="O50" s="128">
        <f t="shared" si="11"/>
        <v>0</v>
      </c>
      <c r="P50" s="128">
        <f t="shared" si="11"/>
        <v>0</v>
      </c>
      <c r="Q50" s="128">
        <f t="shared" si="11"/>
        <v>0</v>
      </c>
      <c r="R50" s="128">
        <f t="shared" si="11"/>
        <v>0</v>
      </c>
      <c r="S50" s="128">
        <f t="shared" si="11"/>
        <v>0</v>
      </c>
      <c r="T50" s="128">
        <f t="shared" si="11"/>
        <v>0</v>
      </c>
      <c r="U50" s="128">
        <f t="shared" si="11"/>
        <v>0</v>
      </c>
      <c r="V50" s="128">
        <f t="shared" si="11"/>
        <v>0</v>
      </c>
      <c r="W50" s="128">
        <f t="shared" si="11"/>
        <v>47930</v>
      </c>
      <c r="X50" s="128">
        <f t="shared" si="11"/>
        <v>47930</v>
      </c>
      <c r="Y50" s="128">
        <f t="shared" si="11"/>
        <v>47930</v>
      </c>
      <c r="Z50" s="128">
        <f t="shared" si="11"/>
        <v>47930</v>
      </c>
      <c r="AA50" s="128">
        <f t="shared" si="11"/>
        <v>47930</v>
      </c>
      <c r="AB50" s="128">
        <f t="shared" si="11"/>
        <v>45540</v>
      </c>
      <c r="AC50" s="128">
        <f t="shared" si="11"/>
        <v>45540</v>
      </c>
      <c r="AD50" s="128">
        <f t="shared" si="11"/>
        <v>45540</v>
      </c>
      <c r="AE50" s="128">
        <f t="shared" si="11"/>
        <v>45540</v>
      </c>
      <c r="AF50" s="128">
        <f t="shared" si="11"/>
        <v>45540</v>
      </c>
      <c r="AG50" s="128">
        <f t="shared" si="11"/>
        <v>45540</v>
      </c>
      <c r="AH50" s="128">
        <f t="shared" si="11"/>
        <v>45650</v>
      </c>
      <c r="AI50" s="128">
        <f t="shared" si="11"/>
        <v>45650</v>
      </c>
      <c r="AJ50" s="128">
        <f t="shared" si="11"/>
        <v>45650</v>
      </c>
      <c r="AK50" s="128">
        <f t="shared" si="11"/>
        <v>45650</v>
      </c>
      <c r="AL50" s="128">
        <f t="shared" si="11"/>
        <v>45714</v>
      </c>
      <c r="AM50" s="128">
        <f t="shared" si="11"/>
        <v>45872.2</v>
      </c>
      <c r="AN50" s="128">
        <f t="shared" si="11"/>
        <v>45872.2</v>
      </c>
      <c r="AO50" s="128">
        <f t="shared" si="11"/>
        <v>45872.2</v>
      </c>
      <c r="AP50" s="128">
        <f t="shared" si="11"/>
        <v>45872.2</v>
      </c>
      <c r="AQ50" s="128">
        <f t="shared" si="11"/>
        <v>45872.2</v>
      </c>
      <c r="AR50" s="128">
        <f t="shared" si="11"/>
        <v>45844.480000000003</v>
      </c>
      <c r="AS50" s="128">
        <f t="shared" si="11"/>
        <v>45844.480000000003</v>
      </c>
      <c r="AT50" s="128">
        <f t="shared" si="11"/>
        <v>45844.480000000003</v>
      </c>
      <c r="AU50" s="128">
        <f t="shared" si="11"/>
        <v>45844</v>
      </c>
      <c r="AV50" s="128">
        <f t="shared" si="11"/>
        <v>45844</v>
      </c>
      <c r="AW50" s="128">
        <f t="shared" si="11"/>
        <v>45844</v>
      </c>
      <c r="AX50" s="128">
        <f t="shared" si="11"/>
        <v>45844</v>
      </c>
      <c r="AY50" s="128">
        <f t="shared" si="11"/>
        <v>45844</v>
      </c>
      <c r="AZ50" s="128">
        <f t="shared" si="11"/>
        <v>45844</v>
      </c>
      <c r="BA50" s="128">
        <f t="shared" si="11"/>
        <v>45844.480000000003</v>
      </c>
      <c r="BB50" s="128">
        <f t="shared" si="11"/>
        <v>45844</v>
      </c>
      <c r="BC50" s="128">
        <f t="shared" si="11"/>
        <v>45808.480000000003</v>
      </c>
      <c r="BD50" s="128">
        <f t="shared" si="11"/>
        <v>45808.480000000003</v>
      </c>
      <c r="BE50" s="128">
        <f t="shared" si="11"/>
        <v>45808.480000000003</v>
      </c>
      <c r="BF50" s="128">
        <f t="shared" si="11"/>
        <v>45808.480000000003</v>
      </c>
      <c r="BG50" s="128">
        <f t="shared" si="11"/>
        <v>45808.480000000003</v>
      </c>
      <c r="BH50" s="128">
        <f t="shared" si="11"/>
        <v>45808.480000000003</v>
      </c>
      <c r="BI50" s="128">
        <f t="shared" si="11"/>
        <v>45808.480000000003</v>
      </c>
      <c r="BJ50" s="128">
        <f t="shared" si="11"/>
        <v>45808.480000000003</v>
      </c>
      <c r="BK50" s="128">
        <f t="shared" si="11"/>
        <v>45808.480000000003</v>
      </c>
      <c r="BL50" s="128">
        <f t="shared" si="11"/>
        <v>45810.479999999996</v>
      </c>
      <c r="BM50" s="128">
        <f t="shared" si="11"/>
        <v>45808.5</v>
      </c>
      <c r="BN50" s="128">
        <f t="shared" si="11"/>
        <v>45808.5</v>
      </c>
      <c r="BO50" s="128">
        <f t="shared" ref="BO50" si="12">SUM(BO51:BO51)</f>
        <v>45808.5</v>
      </c>
      <c r="BP50" s="128">
        <v>45808.5</v>
      </c>
      <c r="BQ50" s="128">
        <v>45808.5</v>
      </c>
      <c r="BR50" s="128">
        <v>45808.5</v>
      </c>
      <c r="BS50" s="128">
        <v>45808.5</v>
      </c>
      <c r="BT50" s="128">
        <v>45808.5</v>
      </c>
      <c r="BU50" s="128">
        <v>45808.5</v>
      </c>
      <c r="BV50" s="128">
        <v>45808.499999999993</v>
      </c>
      <c r="BW50" s="128">
        <f>SUM(BW51:BW51)</f>
        <v>45808.499999999993</v>
      </c>
    </row>
    <row r="51" spans="1:75" ht="15" hidden="1" customHeight="1" outlineLevel="1" thickBot="1">
      <c r="A51" t="s">
        <v>205</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37">
        <v>45844</v>
      </c>
      <c r="AV51" s="137">
        <v>45844</v>
      </c>
      <c r="AW51" s="137">
        <v>45844</v>
      </c>
      <c r="AX51" s="137">
        <v>45844</v>
      </c>
      <c r="AY51" s="137">
        <v>45844</v>
      </c>
      <c r="AZ51" s="137">
        <v>45844</v>
      </c>
      <c r="BA51" s="137">
        <v>45844.480000000003</v>
      </c>
      <c r="BB51" s="137">
        <v>45844</v>
      </c>
      <c r="BC51" s="62">
        <v>45808.480000000003</v>
      </c>
      <c r="BD51" s="62">
        <v>45808.480000000003</v>
      </c>
      <c r="BE51" s="62">
        <v>45808.480000000003</v>
      </c>
      <c r="BF51" s="62">
        <v>45808.480000000003</v>
      </c>
      <c r="BG51" s="137">
        <v>45808.480000000003</v>
      </c>
      <c r="BH51" s="137">
        <v>45808.480000000003</v>
      </c>
      <c r="BI51" s="137">
        <v>45808.480000000003</v>
      </c>
      <c r="BJ51" s="137">
        <v>45808.480000000003</v>
      </c>
      <c r="BK51" s="137">
        <v>45808.480000000003</v>
      </c>
      <c r="BL51" s="137">
        <v>45810.479999999996</v>
      </c>
      <c r="BM51" s="137">
        <v>45808.5</v>
      </c>
      <c r="BN51" s="137">
        <v>45808.5</v>
      </c>
      <c r="BO51" s="137">
        <v>45808.5</v>
      </c>
      <c r="BP51" s="137">
        <v>45808.5</v>
      </c>
      <c r="BQ51" s="137">
        <v>45808.5</v>
      </c>
      <c r="BR51" s="137">
        <v>45808.5</v>
      </c>
      <c r="BS51" s="137">
        <v>45808.5</v>
      </c>
      <c r="BT51" s="137">
        <v>45808.5</v>
      </c>
      <c r="BU51" s="137">
        <v>45808.5</v>
      </c>
      <c r="BV51" s="137">
        <v>45808.499999999993</v>
      </c>
      <c r="BW51" s="137">
        <v>45808.499999999993</v>
      </c>
    </row>
    <row r="52" spans="1:75" s="15" customFormat="1" ht="15" customHeight="1" collapsed="1" thickTop="1" thickBot="1">
      <c r="B52" s="139" t="s">
        <v>14</v>
      </c>
      <c r="C52" s="129">
        <f t="shared" ref="C52:BN52" si="13">C7+C29+C38+C50</f>
        <v>171067.856</v>
      </c>
      <c r="D52" s="129">
        <f t="shared" si="13"/>
        <v>186094.41999999998</v>
      </c>
      <c r="E52" s="129">
        <f t="shared" si="13"/>
        <v>186094.41999999998</v>
      </c>
      <c r="F52" s="129">
        <f t="shared" si="13"/>
        <v>186094.41999999998</v>
      </c>
      <c r="G52" s="129">
        <f t="shared" si="13"/>
        <v>193400.41999999998</v>
      </c>
      <c r="H52" s="129">
        <f t="shared" si="13"/>
        <v>193145.41999999998</v>
      </c>
      <c r="I52" s="129">
        <f t="shared" si="13"/>
        <v>193442.41999999998</v>
      </c>
      <c r="J52" s="129">
        <f t="shared" si="13"/>
        <v>196358.41999999998</v>
      </c>
      <c r="K52" s="129">
        <f t="shared" si="13"/>
        <v>194559.41999999998</v>
      </c>
      <c r="L52" s="129">
        <f t="shared" si="13"/>
        <v>191844.41999999998</v>
      </c>
      <c r="M52" s="129">
        <f t="shared" si="13"/>
        <v>192691.41999999998</v>
      </c>
      <c r="N52" s="129">
        <f t="shared" si="13"/>
        <v>192691.41999999998</v>
      </c>
      <c r="O52" s="129">
        <f t="shared" si="13"/>
        <v>192691.41999999998</v>
      </c>
      <c r="P52" s="129">
        <f t="shared" si="13"/>
        <v>190925.41999999998</v>
      </c>
      <c r="Q52" s="129">
        <f t="shared" si="13"/>
        <v>190925.41999999998</v>
      </c>
      <c r="R52" s="129">
        <f t="shared" si="13"/>
        <v>190925.41999999998</v>
      </c>
      <c r="S52" s="129">
        <f t="shared" si="13"/>
        <v>190925.41999999998</v>
      </c>
      <c r="T52" s="129">
        <f t="shared" si="13"/>
        <v>190925.41999999998</v>
      </c>
      <c r="U52" s="129">
        <f t="shared" si="13"/>
        <v>190925.41999999998</v>
      </c>
      <c r="V52" s="129">
        <f t="shared" si="13"/>
        <v>205459.41999999998</v>
      </c>
      <c r="W52" s="129">
        <f t="shared" si="13"/>
        <v>253389.41999999998</v>
      </c>
      <c r="X52" s="129">
        <f t="shared" si="13"/>
        <v>248877.47</v>
      </c>
      <c r="Y52" s="129">
        <f t="shared" si="13"/>
        <v>259762.60029999999</v>
      </c>
      <c r="Z52" s="129">
        <f t="shared" si="13"/>
        <v>504768.96030000004</v>
      </c>
      <c r="AA52" s="129">
        <f t="shared" si="13"/>
        <v>504768.96030000004</v>
      </c>
      <c r="AB52" s="129">
        <f t="shared" si="13"/>
        <v>556832.31030000001</v>
      </c>
      <c r="AC52" s="129">
        <f t="shared" si="13"/>
        <v>640520.42975216196</v>
      </c>
      <c r="AD52" s="129">
        <f t="shared" si="13"/>
        <v>640518.88872078271</v>
      </c>
      <c r="AE52" s="129">
        <f t="shared" si="13"/>
        <v>640518.88872078271</v>
      </c>
      <c r="AF52" s="129">
        <f t="shared" si="13"/>
        <v>655543.4606597448</v>
      </c>
      <c r="AG52" s="129">
        <f t="shared" si="13"/>
        <v>655542.77575104474</v>
      </c>
      <c r="AH52" s="129">
        <f t="shared" si="13"/>
        <v>654558.5857510448</v>
      </c>
      <c r="AI52" s="129">
        <f t="shared" si="13"/>
        <v>635543.58534031291</v>
      </c>
      <c r="AJ52" s="129">
        <f t="shared" si="13"/>
        <v>681667.0029310782</v>
      </c>
      <c r="AK52" s="129">
        <f t="shared" si="13"/>
        <v>668744.45427490515</v>
      </c>
      <c r="AL52" s="129">
        <f t="shared" si="13"/>
        <v>1480367.1090770545</v>
      </c>
      <c r="AM52" s="129">
        <f t="shared" si="13"/>
        <v>1533430.1139317111</v>
      </c>
      <c r="AN52" s="129">
        <f t="shared" si="13"/>
        <v>1549264.3859999997</v>
      </c>
      <c r="AO52" s="129">
        <f t="shared" si="13"/>
        <v>467737.09600000002</v>
      </c>
      <c r="AP52" s="129">
        <f t="shared" si="13"/>
        <v>469288.06599999999</v>
      </c>
      <c r="AQ52" s="129">
        <f t="shared" si="13"/>
        <v>440567.95600000001</v>
      </c>
      <c r="AR52" s="129">
        <f t="shared" si="13"/>
        <v>429628.83599999989</v>
      </c>
      <c r="AS52" s="129">
        <f t="shared" si="13"/>
        <v>429359.58600000001</v>
      </c>
      <c r="AT52" s="129">
        <f t="shared" si="13"/>
        <v>430303.70600000001</v>
      </c>
      <c r="AU52" s="129">
        <f t="shared" si="13"/>
        <v>504665.57</v>
      </c>
      <c r="AV52" s="129">
        <f t="shared" si="13"/>
        <v>516586.97666666663</v>
      </c>
      <c r="AW52" s="129">
        <f t="shared" si="13"/>
        <v>517435.98666666663</v>
      </c>
      <c r="AX52" s="129">
        <f t="shared" si="13"/>
        <v>532939.44666666677</v>
      </c>
      <c r="AY52" s="129">
        <f t="shared" si="13"/>
        <v>532985.42333333334</v>
      </c>
      <c r="AZ52" s="129">
        <f t="shared" si="13"/>
        <v>532999.66</v>
      </c>
      <c r="BA52" s="129">
        <f t="shared" si="13"/>
        <v>515810.57999999996</v>
      </c>
      <c r="BB52" s="129">
        <f t="shared" si="13"/>
        <v>516056.02333333332</v>
      </c>
      <c r="BC52" s="129">
        <f t="shared" si="13"/>
        <v>515834.82999999996</v>
      </c>
      <c r="BD52" s="129">
        <f t="shared" si="13"/>
        <v>515820.31999999995</v>
      </c>
      <c r="BE52" s="129">
        <f t="shared" si="13"/>
        <v>517062.80921237415</v>
      </c>
      <c r="BF52" s="129">
        <f t="shared" si="13"/>
        <v>383435.95921237417</v>
      </c>
      <c r="BG52" s="129">
        <f t="shared" si="13"/>
        <v>383384.9358790408</v>
      </c>
      <c r="BH52" s="129">
        <f t="shared" si="13"/>
        <v>383390.45587904082</v>
      </c>
      <c r="BI52" s="129">
        <f t="shared" si="13"/>
        <v>383428.31254570751</v>
      </c>
      <c r="BJ52" s="129">
        <f t="shared" si="13"/>
        <v>383464.71254570747</v>
      </c>
      <c r="BK52" s="129">
        <f t="shared" si="13"/>
        <v>383701.03921237419</v>
      </c>
      <c r="BL52" s="129">
        <f t="shared" si="13"/>
        <v>383859.29921237414</v>
      </c>
      <c r="BM52" s="129">
        <f t="shared" si="13"/>
        <v>384060.46597904083</v>
      </c>
      <c r="BN52" s="129">
        <f t="shared" si="13"/>
        <v>409966.73931237409</v>
      </c>
      <c r="BO52" s="129">
        <f t="shared" ref="BO52" si="14">BO7+BO29+BO38+BO50</f>
        <v>409977.77931237413</v>
      </c>
      <c r="BP52" s="129">
        <v>408999.89931237418</v>
      </c>
      <c r="BQ52" s="129">
        <v>381544.23839352536</v>
      </c>
      <c r="BR52" s="129">
        <v>383050.15264570748</v>
      </c>
      <c r="BS52" s="129">
        <v>382995.99931237422</v>
      </c>
      <c r="BT52" s="129">
        <v>411688.70931237424</v>
      </c>
      <c r="BU52" s="129">
        <v>411645.02931237419</v>
      </c>
      <c r="BV52" s="129">
        <v>409192.19931237417</v>
      </c>
      <c r="BW52" s="129">
        <f>BW7+BW29+BW38+BW50</f>
        <v>426014.80931237416</v>
      </c>
    </row>
    <row r="53" spans="1:75">
      <c r="AC53" s="63"/>
      <c r="BE53" s="208"/>
      <c r="BF53" s="208"/>
      <c r="BG53" s="208"/>
      <c r="BH53" s="208"/>
      <c r="BI53" s="208"/>
      <c r="BJ53" s="208"/>
      <c r="BK53" s="208"/>
      <c r="BL53" s="208"/>
      <c r="BM53" s="208"/>
      <c r="BN53" s="208"/>
      <c r="BO53" s="208"/>
      <c r="BP53" s="208"/>
      <c r="BQ53" s="208"/>
      <c r="BR53" s="208"/>
      <c r="BS53" s="208"/>
      <c r="BT53" s="208"/>
      <c r="BU53" s="208"/>
      <c r="BV53" s="208"/>
      <c r="BW53" s="208"/>
    </row>
    <row r="54" spans="1:75" s="7" customFormat="1" ht="18.75" customHeight="1">
      <c r="B54" s="190" t="str">
        <f>IF('Sumário | Summary'!P1=1,"ABL Total da SPE/Fundo (m²) ¹","SPE/Fund Total Area  (sqm) ¹")</f>
        <v>ABL Total da SPE/Fundo (m²) ¹</v>
      </c>
      <c r="C54" s="191" t="str">
        <f t="shared" ref="C54:BH54" si="15">C6</f>
        <v>1T08</v>
      </c>
      <c r="D54" s="191" t="str">
        <f t="shared" si="15"/>
        <v>2T08</v>
      </c>
      <c r="E54" s="191" t="str">
        <f t="shared" si="15"/>
        <v>3T08</v>
      </c>
      <c r="F54" s="191" t="str">
        <f t="shared" si="15"/>
        <v>4T08</v>
      </c>
      <c r="G54" s="191" t="str">
        <f t="shared" si="15"/>
        <v>1T09</v>
      </c>
      <c r="H54" s="191" t="str">
        <f t="shared" si="15"/>
        <v>2T09</v>
      </c>
      <c r="I54" s="191" t="str">
        <f t="shared" si="15"/>
        <v>3T09</v>
      </c>
      <c r="J54" s="191" t="str">
        <f t="shared" si="15"/>
        <v>4T09</v>
      </c>
      <c r="K54" s="191" t="str">
        <f t="shared" si="15"/>
        <v>1T10</v>
      </c>
      <c r="L54" s="191" t="str">
        <f t="shared" si="15"/>
        <v>2T10</v>
      </c>
      <c r="M54" s="191" t="str">
        <f t="shared" si="15"/>
        <v>3T10</v>
      </c>
      <c r="N54" s="191" t="str">
        <f t="shared" si="15"/>
        <v>4T10</v>
      </c>
      <c r="O54" s="191" t="str">
        <f t="shared" si="15"/>
        <v>1T11</v>
      </c>
      <c r="P54" s="191" t="str">
        <f t="shared" si="15"/>
        <v>2T11</v>
      </c>
      <c r="Q54" s="191" t="str">
        <f t="shared" si="15"/>
        <v>3T11</v>
      </c>
      <c r="R54" s="191" t="str">
        <f t="shared" si="15"/>
        <v>4T11</v>
      </c>
      <c r="S54" s="191" t="str">
        <f t="shared" si="15"/>
        <v>1T12</v>
      </c>
      <c r="T54" s="191" t="str">
        <f t="shared" si="15"/>
        <v>2T12</v>
      </c>
      <c r="U54" s="191" t="str">
        <f t="shared" si="15"/>
        <v>3T12</v>
      </c>
      <c r="V54" s="191" t="str">
        <f t="shared" si="15"/>
        <v>4T12</v>
      </c>
      <c r="W54" s="191" t="str">
        <f t="shared" si="15"/>
        <v>1T13</v>
      </c>
      <c r="X54" s="191" t="str">
        <f t="shared" si="15"/>
        <v>2T13</v>
      </c>
      <c r="Y54" s="191" t="str">
        <f t="shared" si="15"/>
        <v>3T13</v>
      </c>
      <c r="Z54" s="191" t="str">
        <f t="shared" si="15"/>
        <v>4T13</v>
      </c>
      <c r="AA54" s="191" t="str">
        <f t="shared" si="15"/>
        <v>1T14</v>
      </c>
      <c r="AB54" s="191" t="str">
        <f t="shared" si="15"/>
        <v>2T14</v>
      </c>
      <c r="AC54" s="191" t="str">
        <f t="shared" si="15"/>
        <v>3T14</v>
      </c>
      <c r="AD54" s="191" t="str">
        <f t="shared" si="15"/>
        <v>4T14</v>
      </c>
      <c r="AE54" s="191" t="str">
        <f t="shared" si="15"/>
        <v>1T15</v>
      </c>
      <c r="AF54" s="191" t="str">
        <f t="shared" si="15"/>
        <v>2T15</v>
      </c>
      <c r="AG54" s="191" t="str">
        <f t="shared" si="15"/>
        <v>3T15</v>
      </c>
      <c r="AH54" s="191" t="str">
        <f t="shared" si="15"/>
        <v>4T15</v>
      </c>
      <c r="AI54" s="191" t="str">
        <f t="shared" si="15"/>
        <v>1T16</v>
      </c>
      <c r="AJ54" s="191" t="str">
        <f t="shared" si="15"/>
        <v>2T16</v>
      </c>
      <c r="AK54" s="191" t="str">
        <f t="shared" si="15"/>
        <v>3T16</v>
      </c>
      <c r="AL54" s="191" t="str">
        <f t="shared" si="15"/>
        <v>4T16</v>
      </c>
      <c r="AM54" s="191" t="str">
        <f t="shared" si="15"/>
        <v>1T17</v>
      </c>
      <c r="AN54" s="191" t="str">
        <f t="shared" si="15"/>
        <v>2T17</v>
      </c>
      <c r="AO54" s="191" t="str">
        <f t="shared" si="15"/>
        <v>3T17</v>
      </c>
      <c r="AP54" s="191" t="str">
        <f t="shared" si="15"/>
        <v>4T17</v>
      </c>
      <c r="AQ54" s="191" t="str">
        <f t="shared" si="15"/>
        <v>1T18</v>
      </c>
      <c r="AR54" s="191" t="str">
        <f t="shared" si="15"/>
        <v>2T18</v>
      </c>
      <c r="AS54" s="191" t="str">
        <f t="shared" si="15"/>
        <v>3T18</v>
      </c>
      <c r="AT54" s="191" t="str">
        <f t="shared" si="15"/>
        <v>4T18</v>
      </c>
      <c r="AU54" s="191" t="str">
        <f t="shared" si="15"/>
        <v>1T19</v>
      </c>
      <c r="AV54" s="191" t="str">
        <f t="shared" si="15"/>
        <v>2T19</v>
      </c>
      <c r="AW54" s="191" t="str">
        <f t="shared" si="15"/>
        <v>3T19</v>
      </c>
      <c r="AX54" s="191" t="str">
        <f t="shared" si="15"/>
        <v>4T19</v>
      </c>
      <c r="AY54" s="191" t="str">
        <f t="shared" si="15"/>
        <v>1T20</v>
      </c>
      <c r="AZ54" s="191" t="str">
        <f t="shared" si="15"/>
        <v>2T20</v>
      </c>
      <c r="BA54" s="191" t="str">
        <f t="shared" si="15"/>
        <v>3T20</v>
      </c>
      <c r="BB54" s="191" t="str">
        <f t="shared" si="15"/>
        <v>4T20</v>
      </c>
      <c r="BC54" s="191" t="str">
        <f t="shared" si="15"/>
        <v>1T21</v>
      </c>
      <c r="BD54" s="191" t="str">
        <f t="shared" si="15"/>
        <v>2T21</v>
      </c>
      <c r="BE54" s="191" t="str">
        <f t="shared" si="15"/>
        <v>3T21</v>
      </c>
      <c r="BF54" s="191" t="str">
        <f t="shared" si="15"/>
        <v>4T21</v>
      </c>
      <c r="BG54" s="191" t="str">
        <f t="shared" si="15"/>
        <v>1T22</v>
      </c>
      <c r="BH54" s="191" t="str">
        <f t="shared" si="15"/>
        <v>2T22</v>
      </c>
      <c r="BI54" s="191" t="str">
        <f t="shared" ref="BI54:BM54" si="16">BI6</f>
        <v>3T22</v>
      </c>
      <c r="BJ54" s="191" t="str">
        <f t="shared" si="16"/>
        <v>4T22</v>
      </c>
      <c r="BK54" s="191" t="str">
        <f t="shared" si="16"/>
        <v>1T23</v>
      </c>
      <c r="BL54" s="191" t="str">
        <f t="shared" si="16"/>
        <v>2T23</v>
      </c>
      <c r="BM54" s="191" t="str">
        <f t="shared" si="16"/>
        <v>3T23</v>
      </c>
      <c r="BN54" s="191" t="s">
        <v>311</v>
      </c>
      <c r="BO54" s="191" t="s">
        <v>317</v>
      </c>
      <c r="BP54" s="191" t="s">
        <v>319</v>
      </c>
      <c r="BQ54" s="191" t="s">
        <v>327</v>
      </c>
      <c r="BR54" s="191" t="s">
        <v>329</v>
      </c>
      <c r="BS54" s="191" t="s">
        <v>331</v>
      </c>
      <c r="BT54" s="191" t="s">
        <v>332</v>
      </c>
      <c r="BU54" s="191" t="s">
        <v>333</v>
      </c>
      <c r="BV54" s="191" t="s">
        <v>334</v>
      </c>
      <c r="BW54" s="191" t="str">
        <f t="shared" ref="BW54" si="17">BW6</f>
        <v>1T26</v>
      </c>
    </row>
    <row r="55" spans="1:75" s="15" customFormat="1" ht="15" customHeight="1">
      <c r="B55" s="136" t="str">
        <f>IF('Sumário | Summary'!P1=1,"Escritórios","Offices")</f>
        <v>Escritórios</v>
      </c>
      <c r="C55" s="128">
        <f t="shared" ref="C55:BN55" si="18">C56+C68</f>
        <v>76887.076000000001</v>
      </c>
      <c r="D55" s="128">
        <f t="shared" si="18"/>
        <v>91913.639999999985</v>
      </c>
      <c r="E55" s="128">
        <f t="shared" si="18"/>
        <v>91913.639999999985</v>
      </c>
      <c r="F55" s="128">
        <f t="shared" si="18"/>
        <v>91913.639999999985</v>
      </c>
      <c r="G55" s="128">
        <f t="shared" si="18"/>
        <v>99219.639999999985</v>
      </c>
      <c r="H55" s="128">
        <f t="shared" si="18"/>
        <v>98964.639999999985</v>
      </c>
      <c r="I55" s="128">
        <f t="shared" si="18"/>
        <v>98964.639999999985</v>
      </c>
      <c r="J55" s="128">
        <f t="shared" si="18"/>
        <v>98193.639999999985</v>
      </c>
      <c r="K55" s="128">
        <f t="shared" si="18"/>
        <v>96394.639999999985</v>
      </c>
      <c r="L55" s="128">
        <f t="shared" si="18"/>
        <v>93679.639999999985</v>
      </c>
      <c r="M55" s="128">
        <f t="shared" si="18"/>
        <v>93679.639999999985</v>
      </c>
      <c r="N55" s="128">
        <f t="shared" si="18"/>
        <v>93679.639999999985</v>
      </c>
      <c r="O55" s="128">
        <f t="shared" si="18"/>
        <v>93679.639999999985</v>
      </c>
      <c r="P55" s="128">
        <f t="shared" si="18"/>
        <v>91913.639999999985</v>
      </c>
      <c r="Q55" s="128">
        <f t="shared" si="18"/>
        <v>91913.639999999985</v>
      </c>
      <c r="R55" s="128">
        <f t="shared" si="18"/>
        <v>91913.639999999985</v>
      </c>
      <c r="S55" s="128">
        <f t="shared" si="18"/>
        <v>91913.639999999985</v>
      </c>
      <c r="T55" s="128">
        <f t="shared" si="18"/>
        <v>91913.639999999985</v>
      </c>
      <c r="U55" s="128">
        <f t="shared" si="18"/>
        <v>91913.639999999985</v>
      </c>
      <c r="V55" s="128">
        <f t="shared" si="18"/>
        <v>91913.639999999985</v>
      </c>
      <c r="W55" s="128">
        <f t="shared" si="18"/>
        <v>91913.639999999985</v>
      </c>
      <c r="X55" s="128">
        <f t="shared" si="18"/>
        <v>91913.69</v>
      </c>
      <c r="Y55" s="128">
        <f t="shared" si="18"/>
        <v>102798.98999999999</v>
      </c>
      <c r="Z55" s="128">
        <f t="shared" si="18"/>
        <v>102798.98999999999</v>
      </c>
      <c r="AA55" s="128">
        <f t="shared" si="18"/>
        <v>102798.98999999999</v>
      </c>
      <c r="AB55" s="128">
        <f t="shared" si="18"/>
        <v>102798.98999999999</v>
      </c>
      <c r="AC55" s="128">
        <f t="shared" si="18"/>
        <v>121801.25490870001</v>
      </c>
      <c r="AD55" s="128">
        <f t="shared" si="18"/>
        <v>121801.20490869999</v>
      </c>
      <c r="AE55" s="128">
        <f t="shared" si="18"/>
        <v>121801.20490869999</v>
      </c>
      <c r="AF55" s="128">
        <f t="shared" si="18"/>
        <v>118957.56490870001</v>
      </c>
      <c r="AG55" s="128">
        <f t="shared" si="18"/>
        <v>118956.88</v>
      </c>
      <c r="AH55" s="128">
        <f t="shared" si="18"/>
        <v>118956.88</v>
      </c>
      <c r="AI55" s="128">
        <f t="shared" si="18"/>
        <v>99955.299999999988</v>
      </c>
      <c r="AJ55" s="128">
        <f t="shared" si="18"/>
        <v>99955.299999999988</v>
      </c>
      <c r="AK55" s="128">
        <f t="shared" si="18"/>
        <v>99955.06</v>
      </c>
      <c r="AL55" s="128">
        <f t="shared" si="18"/>
        <v>89370</v>
      </c>
      <c r="AM55" s="128">
        <f t="shared" si="18"/>
        <v>87786.016000000003</v>
      </c>
      <c r="AN55" s="128">
        <f t="shared" si="18"/>
        <v>104074.59599999999</v>
      </c>
      <c r="AO55" s="128">
        <f t="shared" si="18"/>
        <v>104075.016</v>
      </c>
      <c r="AP55" s="128">
        <f t="shared" si="18"/>
        <v>104075.016</v>
      </c>
      <c r="AQ55" s="128">
        <f t="shared" si="18"/>
        <v>104075.016</v>
      </c>
      <c r="AR55" s="128">
        <f t="shared" si="18"/>
        <v>104075.016</v>
      </c>
      <c r="AS55" s="128">
        <f t="shared" si="18"/>
        <v>104075.016</v>
      </c>
      <c r="AT55" s="128">
        <f t="shared" si="18"/>
        <v>104903.14600000001</v>
      </c>
      <c r="AU55" s="128">
        <f t="shared" si="18"/>
        <v>115488.14599999999</v>
      </c>
      <c r="AV55" s="128">
        <f t="shared" si="18"/>
        <v>117065.14600000001</v>
      </c>
      <c r="AW55" s="128">
        <f t="shared" si="18"/>
        <v>127070.14599999999</v>
      </c>
      <c r="AX55" s="128">
        <f t="shared" si="18"/>
        <v>155021.87599999999</v>
      </c>
      <c r="AY55" s="128">
        <f t="shared" si="18"/>
        <v>155021.87599999999</v>
      </c>
      <c r="AZ55" s="128">
        <f t="shared" si="18"/>
        <v>156638.56599999999</v>
      </c>
      <c r="BA55" s="128">
        <f t="shared" si="18"/>
        <v>155054.33600000001</v>
      </c>
      <c r="BB55" s="128">
        <f t="shared" si="18"/>
        <v>156956.39600000001</v>
      </c>
      <c r="BC55" s="128">
        <f t="shared" si="18"/>
        <v>156956.45600000001</v>
      </c>
      <c r="BD55" s="128">
        <f t="shared" si="18"/>
        <v>156956.45600000001</v>
      </c>
      <c r="BE55" s="128">
        <f t="shared" si="18"/>
        <v>156956.21521237417</v>
      </c>
      <c r="BF55" s="128">
        <f t="shared" si="18"/>
        <v>88014.889212374139</v>
      </c>
      <c r="BG55" s="128">
        <f t="shared" si="18"/>
        <v>89604.289212374162</v>
      </c>
      <c r="BH55" s="128">
        <f t="shared" si="18"/>
        <v>89603.939212374156</v>
      </c>
      <c r="BI55" s="128">
        <f t="shared" si="18"/>
        <v>89603.939212374156</v>
      </c>
      <c r="BJ55" s="128">
        <f t="shared" si="18"/>
        <v>89603.939212374156</v>
      </c>
      <c r="BK55" s="128">
        <f t="shared" si="18"/>
        <v>89603.939212374156</v>
      </c>
      <c r="BL55" s="128">
        <f t="shared" si="18"/>
        <v>89603.939212374156</v>
      </c>
      <c r="BM55" s="128">
        <f t="shared" si="18"/>
        <v>89604.239312374149</v>
      </c>
      <c r="BN55" s="128">
        <f t="shared" si="18"/>
        <v>85754.239312374149</v>
      </c>
      <c r="BO55" s="128">
        <f t="shared" ref="BO55" si="19">BO56+BO68</f>
        <v>85754.239312374149</v>
      </c>
      <c r="BP55" s="128">
        <v>85754.239312374149</v>
      </c>
      <c r="BQ55" s="128">
        <v>85753.939312374161</v>
      </c>
      <c r="BR55" s="128">
        <v>85926.819312374166</v>
      </c>
      <c r="BS55" s="128">
        <v>78615.429312374152</v>
      </c>
      <c r="BT55" s="128">
        <v>77845.809312374156</v>
      </c>
      <c r="BU55" s="128">
        <v>76691.379312374163</v>
      </c>
      <c r="BV55" s="128">
        <v>75921.758777735595</v>
      </c>
      <c r="BW55" s="128">
        <f>BW56+BW68</f>
        <v>75921.758777735595</v>
      </c>
    </row>
    <row r="56" spans="1:75" s="15" customFormat="1" ht="15" customHeight="1">
      <c r="B56" s="81" t="str">
        <f>IF('Sumário | Summary'!P1=1,"Escritórios AAA","Triple A Offices")</f>
        <v>Escritórios AAA</v>
      </c>
      <c r="C56" s="128">
        <f t="shared" ref="C56:BN56" si="20">SUM(C57:C67)</f>
        <v>39315.885999999999</v>
      </c>
      <c r="D56" s="128">
        <f t="shared" si="20"/>
        <v>50492.45</v>
      </c>
      <c r="E56" s="128">
        <f t="shared" si="20"/>
        <v>50492.45</v>
      </c>
      <c r="F56" s="128">
        <f t="shared" si="20"/>
        <v>50492.45</v>
      </c>
      <c r="G56" s="128">
        <f t="shared" si="20"/>
        <v>57798.45</v>
      </c>
      <c r="H56" s="128">
        <f t="shared" si="20"/>
        <v>57543.45</v>
      </c>
      <c r="I56" s="128">
        <f t="shared" si="20"/>
        <v>57543.45</v>
      </c>
      <c r="J56" s="128">
        <f t="shared" si="20"/>
        <v>56772.45</v>
      </c>
      <c r="K56" s="128">
        <f t="shared" si="20"/>
        <v>54973.45</v>
      </c>
      <c r="L56" s="128">
        <f t="shared" si="20"/>
        <v>52258.45</v>
      </c>
      <c r="M56" s="128">
        <f t="shared" si="20"/>
        <v>52258.45</v>
      </c>
      <c r="N56" s="128">
        <f t="shared" si="20"/>
        <v>52258.45</v>
      </c>
      <c r="O56" s="128">
        <f t="shared" si="20"/>
        <v>52258.45</v>
      </c>
      <c r="P56" s="128">
        <f t="shared" si="20"/>
        <v>50492.45</v>
      </c>
      <c r="Q56" s="128">
        <f t="shared" si="20"/>
        <v>50492.45</v>
      </c>
      <c r="R56" s="128">
        <f t="shared" si="20"/>
        <v>50492.45</v>
      </c>
      <c r="S56" s="128">
        <f t="shared" si="20"/>
        <v>50492.45</v>
      </c>
      <c r="T56" s="128">
        <f t="shared" si="20"/>
        <v>50492.45</v>
      </c>
      <c r="U56" s="128">
        <f t="shared" si="20"/>
        <v>50492.45</v>
      </c>
      <c r="V56" s="128">
        <f t="shared" si="20"/>
        <v>50492.45</v>
      </c>
      <c r="W56" s="128">
        <f t="shared" si="20"/>
        <v>50492.45</v>
      </c>
      <c r="X56" s="128">
        <f t="shared" si="20"/>
        <v>50492.45</v>
      </c>
      <c r="Y56" s="128">
        <f t="shared" si="20"/>
        <v>61377.75</v>
      </c>
      <c r="Z56" s="128">
        <f t="shared" si="20"/>
        <v>61377.75</v>
      </c>
      <c r="AA56" s="128">
        <f t="shared" si="20"/>
        <v>61377.75</v>
      </c>
      <c r="AB56" s="128">
        <f t="shared" si="20"/>
        <v>61377.75</v>
      </c>
      <c r="AC56" s="128">
        <f t="shared" si="20"/>
        <v>80380.014908700003</v>
      </c>
      <c r="AD56" s="128">
        <f t="shared" si="20"/>
        <v>80380.014908700003</v>
      </c>
      <c r="AE56" s="128">
        <f t="shared" si="20"/>
        <v>80380.014908700003</v>
      </c>
      <c r="AF56" s="128">
        <f t="shared" si="20"/>
        <v>80380.014908700003</v>
      </c>
      <c r="AG56" s="128">
        <f t="shared" si="20"/>
        <v>80379.75</v>
      </c>
      <c r="AH56" s="128">
        <f t="shared" si="20"/>
        <v>80379.75</v>
      </c>
      <c r="AI56" s="128">
        <f t="shared" si="20"/>
        <v>61377.75</v>
      </c>
      <c r="AJ56" s="128">
        <f t="shared" si="20"/>
        <v>61377.75</v>
      </c>
      <c r="AK56" s="128">
        <f t="shared" si="20"/>
        <v>61377.75</v>
      </c>
      <c r="AL56" s="128">
        <f t="shared" si="20"/>
        <v>61377.75</v>
      </c>
      <c r="AM56" s="128">
        <f t="shared" si="20"/>
        <v>59793.525999999998</v>
      </c>
      <c r="AN56" s="128">
        <f t="shared" si="20"/>
        <v>76082.525999999998</v>
      </c>
      <c r="AO56" s="128">
        <f t="shared" si="20"/>
        <v>76082.525999999998</v>
      </c>
      <c r="AP56" s="128">
        <f t="shared" si="20"/>
        <v>76082.525999999998</v>
      </c>
      <c r="AQ56" s="128">
        <f t="shared" si="20"/>
        <v>76082.525999999998</v>
      </c>
      <c r="AR56" s="128">
        <f t="shared" si="20"/>
        <v>76082.525999999998</v>
      </c>
      <c r="AS56" s="128">
        <f t="shared" si="20"/>
        <v>76082.525999999998</v>
      </c>
      <c r="AT56" s="128">
        <f t="shared" si="20"/>
        <v>76910.656000000003</v>
      </c>
      <c r="AU56" s="128">
        <f t="shared" si="20"/>
        <v>76910.656000000003</v>
      </c>
      <c r="AV56" s="128">
        <f t="shared" si="20"/>
        <v>76910.656000000003</v>
      </c>
      <c r="AW56" s="128">
        <f t="shared" si="20"/>
        <v>76910.656000000003</v>
      </c>
      <c r="AX56" s="128">
        <f t="shared" si="20"/>
        <v>107785.746</v>
      </c>
      <c r="AY56" s="128">
        <f t="shared" si="20"/>
        <v>107785.746</v>
      </c>
      <c r="AZ56" s="128">
        <f t="shared" si="20"/>
        <v>109402.436</v>
      </c>
      <c r="BA56" s="128">
        <f t="shared" si="20"/>
        <v>107818.20600000001</v>
      </c>
      <c r="BB56" s="128">
        <f t="shared" si="20"/>
        <v>109720.266</v>
      </c>
      <c r="BC56" s="128">
        <f t="shared" si="20"/>
        <v>109720.266</v>
      </c>
      <c r="BD56" s="128">
        <f t="shared" si="20"/>
        <v>109720.266</v>
      </c>
      <c r="BE56" s="128">
        <f t="shared" si="20"/>
        <v>109720.02521237417</v>
      </c>
      <c r="BF56" s="128">
        <f t="shared" si="20"/>
        <v>40778.759212374149</v>
      </c>
      <c r="BG56" s="128">
        <f t="shared" si="20"/>
        <v>42368.099212374153</v>
      </c>
      <c r="BH56" s="128">
        <f t="shared" si="20"/>
        <v>42367.699212374151</v>
      </c>
      <c r="BI56" s="128">
        <f t="shared" si="20"/>
        <v>42367.699212374151</v>
      </c>
      <c r="BJ56" s="128">
        <f t="shared" si="20"/>
        <v>42367.699212374151</v>
      </c>
      <c r="BK56" s="128">
        <f t="shared" si="20"/>
        <v>42367.699212374151</v>
      </c>
      <c r="BL56" s="128">
        <f t="shared" si="20"/>
        <v>42367.699212374151</v>
      </c>
      <c r="BM56" s="128">
        <f t="shared" si="20"/>
        <v>42367.999312374151</v>
      </c>
      <c r="BN56" s="128">
        <f t="shared" si="20"/>
        <v>42367.999312374151</v>
      </c>
      <c r="BO56" s="128">
        <f t="shared" ref="BO56" si="21">SUM(BO57:BO67)</f>
        <v>42367.999312374151</v>
      </c>
      <c r="BP56" s="128">
        <v>42367.999312374151</v>
      </c>
      <c r="BQ56" s="128">
        <v>42367.699312374156</v>
      </c>
      <c r="BR56" s="128">
        <v>42540.579312374153</v>
      </c>
      <c r="BS56" s="128">
        <v>42540.579312374153</v>
      </c>
      <c r="BT56" s="128">
        <v>42540.579312374153</v>
      </c>
      <c r="BU56" s="128">
        <v>42540.579312374153</v>
      </c>
      <c r="BV56" s="128">
        <v>42540.578777735594</v>
      </c>
      <c r="BW56" s="128">
        <f>SUM(BW57:BW67)</f>
        <v>42540.578777735594</v>
      </c>
    </row>
    <row r="57" spans="1:75" ht="15" hidden="1" customHeight="1" outlineLevel="1">
      <c r="A57" t="s">
        <v>18</v>
      </c>
      <c r="B57" s="172" t="s">
        <v>2</v>
      </c>
      <c r="C57" s="137">
        <v>4466.7</v>
      </c>
      <c r="D57" s="137">
        <v>4466.7</v>
      </c>
      <c r="E57" s="137">
        <v>4466.7</v>
      </c>
      <c r="F57" s="137">
        <v>4466.7</v>
      </c>
      <c r="G57" s="137">
        <v>4466.7</v>
      </c>
      <c r="H57" s="137">
        <v>4466.7</v>
      </c>
      <c r="I57" s="137">
        <v>4466.7</v>
      </c>
      <c r="J57" s="137">
        <v>4466.7</v>
      </c>
      <c r="K57" s="137">
        <v>4466.7</v>
      </c>
      <c r="L57" s="137">
        <v>4466.7</v>
      </c>
      <c r="M57" s="137">
        <v>4466.7</v>
      </c>
      <c r="N57" s="137">
        <v>4466.7</v>
      </c>
      <c r="O57" s="137">
        <v>4466.7</v>
      </c>
      <c r="P57" s="137">
        <v>4466.7</v>
      </c>
      <c r="Q57" s="137">
        <v>4466.7</v>
      </c>
      <c r="R57" s="137">
        <v>4466.7</v>
      </c>
      <c r="S57" s="137">
        <v>4466.7</v>
      </c>
      <c r="T57" s="137">
        <v>4466.7</v>
      </c>
      <c r="U57" s="137">
        <v>4466.7</v>
      </c>
      <c r="V57" s="137">
        <v>4466.7</v>
      </c>
      <c r="W57" s="137">
        <v>4466.7</v>
      </c>
      <c r="X57" s="137">
        <v>4466.7</v>
      </c>
      <c r="Y57" s="137">
        <v>4466.7</v>
      </c>
      <c r="Z57" s="137">
        <v>4466.7</v>
      </c>
      <c r="AA57" s="137">
        <v>4466.7</v>
      </c>
      <c r="AB57" s="137">
        <v>4466.7</v>
      </c>
      <c r="AC57" s="137">
        <v>4466.7</v>
      </c>
      <c r="AD57" s="137">
        <v>4466.7</v>
      </c>
      <c r="AE57" s="137">
        <v>4466.7</v>
      </c>
      <c r="AF57" s="137">
        <v>4466.7</v>
      </c>
      <c r="AG57" s="137">
        <v>4466.7</v>
      </c>
      <c r="AH57" s="137">
        <v>4466.7</v>
      </c>
      <c r="AI57" s="137">
        <v>4466.7</v>
      </c>
      <c r="AJ57" s="137">
        <v>4466.7</v>
      </c>
      <c r="AK57" s="137">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37">
        <v>0</v>
      </c>
      <c r="BH57" s="137">
        <v>0</v>
      </c>
      <c r="BI57" s="137">
        <v>0</v>
      </c>
      <c r="BJ57" s="137">
        <v>0</v>
      </c>
      <c r="BK57" s="137">
        <v>0</v>
      </c>
      <c r="BL57" s="137">
        <v>0</v>
      </c>
      <c r="BM57" s="137">
        <v>0</v>
      </c>
      <c r="BN57" s="137">
        <v>0</v>
      </c>
      <c r="BO57" s="137">
        <v>0</v>
      </c>
      <c r="BP57" s="137">
        <v>0</v>
      </c>
      <c r="BQ57" s="137">
        <v>0</v>
      </c>
      <c r="BR57" s="137">
        <v>0</v>
      </c>
      <c r="BS57" s="137">
        <v>0</v>
      </c>
      <c r="BT57" s="137">
        <v>0</v>
      </c>
      <c r="BU57" s="137">
        <v>0</v>
      </c>
      <c r="BV57" s="137">
        <v>0</v>
      </c>
      <c r="BW57" s="137">
        <v>0</v>
      </c>
    </row>
    <row r="58" spans="1:75"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37">
        <v>0</v>
      </c>
      <c r="BH58" s="137">
        <v>0</v>
      </c>
      <c r="BI58" s="137">
        <v>0</v>
      </c>
      <c r="BJ58" s="137">
        <v>0</v>
      </c>
      <c r="BK58" s="137">
        <v>0</v>
      </c>
      <c r="BL58" s="137">
        <v>0</v>
      </c>
      <c r="BM58" s="137">
        <v>0</v>
      </c>
      <c r="BN58" s="137">
        <v>0</v>
      </c>
      <c r="BO58" s="137">
        <v>0</v>
      </c>
      <c r="BP58" s="137">
        <v>0</v>
      </c>
      <c r="BQ58" s="137">
        <v>0</v>
      </c>
      <c r="BR58" s="137">
        <v>0</v>
      </c>
      <c r="BS58" s="137">
        <v>0</v>
      </c>
      <c r="BT58" s="137">
        <v>0</v>
      </c>
      <c r="BU58" s="137">
        <v>0</v>
      </c>
      <c r="BV58" s="137">
        <v>0</v>
      </c>
      <c r="BW58" s="137">
        <v>0</v>
      </c>
    </row>
    <row r="59" spans="1:75"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37">
        <v>0</v>
      </c>
      <c r="BH59" s="137">
        <v>0</v>
      </c>
      <c r="BI59" s="137">
        <v>0</v>
      </c>
      <c r="BJ59" s="137">
        <v>0</v>
      </c>
      <c r="BK59" s="137">
        <v>0</v>
      </c>
      <c r="BL59" s="137">
        <v>0</v>
      </c>
      <c r="BM59" s="137">
        <v>0</v>
      </c>
      <c r="BN59" s="137">
        <v>0</v>
      </c>
      <c r="BO59" s="137">
        <v>0</v>
      </c>
      <c r="BP59" s="137">
        <v>0</v>
      </c>
      <c r="BQ59" s="137">
        <v>0</v>
      </c>
      <c r="BR59" s="137">
        <v>0</v>
      </c>
      <c r="BS59" s="137">
        <v>0</v>
      </c>
      <c r="BT59" s="137">
        <v>0</v>
      </c>
      <c r="BU59" s="137">
        <v>0</v>
      </c>
      <c r="BV59" s="137">
        <v>0</v>
      </c>
      <c r="BW59" s="137">
        <v>0</v>
      </c>
    </row>
    <row r="60" spans="1:75"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37">
        <v>0</v>
      </c>
      <c r="BH60" s="137">
        <v>0</v>
      </c>
      <c r="BI60" s="137">
        <v>0</v>
      </c>
      <c r="BJ60" s="137">
        <v>0</v>
      </c>
      <c r="BK60" s="137">
        <v>0</v>
      </c>
      <c r="BL60" s="137">
        <v>0</v>
      </c>
      <c r="BM60" s="137">
        <v>0</v>
      </c>
      <c r="BN60" s="137">
        <v>0</v>
      </c>
      <c r="BO60" s="137">
        <v>0</v>
      </c>
      <c r="BP60" s="137">
        <v>0</v>
      </c>
      <c r="BQ60" s="137">
        <v>0</v>
      </c>
      <c r="BR60" s="137">
        <v>0</v>
      </c>
      <c r="BS60" s="137">
        <v>0</v>
      </c>
      <c r="BT60" s="137">
        <v>0</v>
      </c>
      <c r="BU60" s="137">
        <v>0</v>
      </c>
      <c r="BV60" s="137">
        <v>0</v>
      </c>
      <c r="BW60" s="137">
        <v>0</v>
      </c>
    </row>
    <row r="61" spans="1:75"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37">
        <v>0</v>
      </c>
      <c r="BH61" s="137">
        <v>0</v>
      </c>
      <c r="BI61" s="137">
        <v>0</v>
      </c>
      <c r="BJ61" s="137">
        <v>0</v>
      </c>
      <c r="BK61" s="137">
        <v>0</v>
      </c>
      <c r="BL61" s="137">
        <v>0</v>
      </c>
      <c r="BM61" s="137">
        <v>0</v>
      </c>
      <c r="BN61" s="137">
        <v>0</v>
      </c>
      <c r="BO61" s="137">
        <v>0</v>
      </c>
      <c r="BP61" s="137">
        <v>0</v>
      </c>
      <c r="BQ61" s="137">
        <v>0</v>
      </c>
      <c r="BR61" s="137">
        <v>0</v>
      </c>
      <c r="BS61" s="137">
        <v>0</v>
      </c>
      <c r="BT61" s="137">
        <v>0</v>
      </c>
      <c r="BU61" s="137">
        <v>0</v>
      </c>
      <c r="BV61" s="137">
        <v>0</v>
      </c>
      <c r="BW61" s="137">
        <v>0</v>
      </c>
    </row>
    <row r="62" spans="1:75" ht="15" hidden="1" customHeight="1" outlineLevel="1">
      <c r="A62" t="s">
        <v>216</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37">
        <v>10886</v>
      </c>
      <c r="BH62" s="137">
        <v>10885.600000000002</v>
      </c>
      <c r="BI62" s="137">
        <v>10885.600000000002</v>
      </c>
      <c r="BJ62" s="137">
        <v>10885.600000000002</v>
      </c>
      <c r="BK62" s="137">
        <v>10885.600000000002</v>
      </c>
      <c r="BL62" s="137">
        <v>10885.600000000002</v>
      </c>
      <c r="BM62" s="137">
        <v>10885.900000000001</v>
      </c>
      <c r="BN62" s="137">
        <v>10885.900000000001</v>
      </c>
      <c r="BO62" s="137">
        <v>10885.900000000001</v>
      </c>
      <c r="BP62" s="137">
        <v>10885.900000000001</v>
      </c>
      <c r="BQ62" s="137">
        <v>10885.600000000002</v>
      </c>
      <c r="BR62" s="137">
        <v>10885.600000000002</v>
      </c>
      <c r="BS62" s="137">
        <v>10885.600000000002</v>
      </c>
      <c r="BT62" s="137">
        <v>10885.600000000002</v>
      </c>
      <c r="BU62" s="137">
        <v>10885.600000000002</v>
      </c>
      <c r="BV62" s="137">
        <v>10885.599465361447</v>
      </c>
      <c r="BW62" s="137">
        <v>10885.599465361447</v>
      </c>
    </row>
    <row r="63" spans="1:75"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37">
        <v>0</v>
      </c>
      <c r="BH63" s="137">
        <v>0</v>
      </c>
      <c r="BI63" s="137">
        <v>0</v>
      </c>
      <c r="BJ63" s="137">
        <v>0</v>
      </c>
      <c r="BK63" s="137">
        <v>0</v>
      </c>
      <c r="BL63" s="137">
        <v>0</v>
      </c>
      <c r="BM63" s="137">
        <v>0</v>
      </c>
      <c r="BN63" s="137">
        <v>0</v>
      </c>
      <c r="BO63" s="137">
        <v>0</v>
      </c>
      <c r="BP63" s="137">
        <v>0</v>
      </c>
      <c r="BQ63" s="137">
        <v>0</v>
      </c>
      <c r="BR63" s="137">
        <v>0</v>
      </c>
      <c r="BS63" s="137">
        <v>0</v>
      </c>
      <c r="BT63" s="137">
        <v>0</v>
      </c>
      <c r="BU63" s="137">
        <v>0</v>
      </c>
      <c r="BV63" s="137">
        <v>0</v>
      </c>
      <c r="BW63" s="137">
        <v>0</v>
      </c>
    </row>
    <row r="64" spans="1:75"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62">
        <v>0</v>
      </c>
      <c r="BD64" s="62">
        <v>0</v>
      </c>
      <c r="BE64" s="62">
        <v>0</v>
      </c>
      <c r="BF64" s="62">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row>
    <row r="65" spans="1:75"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37">
        <v>0</v>
      </c>
      <c r="AJ65" s="137">
        <v>0</v>
      </c>
      <c r="AK65" s="137">
        <v>0</v>
      </c>
      <c r="AL65" s="137">
        <v>0</v>
      </c>
      <c r="AM65" s="137">
        <v>0</v>
      </c>
      <c r="AN65" s="137">
        <v>0</v>
      </c>
      <c r="AO65" s="137">
        <v>0</v>
      </c>
      <c r="AP65" s="137">
        <v>0</v>
      </c>
      <c r="AQ65" s="137">
        <v>0</v>
      </c>
      <c r="AR65" s="137">
        <v>0</v>
      </c>
      <c r="AS65" s="137">
        <v>0</v>
      </c>
      <c r="AT65" s="137">
        <v>0</v>
      </c>
      <c r="AU65" s="137">
        <v>0</v>
      </c>
      <c r="AV65" s="137">
        <v>0</v>
      </c>
      <c r="AW65" s="137">
        <v>0</v>
      </c>
      <c r="AX65" s="137">
        <v>0</v>
      </c>
      <c r="AY65" s="137">
        <v>0</v>
      </c>
      <c r="AZ65" s="137">
        <v>0</v>
      </c>
      <c r="BA65" s="137">
        <v>0</v>
      </c>
      <c r="BB65" s="137">
        <v>0</v>
      </c>
      <c r="BC65" s="62">
        <v>0</v>
      </c>
      <c r="BD65" s="62">
        <v>0</v>
      </c>
      <c r="BE65" s="62">
        <v>0</v>
      </c>
      <c r="BF65" s="62">
        <v>0</v>
      </c>
      <c r="BG65" s="137">
        <v>0</v>
      </c>
      <c r="BH65" s="137">
        <v>0</v>
      </c>
      <c r="BI65" s="137">
        <v>0</v>
      </c>
      <c r="BJ65" s="137">
        <v>0</v>
      </c>
      <c r="BK65" s="137">
        <v>0</v>
      </c>
      <c r="BL65" s="137">
        <v>0</v>
      </c>
      <c r="BM65" s="137">
        <v>0</v>
      </c>
      <c r="BN65" s="137">
        <v>0</v>
      </c>
      <c r="BO65" s="137">
        <v>0</v>
      </c>
      <c r="BP65" s="137">
        <v>0</v>
      </c>
      <c r="BQ65" s="137">
        <v>0</v>
      </c>
      <c r="BR65" s="137">
        <v>0</v>
      </c>
      <c r="BS65" s="137">
        <v>0</v>
      </c>
      <c r="BT65" s="137">
        <v>0</v>
      </c>
      <c r="BU65" s="137">
        <v>0</v>
      </c>
      <c r="BV65" s="137">
        <v>0</v>
      </c>
      <c r="BW65" s="137">
        <v>0</v>
      </c>
    </row>
    <row r="66" spans="1:75" ht="15" hidden="1" customHeight="1" outlineLevel="1">
      <c r="A66" t="s">
        <v>217</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37">
        <v>12064.260000000007</v>
      </c>
      <c r="BH66" s="137">
        <v>12064.260000000007</v>
      </c>
      <c r="BI66" s="137">
        <v>12064.260000000007</v>
      </c>
      <c r="BJ66" s="137">
        <v>12064.260000000007</v>
      </c>
      <c r="BK66" s="137">
        <v>12064.260000000007</v>
      </c>
      <c r="BL66" s="137">
        <v>12064.260000000007</v>
      </c>
      <c r="BM66" s="137">
        <v>12064.260100000007</v>
      </c>
      <c r="BN66" s="137">
        <v>12064.260100000007</v>
      </c>
      <c r="BO66" s="137">
        <v>12064.260100000007</v>
      </c>
      <c r="BP66" s="137">
        <v>12064.260100000007</v>
      </c>
      <c r="BQ66" s="137">
        <v>12064.260100000007</v>
      </c>
      <c r="BR66" s="137">
        <v>12237.140100000006</v>
      </c>
      <c r="BS66" s="137">
        <v>12237.140100000006</v>
      </c>
      <c r="BT66" s="137">
        <v>12237.140100000006</v>
      </c>
      <c r="BU66" s="137">
        <v>12237.140100000006</v>
      </c>
      <c r="BV66" s="137">
        <v>12237.140100000006</v>
      </c>
      <c r="BW66" s="137">
        <v>12237.140100000006</v>
      </c>
    </row>
    <row r="67" spans="1:75" ht="15" hidden="1" customHeight="1" outlineLevel="1">
      <c r="A67" t="s">
        <v>218</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37">
        <v>19417.839212374143</v>
      </c>
      <c r="BH67" s="137">
        <v>19417.839212374143</v>
      </c>
      <c r="BI67" s="137">
        <v>19417.839212374143</v>
      </c>
      <c r="BJ67" s="137">
        <v>19417.839212374143</v>
      </c>
      <c r="BK67" s="137">
        <v>19417.839212374143</v>
      </c>
      <c r="BL67" s="137">
        <v>19417.839212374143</v>
      </c>
      <c r="BM67" s="137">
        <v>19417.839212374143</v>
      </c>
      <c r="BN67" s="137">
        <v>19417.839212374143</v>
      </c>
      <c r="BO67" s="137">
        <v>19417.839212374143</v>
      </c>
      <c r="BP67" s="137">
        <v>19417.839212374143</v>
      </c>
      <c r="BQ67" s="137">
        <v>19417.839212374143</v>
      </c>
      <c r="BR67" s="137">
        <v>19417.839212374143</v>
      </c>
      <c r="BS67" s="137">
        <v>19417.839212374143</v>
      </c>
      <c r="BT67" s="137">
        <v>19417.839212374143</v>
      </c>
      <c r="BU67" s="137">
        <v>19417.839212374143</v>
      </c>
      <c r="BV67" s="137">
        <v>19417.839212374143</v>
      </c>
      <c r="BW67" s="137">
        <v>19417.839212374143</v>
      </c>
    </row>
    <row r="68" spans="1:75" s="30" customFormat="1" ht="15" customHeight="1" collapsed="1">
      <c r="B68" s="81" t="str">
        <f>IF('Sumário | Summary'!P1=1,"Escritórios Classe A","Class A Offices")</f>
        <v>Escritórios Classe A</v>
      </c>
      <c r="C68" s="128">
        <f t="shared" ref="C68:BN68" si="22">SUM(C69:C76)</f>
        <v>37571.189999999995</v>
      </c>
      <c r="D68" s="128">
        <f t="shared" si="22"/>
        <v>41421.189999999995</v>
      </c>
      <c r="E68" s="128">
        <f t="shared" si="22"/>
        <v>41421.189999999995</v>
      </c>
      <c r="F68" s="128">
        <f t="shared" si="22"/>
        <v>41421.189999999995</v>
      </c>
      <c r="G68" s="128">
        <f t="shared" si="22"/>
        <v>41421.189999999995</v>
      </c>
      <c r="H68" s="128">
        <f t="shared" si="22"/>
        <v>41421.189999999995</v>
      </c>
      <c r="I68" s="128">
        <f t="shared" si="22"/>
        <v>41421.189999999995</v>
      </c>
      <c r="J68" s="128">
        <f t="shared" si="22"/>
        <v>41421.189999999995</v>
      </c>
      <c r="K68" s="128">
        <f t="shared" si="22"/>
        <v>41421.189999999995</v>
      </c>
      <c r="L68" s="128">
        <f t="shared" si="22"/>
        <v>41421.189999999995</v>
      </c>
      <c r="M68" s="128">
        <f t="shared" si="22"/>
        <v>41421.189999999995</v>
      </c>
      <c r="N68" s="128">
        <f t="shared" si="22"/>
        <v>41421.189999999995</v>
      </c>
      <c r="O68" s="128">
        <f t="shared" si="22"/>
        <v>41421.189999999995</v>
      </c>
      <c r="P68" s="128">
        <f t="shared" si="22"/>
        <v>41421.189999999995</v>
      </c>
      <c r="Q68" s="128">
        <f t="shared" si="22"/>
        <v>41421.189999999995</v>
      </c>
      <c r="R68" s="128">
        <f t="shared" si="22"/>
        <v>41421.189999999995</v>
      </c>
      <c r="S68" s="128">
        <f t="shared" si="22"/>
        <v>41421.189999999995</v>
      </c>
      <c r="T68" s="128">
        <f t="shared" si="22"/>
        <v>41421.189999999995</v>
      </c>
      <c r="U68" s="128">
        <f t="shared" si="22"/>
        <v>41421.189999999995</v>
      </c>
      <c r="V68" s="128">
        <f t="shared" si="22"/>
        <v>41421.189999999995</v>
      </c>
      <c r="W68" s="128">
        <f t="shared" si="22"/>
        <v>41421.189999999995</v>
      </c>
      <c r="X68" s="128">
        <f t="shared" si="22"/>
        <v>41421.24</v>
      </c>
      <c r="Y68" s="128">
        <f t="shared" si="22"/>
        <v>41421.24</v>
      </c>
      <c r="Z68" s="128">
        <f t="shared" si="22"/>
        <v>41421.24</v>
      </c>
      <c r="AA68" s="128">
        <f t="shared" si="22"/>
        <v>41421.24</v>
      </c>
      <c r="AB68" s="128">
        <f t="shared" si="22"/>
        <v>41421.24</v>
      </c>
      <c r="AC68" s="128">
        <f t="shared" si="22"/>
        <v>41421.24</v>
      </c>
      <c r="AD68" s="128">
        <f t="shared" si="22"/>
        <v>41421.189999999995</v>
      </c>
      <c r="AE68" s="128">
        <f t="shared" si="22"/>
        <v>41421.189999999995</v>
      </c>
      <c r="AF68" s="128">
        <f t="shared" si="22"/>
        <v>38577.549999999996</v>
      </c>
      <c r="AG68" s="128">
        <f t="shared" si="22"/>
        <v>38577.129999999997</v>
      </c>
      <c r="AH68" s="128">
        <f t="shared" si="22"/>
        <v>38577.129999999997</v>
      </c>
      <c r="AI68" s="128">
        <f t="shared" si="22"/>
        <v>38577.549999999996</v>
      </c>
      <c r="AJ68" s="128">
        <f t="shared" si="22"/>
        <v>38577.549999999996</v>
      </c>
      <c r="AK68" s="128">
        <f t="shared" si="22"/>
        <v>38577.31</v>
      </c>
      <c r="AL68" s="128">
        <f t="shared" si="22"/>
        <v>27992.249999999996</v>
      </c>
      <c r="AM68" s="128">
        <f t="shared" si="22"/>
        <v>27992.489999999998</v>
      </c>
      <c r="AN68" s="128">
        <f t="shared" si="22"/>
        <v>27992.069999999996</v>
      </c>
      <c r="AO68" s="128">
        <f t="shared" si="22"/>
        <v>27992.489999999998</v>
      </c>
      <c r="AP68" s="128">
        <f t="shared" si="22"/>
        <v>27992.489999999998</v>
      </c>
      <c r="AQ68" s="128">
        <f t="shared" si="22"/>
        <v>27992.489999999998</v>
      </c>
      <c r="AR68" s="128">
        <f t="shared" si="22"/>
        <v>27992.489999999998</v>
      </c>
      <c r="AS68" s="128">
        <f t="shared" si="22"/>
        <v>27992.489999999998</v>
      </c>
      <c r="AT68" s="128">
        <f t="shared" si="22"/>
        <v>27992.489999999998</v>
      </c>
      <c r="AU68" s="128">
        <f t="shared" si="22"/>
        <v>38577.489999999991</v>
      </c>
      <c r="AV68" s="128">
        <f t="shared" si="22"/>
        <v>40154.49</v>
      </c>
      <c r="AW68" s="128">
        <f t="shared" si="22"/>
        <v>50159.489999999991</v>
      </c>
      <c r="AX68" s="128">
        <f t="shared" si="22"/>
        <v>47236.13</v>
      </c>
      <c r="AY68" s="128">
        <f t="shared" si="22"/>
        <v>47236.13</v>
      </c>
      <c r="AZ68" s="128">
        <f t="shared" si="22"/>
        <v>47236.13</v>
      </c>
      <c r="BA68" s="128">
        <f t="shared" si="22"/>
        <v>47236.13</v>
      </c>
      <c r="BB68" s="128">
        <f t="shared" si="22"/>
        <v>47236.13</v>
      </c>
      <c r="BC68" s="128">
        <f t="shared" si="22"/>
        <v>47236.19</v>
      </c>
      <c r="BD68" s="128">
        <f t="shared" si="22"/>
        <v>47236.19</v>
      </c>
      <c r="BE68" s="128">
        <f t="shared" si="22"/>
        <v>47236.19</v>
      </c>
      <c r="BF68" s="128">
        <f t="shared" si="22"/>
        <v>47236.13</v>
      </c>
      <c r="BG68" s="128">
        <f t="shared" si="22"/>
        <v>47236.19</v>
      </c>
      <c r="BH68" s="128">
        <f t="shared" si="22"/>
        <v>47236.240000000005</v>
      </c>
      <c r="BI68" s="128">
        <f t="shared" si="22"/>
        <v>47236.240000000005</v>
      </c>
      <c r="BJ68" s="128">
        <f t="shared" si="22"/>
        <v>47236.240000000005</v>
      </c>
      <c r="BK68" s="128">
        <f t="shared" si="22"/>
        <v>47236.240000000005</v>
      </c>
      <c r="BL68" s="128">
        <f t="shared" si="22"/>
        <v>47236.240000000005</v>
      </c>
      <c r="BM68" s="128">
        <f t="shared" si="22"/>
        <v>47236.240000000005</v>
      </c>
      <c r="BN68" s="128">
        <f t="shared" si="22"/>
        <v>43386.239999999998</v>
      </c>
      <c r="BO68" s="128">
        <f t="shared" ref="BO68" si="23">SUM(BO69:BO76)</f>
        <v>43386.239999999998</v>
      </c>
      <c r="BP68" s="128">
        <v>43386.239999999998</v>
      </c>
      <c r="BQ68" s="128">
        <v>43386.240000000005</v>
      </c>
      <c r="BR68" s="128">
        <v>43386.240000000005</v>
      </c>
      <c r="BS68" s="128">
        <v>36074.85</v>
      </c>
      <c r="BT68" s="128">
        <v>35305.229999999996</v>
      </c>
      <c r="BU68" s="128">
        <v>34150.800000000003</v>
      </c>
      <c r="BV68" s="128">
        <v>33381.18</v>
      </c>
      <c r="BW68" s="128">
        <f>SUM(BW69:BW76)</f>
        <v>33381.18</v>
      </c>
    </row>
    <row r="69" spans="1:75" ht="15" hidden="1" customHeight="1" outlineLevel="1">
      <c r="A69" t="s">
        <v>219</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37">
        <v>11987.249999999996</v>
      </c>
      <c r="BH69" s="137">
        <v>11987.249999999996</v>
      </c>
      <c r="BI69" s="137">
        <v>11987.249999999996</v>
      </c>
      <c r="BJ69" s="137">
        <v>11987.249999999996</v>
      </c>
      <c r="BK69" s="137">
        <v>11987.249999999996</v>
      </c>
      <c r="BL69" s="137">
        <v>11987.249999999996</v>
      </c>
      <c r="BM69" s="137">
        <v>11987.249999999996</v>
      </c>
      <c r="BN69" s="137">
        <v>11987.249999999996</v>
      </c>
      <c r="BO69" s="137">
        <v>11987.249999999996</v>
      </c>
      <c r="BP69" s="137">
        <v>11987.249999999996</v>
      </c>
      <c r="BQ69" s="137">
        <v>11987.249999999996</v>
      </c>
      <c r="BR69" s="137">
        <v>11987.249999999996</v>
      </c>
      <c r="BS69" s="137">
        <v>11987.249999999996</v>
      </c>
      <c r="BT69" s="137">
        <v>11987.249999999996</v>
      </c>
      <c r="BU69" s="137">
        <v>11987.249999999996</v>
      </c>
      <c r="BV69" s="137">
        <v>11987.249999999996</v>
      </c>
      <c r="BW69" s="137">
        <v>11987.249999999996</v>
      </c>
    </row>
    <row r="70" spans="1:75" ht="15" hidden="1" customHeight="1" outlineLevel="1">
      <c r="A70" t="s">
        <v>220</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37">
        <v>8385.82</v>
      </c>
      <c r="BH70" s="137">
        <v>8385.82</v>
      </c>
      <c r="BI70" s="137">
        <v>8385.82</v>
      </c>
      <c r="BJ70" s="137">
        <v>8385.82</v>
      </c>
      <c r="BK70" s="137">
        <v>8385.82</v>
      </c>
      <c r="BL70" s="137">
        <v>8385.82</v>
      </c>
      <c r="BM70" s="137">
        <v>8385.82</v>
      </c>
      <c r="BN70" s="137">
        <v>8385.82</v>
      </c>
      <c r="BO70" s="137">
        <v>8385.82</v>
      </c>
      <c r="BP70" s="137">
        <v>8385.82</v>
      </c>
      <c r="BQ70" s="137">
        <v>8385.82</v>
      </c>
      <c r="BR70" s="137">
        <v>8385.82</v>
      </c>
      <c r="BS70" s="137">
        <v>8385.82</v>
      </c>
      <c r="BT70" s="137">
        <v>8385.82</v>
      </c>
      <c r="BU70" s="137">
        <v>8385.82</v>
      </c>
      <c r="BV70" s="137">
        <v>8385.82</v>
      </c>
      <c r="BW70" s="137">
        <v>8385.82</v>
      </c>
    </row>
    <row r="71" spans="1:75"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37">
        <v>0</v>
      </c>
      <c r="AY71" s="137">
        <v>0</v>
      </c>
      <c r="AZ71" s="137">
        <v>0</v>
      </c>
      <c r="BA71" s="137">
        <v>0</v>
      </c>
      <c r="BB71" s="137">
        <v>0</v>
      </c>
      <c r="BC71" s="62">
        <v>0</v>
      </c>
      <c r="BD71" s="62">
        <v>0</v>
      </c>
      <c r="BE71" s="62">
        <v>0</v>
      </c>
      <c r="BF71" s="62">
        <v>0</v>
      </c>
      <c r="BG71" s="137">
        <v>0</v>
      </c>
      <c r="BH71" s="137">
        <v>0</v>
      </c>
      <c r="BI71" s="137">
        <v>0</v>
      </c>
      <c r="BJ71" s="137">
        <v>0</v>
      </c>
      <c r="BK71" s="137">
        <v>0</v>
      </c>
      <c r="BL71" s="137">
        <v>0</v>
      </c>
      <c r="BM71" s="137">
        <v>0</v>
      </c>
      <c r="BN71" s="137">
        <v>0</v>
      </c>
      <c r="BO71" s="137">
        <v>0</v>
      </c>
      <c r="BP71" s="137">
        <v>0</v>
      </c>
      <c r="BQ71" s="137">
        <v>0</v>
      </c>
      <c r="BR71" s="137">
        <v>0</v>
      </c>
      <c r="BS71" s="137">
        <v>0</v>
      </c>
      <c r="BT71" s="137">
        <v>0</v>
      </c>
      <c r="BU71" s="137">
        <v>0</v>
      </c>
      <c r="BV71" s="137">
        <v>0</v>
      </c>
      <c r="BW71" s="137">
        <v>0</v>
      </c>
    </row>
    <row r="72" spans="1:75" ht="15" hidden="1" customHeight="1" outlineLevel="1">
      <c r="A72" t="s">
        <v>222</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37">
        <v>10585</v>
      </c>
      <c r="AV72" s="61">
        <v>0</v>
      </c>
      <c r="AW72" s="137">
        <v>10005</v>
      </c>
      <c r="AX72" s="137">
        <v>10005</v>
      </c>
      <c r="AY72" s="137">
        <v>10005</v>
      </c>
      <c r="AZ72" s="137">
        <v>10005</v>
      </c>
      <c r="BA72" s="137">
        <v>10005</v>
      </c>
      <c r="BB72" s="137">
        <v>10005</v>
      </c>
      <c r="BC72" s="137">
        <v>10005.06</v>
      </c>
      <c r="BD72" s="137">
        <v>10005.06</v>
      </c>
      <c r="BE72" s="137">
        <v>10005.06</v>
      </c>
      <c r="BF72" s="137">
        <v>10005</v>
      </c>
      <c r="BG72" s="137">
        <v>10005.06</v>
      </c>
      <c r="BH72" s="137">
        <v>10005.06</v>
      </c>
      <c r="BI72" s="137">
        <v>10005.06</v>
      </c>
      <c r="BJ72" s="137">
        <v>10005.06</v>
      </c>
      <c r="BK72" s="137">
        <v>10005.06</v>
      </c>
      <c r="BL72" s="137">
        <v>10005.06</v>
      </c>
      <c r="BM72" s="137">
        <v>10005.06</v>
      </c>
      <c r="BN72" s="137">
        <v>10005.06</v>
      </c>
      <c r="BO72" s="137">
        <v>10005.06</v>
      </c>
      <c r="BP72" s="137">
        <v>10005.06</v>
      </c>
      <c r="BQ72" s="137">
        <v>10005.060000000001</v>
      </c>
      <c r="BR72" s="137">
        <v>10005.060000000001</v>
      </c>
      <c r="BS72" s="137">
        <v>2693.6699999999996</v>
      </c>
      <c r="BT72" s="137">
        <v>1924.0499999999997</v>
      </c>
      <c r="BU72" s="137">
        <v>769.61999999999989</v>
      </c>
      <c r="BV72" s="137" t="s">
        <v>320</v>
      </c>
      <c r="BW72" s="137">
        <v>0</v>
      </c>
    </row>
    <row r="73" spans="1:75" ht="15" hidden="1" customHeight="1" outlineLevel="1">
      <c r="A73" t="s">
        <v>223</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37">
        <v>846.06</v>
      </c>
      <c r="BH73" s="137">
        <v>846.06</v>
      </c>
      <c r="BI73" s="137">
        <v>846.06</v>
      </c>
      <c r="BJ73" s="137">
        <v>846.06</v>
      </c>
      <c r="BK73" s="137">
        <v>846.06</v>
      </c>
      <c r="BL73" s="137">
        <v>846.06</v>
      </c>
      <c r="BM73" s="137">
        <v>846.06</v>
      </c>
      <c r="BN73" s="137">
        <v>846.06</v>
      </c>
      <c r="BO73" s="137">
        <v>846.06</v>
      </c>
      <c r="BP73" s="137">
        <v>846.06</v>
      </c>
      <c r="BQ73" s="137">
        <v>846.06</v>
      </c>
      <c r="BR73" s="137">
        <v>846.06</v>
      </c>
      <c r="BS73" s="137">
        <v>846.06</v>
      </c>
      <c r="BT73" s="137">
        <v>846.06</v>
      </c>
      <c r="BU73" s="137">
        <v>846.06</v>
      </c>
      <c r="BV73" s="137">
        <v>846.06</v>
      </c>
      <c r="BW73" s="137">
        <v>846.06</v>
      </c>
    </row>
    <row r="74" spans="1:75" ht="15" hidden="1" customHeight="1" outlineLevel="1">
      <c r="A74" t="s">
        <v>224</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37">
        <v>3850</v>
      </c>
      <c r="BH74" s="137">
        <v>3850</v>
      </c>
      <c r="BI74" s="137">
        <v>3850</v>
      </c>
      <c r="BJ74" s="137">
        <v>3850</v>
      </c>
      <c r="BK74" s="137">
        <v>3850</v>
      </c>
      <c r="BL74" s="137">
        <v>3850</v>
      </c>
      <c r="BM74" s="137">
        <v>3850</v>
      </c>
      <c r="BN74" s="137">
        <v>0</v>
      </c>
      <c r="BO74" s="137">
        <v>0</v>
      </c>
      <c r="BP74" s="137">
        <v>0</v>
      </c>
      <c r="BQ74" s="137">
        <v>0</v>
      </c>
      <c r="BR74" s="137">
        <v>0</v>
      </c>
      <c r="BS74" s="137">
        <v>0</v>
      </c>
      <c r="BT74" s="137">
        <v>0</v>
      </c>
      <c r="BU74" s="137">
        <v>0</v>
      </c>
      <c r="BV74" s="137">
        <v>0</v>
      </c>
      <c r="BW74" s="137">
        <v>0</v>
      </c>
    </row>
    <row r="75" spans="1:75"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37">
        <v>0</v>
      </c>
      <c r="BH75" s="137">
        <v>0</v>
      </c>
      <c r="BI75" s="137">
        <v>0</v>
      </c>
      <c r="BJ75" s="137">
        <v>0</v>
      </c>
      <c r="BK75" s="137">
        <v>0</v>
      </c>
      <c r="BL75" s="137">
        <v>0</v>
      </c>
      <c r="BM75" s="137">
        <v>0</v>
      </c>
      <c r="BN75" s="137">
        <v>0</v>
      </c>
      <c r="BO75" s="137">
        <v>0</v>
      </c>
      <c r="BP75" s="137">
        <v>0</v>
      </c>
      <c r="BQ75" s="137">
        <v>0</v>
      </c>
      <c r="BR75" s="137">
        <v>0</v>
      </c>
      <c r="BS75" s="137">
        <v>0</v>
      </c>
      <c r="BT75" s="137">
        <v>0</v>
      </c>
      <c r="BU75" s="137">
        <v>0</v>
      </c>
      <c r="BV75" s="137">
        <v>0</v>
      </c>
      <c r="BW75" s="137">
        <v>0</v>
      </c>
    </row>
    <row r="76" spans="1:75" ht="15" hidden="1" customHeight="1" outlineLevel="1">
      <c r="A76" t="s">
        <v>225</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0" t="s">
        <v>18</v>
      </c>
      <c r="AM76" s="150" t="s">
        <v>18</v>
      </c>
      <c r="AN76" s="150" t="s">
        <v>18</v>
      </c>
      <c r="AO76" s="150" t="s">
        <v>18</v>
      </c>
      <c r="AP76" s="150" t="s">
        <v>18</v>
      </c>
      <c r="AQ76" s="150" t="s">
        <v>18</v>
      </c>
      <c r="AR76" s="150" t="s">
        <v>18</v>
      </c>
      <c r="AS76" s="150" t="s">
        <v>18</v>
      </c>
      <c r="AT76" s="150" t="s">
        <v>18</v>
      </c>
      <c r="AU76" s="150">
        <v>0</v>
      </c>
      <c r="AV76" s="62">
        <v>12162</v>
      </c>
      <c r="AW76" s="62">
        <v>12162</v>
      </c>
      <c r="AX76" s="62">
        <v>12162</v>
      </c>
      <c r="AY76" s="62">
        <v>12162</v>
      </c>
      <c r="AZ76" s="62">
        <v>12162</v>
      </c>
      <c r="BA76" s="62">
        <v>12162</v>
      </c>
      <c r="BB76" s="62">
        <v>12162</v>
      </c>
      <c r="BC76" s="62">
        <v>12162</v>
      </c>
      <c r="BD76" s="62">
        <v>12162</v>
      </c>
      <c r="BE76" s="62">
        <v>12162</v>
      </c>
      <c r="BF76" s="62">
        <v>12162</v>
      </c>
      <c r="BG76" s="137">
        <v>12162</v>
      </c>
      <c r="BH76" s="137">
        <v>12162.05</v>
      </c>
      <c r="BI76" s="137">
        <v>12162.05</v>
      </c>
      <c r="BJ76" s="137">
        <v>12162.05</v>
      </c>
      <c r="BK76" s="137">
        <v>12162.05</v>
      </c>
      <c r="BL76" s="137">
        <v>12162.05</v>
      </c>
      <c r="BM76" s="137">
        <v>12162.05</v>
      </c>
      <c r="BN76" s="137">
        <v>12162.05</v>
      </c>
      <c r="BO76" s="137">
        <v>12162.05</v>
      </c>
      <c r="BP76" s="137">
        <v>12162.05</v>
      </c>
      <c r="BQ76" s="137">
        <v>12162.050000000003</v>
      </c>
      <c r="BR76" s="137">
        <v>12162.050000000003</v>
      </c>
      <c r="BS76" s="137">
        <v>12162.050000000003</v>
      </c>
      <c r="BT76" s="137">
        <v>12162.050000000003</v>
      </c>
      <c r="BU76" s="137">
        <v>12162.050000000003</v>
      </c>
      <c r="BV76" s="137">
        <v>12162.050000000003</v>
      </c>
      <c r="BW76" s="137">
        <v>12162.050000000003</v>
      </c>
    </row>
    <row r="77" spans="1:75" s="15" customFormat="1" ht="15" customHeight="1" collapsed="1">
      <c r="B77" s="80" t="s">
        <v>15</v>
      </c>
      <c r="C77" s="128">
        <f t="shared" ref="C77:BN77" si="24">SUM(C78:C85)</f>
        <v>64416</v>
      </c>
      <c r="D77" s="128">
        <f t="shared" si="24"/>
        <v>64416</v>
      </c>
      <c r="E77" s="128">
        <f t="shared" si="24"/>
        <v>64416</v>
      </c>
      <c r="F77" s="128">
        <f t="shared" si="24"/>
        <v>64416</v>
      </c>
      <c r="G77" s="128">
        <f t="shared" si="24"/>
        <v>64416</v>
      </c>
      <c r="H77" s="128">
        <f t="shared" si="24"/>
        <v>64416</v>
      </c>
      <c r="I77" s="128">
        <f t="shared" si="24"/>
        <v>64713</v>
      </c>
      <c r="J77" s="128">
        <f t="shared" si="24"/>
        <v>68400</v>
      </c>
      <c r="K77" s="128">
        <f t="shared" si="24"/>
        <v>68400</v>
      </c>
      <c r="L77" s="128">
        <f t="shared" si="24"/>
        <v>68400</v>
      </c>
      <c r="M77" s="128">
        <f t="shared" si="24"/>
        <v>69247</v>
      </c>
      <c r="N77" s="128">
        <f t="shared" si="24"/>
        <v>69247</v>
      </c>
      <c r="O77" s="128">
        <f t="shared" si="24"/>
        <v>69247</v>
      </c>
      <c r="P77" s="128">
        <f t="shared" si="24"/>
        <v>69247</v>
      </c>
      <c r="Q77" s="128">
        <f t="shared" si="24"/>
        <v>69247</v>
      </c>
      <c r="R77" s="128">
        <f t="shared" si="24"/>
        <v>69247</v>
      </c>
      <c r="S77" s="128">
        <f t="shared" si="24"/>
        <v>69247</v>
      </c>
      <c r="T77" s="128">
        <f t="shared" si="24"/>
        <v>134509</v>
      </c>
      <c r="U77" s="128">
        <f t="shared" si="24"/>
        <v>134509</v>
      </c>
      <c r="V77" s="128">
        <f t="shared" si="24"/>
        <v>149043</v>
      </c>
      <c r="W77" s="128">
        <f t="shared" si="24"/>
        <v>149043</v>
      </c>
      <c r="X77" s="128">
        <f t="shared" si="24"/>
        <v>144531</v>
      </c>
      <c r="Y77" s="128">
        <f t="shared" si="24"/>
        <v>144530.8303</v>
      </c>
      <c r="Z77" s="128">
        <f t="shared" si="24"/>
        <v>223865.8303</v>
      </c>
      <c r="AA77" s="128">
        <f t="shared" si="24"/>
        <v>223865.8303</v>
      </c>
      <c r="AB77" s="128">
        <f t="shared" si="24"/>
        <v>223865.8303</v>
      </c>
      <c r="AC77" s="128">
        <f t="shared" si="24"/>
        <v>224665.13484346194</v>
      </c>
      <c r="AD77" s="128">
        <f t="shared" si="24"/>
        <v>224664.24381208274</v>
      </c>
      <c r="AE77" s="128">
        <f t="shared" si="24"/>
        <v>224664.24381208274</v>
      </c>
      <c r="AF77" s="128">
        <f t="shared" si="24"/>
        <v>242763.72575104475</v>
      </c>
      <c r="AG77" s="128">
        <f t="shared" si="24"/>
        <v>242763.72575104475</v>
      </c>
      <c r="AH77" s="128">
        <f t="shared" si="24"/>
        <v>241910.72575104478</v>
      </c>
      <c r="AI77" s="128">
        <f t="shared" si="24"/>
        <v>241851.59534031298</v>
      </c>
      <c r="AJ77" s="128">
        <f t="shared" si="24"/>
        <v>268642.85063107818</v>
      </c>
      <c r="AK77" s="128">
        <f t="shared" si="24"/>
        <v>268536.13427490514</v>
      </c>
      <c r="AL77" s="128">
        <f t="shared" si="24"/>
        <v>203025.74907705461</v>
      </c>
      <c r="AM77" s="128">
        <f t="shared" si="24"/>
        <v>202560.07980271135</v>
      </c>
      <c r="AN77" s="128">
        <f t="shared" si="24"/>
        <v>202647.52</v>
      </c>
      <c r="AO77" s="128">
        <f t="shared" si="24"/>
        <v>203386.55000000002</v>
      </c>
      <c r="AP77" s="128">
        <f t="shared" si="24"/>
        <v>204937.75187099999</v>
      </c>
      <c r="AQ77" s="128">
        <f t="shared" si="24"/>
        <v>203576.48907099996</v>
      </c>
      <c r="AR77" s="128">
        <f t="shared" si="24"/>
        <v>203835.94889199996</v>
      </c>
      <c r="AS77" s="128">
        <f t="shared" si="24"/>
        <v>203863.76950699999</v>
      </c>
      <c r="AT77" s="128">
        <f t="shared" si="24"/>
        <v>203877.07950699999</v>
      </c>
      <c r="AU77" s="128">
        <f t="shared" si="24"/>
        <v>260951.64</v>
      </c>
      <c r="AV77" s="128">
        <f t="shared" si="24"/>
        <v>203141.73053333332</v>
      </c>
      <c r="AW77" s="128">
        <f t="shared" si="24"/>
        <v>240424.45719999998</v>
      </c>
      <c r="AX77" s="128">
        <f t="shared" si="24"/>
        <v>241850.03999999998</v>
      </c>
      <c r="AY77" s="128">
        <f t="shared" si="24"/>
        <v>241892.15197433333</v>
      </c>
      <c r="AZ77" s="128">
        <f t="shared" si="24"/>
        <v>241907.448641</v>
      </c>
      <c r="BA77" s="128">
        <f t="shared" si="24"/>
        <v>241938.15197433333</v>
      </c>
      <c r="BB77" s="128">
        <f t="shared" si="24"/>
        <v>242184.34340266671</v>
      </c>
      <c r="BC77" s="128">
        <f t="shared" si="24"/>
        <v>241999.16673600001</v>
      </c>
      <c r="BD77" s="128">
        <f t="shared" si="24"/>
        <v>240663.913936</v>
      </c>
      <c r="BE77" s="128">
        <f t="shared" si="24"/>
        <v>240130.03393600002</v>
      </c>
      <c r="BF77" s="128">
        <f t="shared" si="24"/>
        <v>203098.37470866667</v>
      </c>
      <c r="BG77" s="128">
        <f t="shared" si="24"/>
        <v>203136.83132166663</v>
      </c>
      <c r="BH77" s="128">
        <f t="shared" si="24"/>
        <v>203142.30132166666</v>
      </c>
      <c r="BI77" s="128">
        <f t="shared" si="24"/>
        <v>203173.75253199998</v>
      </c>
      <c r="BJ77" s="128">
        <f t="shared" si="24"/>
        <v>176329.62119166669</v>
      </c>
      <c r="BK77" s="128">
        <f t="shared" si="24"/>
        <v>176426.227766</v>
      </c>
      <c r="BL77" s="128">
        <f t="shared" si="24"/>
        <v>176578.24286599999</v>
      </c>
      <c r="BM77" s="128">
        <f t="shared" si="24"/>
        <v>176702.99523399997</v>
      </c>
      <c r="BN77" s="128">
        <f t="shared" si="24"/>
        <v>176706.54063799998</v>
      </c>
      <c r="BO77" s="128">
        <f t="shared" ref="BO77" si="25">SUM(BO78:BO85)</f>
        <v>167906.32030199998</v>
      </c>
      <c r="BP77" s="128">
        <v>102124.19807800002</v>
      </c>
      <c r="BQ77" s="128">
        <v>102356.37644173493</v>
      </c>
      <c r="BR77" s="128">
        <v>67118.260041666683</v>
      </c>
      <c r="BS77" s="128">
        <v>67098.849589000005</v>
      </c>
      <c r="BT77" s="128">
        <v>67096.576045000023</v>
      </c>
      <c r="BU77" s="128">
        <v>67092.028957000017</v>
      </c>
      <c r="BV77" s="128">
        <v>56330.254708000008</v>
      </c>
      <c r="BW77" s="128">
        <f>SUM(BW78:BW85)</f>
        <v>56330.214708</v>
      </c>
    </row>
    <row r="78" spans="1:75" ht="15" hidden="1" customHeight="1" outlineLevel="1">
      <c r="A78" t="s">
        <v>226</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37">
        <v>28764</v>
      </c>
      <c r="AV78" s="62">
        <v>9150</v>
      </c>
      <c r="AW78" s="137">
        <v>9413</v>
      </c>
      <c r="AX78" s="137">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37">
        <v>9409.8554550000008</v>
      </c>
      <c r="BH78" s="137">
        <v>9409.8554550000008</v>
      </c>
      <c r="BI78" s="137">
        <v>9412.8133320000015</v>
      </c>
      <c r="BJ78" s="137">
        <v>9418.7290859999994</v>
      </c>
      <c r="BK78" s="137">
        <v>9481.9059269999998</v>
      </c>
      <c r="BL78" s="137">
        <v>9481.9059269999998</v>
      </c>
      <c r="BM78" s="137">
        <v>9481.9059269999998</v>
      </c>
      <c r="BN78" s="137">
        <v>9481.9059270000016</v>
      </c>
      <c r="BO78" s="137">
        <v>9481.9059270000016</v>
      </c>
      <c r="BP78" s="137">
        <v>10766.570611000003</v>
      </c>
      <c r="BQ78" s="137">
        <v>10766.570611000005</v>
      </c>
      <c r="BR78" s="137">
        <v>10781.224701666672</v>
      </c>
      <c r="BS78" s="137">
        <v>10761.814249000003</v>
      </c>
      <c r="BT78" s="137">
        <v>10761.814249000003</v>
      </c>
      <c r="BU78" s="137">
        <v>10761.814249000003</v>
      </c>
      <c r="BV78" s="137" t="s">
        <v>320</v>
      </c>
      <c r="BW78" s="137">
        <v>0</v>
      </c>
    </row>
    <row r="79" spans="1:75" ht="15" hidden="1" customHeight="1" outlineLevel="1">
      <c r="A79" t="s">
        <v>227</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37">
        <v>69535</v>
      </c>
      <c r="AV79" s="62">
        <v>69550.039999999994</v>
      </c>
      <c r="AW79" s="137">
        <v>69533</v>
      </c>
      <c r="AX79" s="137">
        <v>69261</v>
      </c>
      <c r="AY79" s="62">
        <v>69260.963333333333</v>
      </c>
      <c r="AZ79" s="137">
        <v>69261</v>
      </c>
      <c r="BA79" s="62">
        <v>69260.963333333333</v>
      </c>
      <c r="BB79" s="62">
        <v>69260.97</v>
      </c>
      <c r="BC79" s="62">
        <v>69261</v>
      </c>
      <c r="BD79" s="62">
        <v>69260.969999999987</v>
      </c>
      <c r="BE79" s="62">
        <v>69260.969999999987</v>
      </c>
      <c r="BF79" s="62">
        <v>69619.66</v>
      </c>
      <c r="BG79" s="137">
        <v>69619.659999999989</v>
      </c>
      <c r="BH79" s="137">
        <v>69619.82666666666</v>
      </c>
      <c r="BI79" s="137">
        <v>69620.159999999989</v>
      </c>
      <c r="BJ79" s="137">
        <v>42753.513038999998</v>
      </c>
      <c r="BK79" s="137">
        <v>42753.513038999998</v>
      </c>
      <c r="BL79" s="137">
        <v>42760.268138999993</v>
      </c>
      <c r="BM79" s="137">
        <v>42885.020506999994</v>
      </c>
      <c r="BN79" s="137">
        <v>42888.565911000005</v>
      </c>
      <c r="BO79" s="137">
        <v>42895.345574999999</v>
      </c>
      <c r="BP79" s="137">
        <v>42294.829467000003</v>
      </c>
      <c r="BQ79" s="137">
        <v>42527.007830734925</v>
      </c>
      <c r="BR79" s="137">
        <v>7274.2373400000006</v>
      </c>
      <c r="BS79" s="137">
        <v>7274.2373399999997</v>
      </c>
      <c r="BT79" s="137">
        <v>7271.963796</v>
      </c>
      <c r="BU79" s="137">
        <v>7267.4167080000007</v>
      </c>
      <c r="BV79" s="137">
        <v>7267.4167080000007</v>
      </c>
      <c r="BW79" s="137">
        <v>7267.4167080000007</v>
      </c>
    </row>
    <row r="80" spans="1:75"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37">
        <v>36947</v>
      </c>
      <c r="AV80" s="62">
        <v>0</v>
      </c>
      <c r="AW80" s="137">
        <v>37011</v>
      </c>
      <c r="AX80" s="137">
        <v>37351</v>
      </c>
      <c r="AY80" s="137">
        <v>37391</v>
      </c>
      <c r="AZ80" s="137">
        <v>37407</v>
      </c>
      <c r="BA80" s="137">
        <v>37437</v>
      </c>
      <c r="BB80" s="137">
        <v>37454</v>
      </c>
      <c r="BC80" s="137">
        <v>37462.51</v>
      </c>
      <c r="BD80" s="137">
        <v>37462.51</v>
      </c>
      <c r="BE80" s="137">
        <v>37462.510000000009</v>
      </c>
      <c r="BF80" s="137">
        <v>0</v>
      </c>
      <c r="BG80" s="137">
        <v>0</v>
      </c>
      <c r="BH80" s="137">
        <v>0</v>
      </c>
      <c r="BI80" s="137">
        <v>0</v>
      </c>
      <c r="BJ80" s="137">
        <v>0</v>
      </c>
      <c r="BK80" s="137">
        <v>0</v>
      </c>
      <c r="BL80" s="137">
        <v>0</v>
      </c>
      <c r="BM80" s="137">
        <v>0</v>
      </c>
      <c r="BN80" s="137">
        <v>0</v>
      </c>
      <c r="BO80" s="137">
        <v>0</v>
      </c>
      <c r="BP80" s="137">
        <v>0</v>
      </c>
      <c r="BQ80" s="137">
        <v>0</v>
      </c>
      <c r="BR80" s="137">
        <v>0</v>
      </c>
      <c r="BS80" s="137">
        <v>0</v>
      </c>
      <c r="BT80" s="137">
        <v>0</v>
      </c>
      <c r="BU80" s="137">
        <v>0</v>
      </c>
      <c r="BV80" s="137">
        <v>0</v>
      </c>
      <c r="BW80" s="137">
        <v>0</v>
      </c>
    </row>
    <row r="81" spans="1:75" ht="15" hidden="1" customHeight="1" outlineLevel="1">
      <c r="A81" t="s">
        <v>228</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37">
        <v>44119</v>
      </c>
      <c r="AV81" s="62">
        <v>44119.233333333337</v>
      </c>
      <c r="AW81" s="137">
        <v>44113</v>
      </c>
      <c r="AX81" s="137">
        <v>44116</v>
      </c>
      <c r="AY81" s="62">
        <v>44116.18</v>
      </c>
      <c r="AZ81" s="137">
        <v>44116</v>
      </c>
      <c r="BA81" s="62">
        <v>44116.18</v>
      </c>
      <c r="BB81" s="62">
        <v>44108.366666666669</v>
      </c>
      <c r="BC81" s="62">
        <v>44035</v>
      </c>
      <c r="BD81" s="62">
        <v>44035.01</v>
      </c>
      <c r="BE81" s="62">
        <v>44035.01</v>
      </c>
      <c r="BF81" s="62">
        <v>44001.53666666666</v>
      </c>
      <c r="BG81" s="137">
        <v>44001.53666666666</v>
      </c>
      <c r="BH81" s="137">
        <v>44035.010000000009</v>
      </c>
      <c r="BI81" s="137">
        <v>44035</v>
      </c>
      <c r="BJ81" s="137">
        <v>44035</v>
      </c>
      <c r="BK81" s="137">
        <v>44035</v>
      </c>
      <c r="BL81" s="137">
        <v>44035</v>
      </c>
      <c r="BM81" s="137">
        <v>44035</v>
      </c>
      <c r="BN81" s="137">
        <v>44035</v>
      </c>
      <c r="BO81" s="137">
        <v>35228</v>
      </c>
      <c r="BP81" s="137">
        <v>35228</v>
      </c>
      <c r="BQ81" s="137">
        <v>35228</v>
      </c>
      <c r="BR81" s="137">
        <v>35228.000000000007</v>
      </c>
      <c r="BS81" s="137">
        <v>35228.000000000007</v>
      </c>
      <c r="BT81" s="137">
        <v>35228.000000000022</v>
      </c>
      <c r="BU81" s="137">
        <v>35228.000000000015</v>
      </c>
      <c r="BV81" s="137">
        <v>35228.040000000008</v>
      </c>
      <c r="BW81" s="137">
        <v>35228</v>
      </c>
    </row>
    <row r="82" spans="1:75" ht="15" hidden="1" customHeight="1" outlineLevel="1">
      <c r="A82" t="s">
        <v>229</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37">
        <v>37360</v>
      </c>
      <c r="AV82" s="62">
        <v>37360.039999999994</v>
      </c>
      <c r="AW82" s="62">
        <v>37360.039999999994</v>
      </c>
      <c r="AX82" s="62">
        <v>37360.039999999994</v>
      </c>
      <c r="AY82" s="62">
        <v>37360.039999999986</v>
      </c>
      <c r="AZ82" s="137">
        <v>37360</v>
      </c>
      <c r="BA82" s="62">
        <v>37360.039999999986</v>
      </c>
      <c r="BB82" s="62">
        <v>37578.223333333321</v>
      </c>
      <c r="BC82" s="62">
        <v>37448</v>
      </c>
      <c r="BD82" s="62">
        <v>37448.019999999997</v>
      </c>
      <c r="BE82" s="62">
        <v>36914.14</v>
      </c>
      <c r="BF82" s="62">
        <v>36914.14</v>
      </c>
      <c r="BG82" s="137">
        <v>36914.14</v>
      </c>
      <c r="BH82" s="137">
        <v>36885.97</v>
      </c>
      <c r="BI82" s="137">
        <v>36914.14</v>
      </c>
      <c r="BJ82" s="137">
        <v>36914.14</v>
      </c>
      <c r="BK82" s="137">
        <v>36914.14</v>
      </c>
      <c r="BL82" s="137">
        <v>36914.14</v>
      </c>
      <c r="BM82" s="137">
        <v>36914.14</v>
      </c>
      <c r="BN82" s="137">
        <v>36914.139999999992</v>
      </c>
      <c r="BO82" s="137">
        <v>36914.139999999992</v>
      </c>
      <c r="BP82" s="137">
        <v>3691.4140000000002</v>
      </c>
      <c r="BQ82" s="137">
        <v>3691.4139999999993</v>
      </c>
      <c r="BR82" s="137">
        <v>3691.4140000000002</v>
      </c>
      <c r="BS82" s="137">
        <v>3691.4140000000002</v>
      </c>
      <c r="BT82" s="137">
        <v>3691.4140000000002</v>
      </c>
      <c r="BU82" s="137">
        <v>3691.4140000000002</v>
      </c>
      <c r="BV82" s="137">
        <v>3691.4140000000007</v>
      </c>
      <c r="BW82" s="137">
        <v>3691.414000000002</v>
      </c>
    </row>
    <row r="83" spans="1:75" ht="15" hidden="1" customHeight="1" outlineLevel="1">
      <c r="A83" t="s">
        <v>230</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37">
        <v>16637</v>
      </c>
      <c r="AV83" s="62">
        <v>15306.4172</v>
      </c>
      <c r="AW83" s="62">
        <v>15306.4172</v>
      </c>
      <c r="AX83" s="137">
        <v>16661</v>
      </c>
      <c r="AY83" s="62">
        <v>16661.04</v>
      </c>
      <c r="AZ83" s="137">
        <v>16661</v>
      </c>
      <c r="BA83" s="62">
        <v>16661.04</v>
      </c>
      <c r="BB83" s="62">
        <v>16680.786666666667</v>
      </c>
      <c r="BC83" s="137">
        <v>16690.66</v>
      </c>
      <c r="BD83" s="62">
        <v>15355.4072</v>
      </c>
      <c r="BE83" s="62">
        <v>15355.4072</v>
      </c>
      <c r="BF83" s="62">
        <v>15503.1592</v>
      </c>
      <c r="BG83" s="137">
        <v>15503.1592</v>
      </c>
      <c r="BH83" s="137">
        <v>15503.1592</v>
      </c>
      <c r="BI83" s="137">
        <v>15503.1592</v>
      </c>
      <c r="BJ83" s="137">
        <v>15519.759066666667</v>
      </c>
      <c r="BK83" s="137">
        <v>15553.1888</v>
      </c>
      <c r="BL83" s="137">
        <v>15553.1888</v>
      </c>
      <c r="BM83" s="137">
        <v>15553.1888</v>
      </c>
      <c r="BN83" s="137">
        <v>15553.1888</v>
      </c>
      <c r="BO83" s="137">
        <v>15553.1888</v>
      </c>
      <c r="BP83" s="137">
        <v>10143.384000000002</v>
      </c>
      <c r="BQ83" s="137">
        <v>10143.384000000002</v>
      </c>
      <c r="BR83" s="137">
        <v>10143.384000000002</v>
      </c>
      <c r="BS83" s="137">
        <v>10143.384</v>
      </c>
      <c r="BT83" s="137">
        <v>10143.383999999998</v>
      </c>
      <c r="BU83" s="137">
        <v>10143.383999999996</v>
      </c>
      <c r="BV83" s="137">
        <v>10143.383999999995</v>
      </c>
      <c r="BW83" s="137">
        <v>10143.383999999995</v>
      </c>
    </row>
    <row r="84" spans="1:75" ht="15" hidden="1" customHeight="1" outlineLevel="1">
      <c r="A84" t="s">
        <v>231</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37">
        <v>26633.517931892377</v>
      </c>
      <c r="AK84" s="137">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37">
        <v>27688</v>
      </c>
      <c r="AX84" s="137">
        <v>27688</v>
      </c>
      <c r="AY84" s="62">
        <v>27688.48</v>
      </c>
      <c r="AZ84" s="137">
        <v>27688</v>
      </c>
      <c r="BA84" s="62">
        <v>27688.48</v>
      </c>
      <c r="BB84" s="62">
        <v>27688.48</v>
      </c>
      <c r="BC84" s="62">
        <v>27688.480000000003</v>
      </c>
      <c r="BD84" s="62">
        <v>27688.48</v>
      </c>
      <c r="BE84" s="62">
        <v>27688.48</v>
      </c>
      <c r="BF84" s="62">
        <v>27688.48</v>
      </c>
      <c r="BG84" s="137">
        <v>27688.48</v>
      </c>
      <c r="BH84" s="137">
        <v>27688.48</v>
      </c>
      <c r="BI84" s="137">
        <v>27688.48</v>
      </c>
      <c r="BJ84" s="137">
        <v>27688.48</v>
      </c>
      <c r="BK84" s="137">
        <v>27688.48</v>
      </c>
      <c r="BL84" s="137">
        <v>27833.74</v>
      </c>
      <c r="BM84" s="137">
        <v>27833.74</v>
      </c>
      <c r="BN84" s="137">
        <v>27833.74</v>
      </c>
      <c r="BO84" s="137">
        <v>27833.74</v>
      </c>
      <c r="BP84" s="137">
        <v>0</v>
      </c>
      <c r="BQ84" s="137" t="s">
        <v>320</v>
      </c>
      <c r="BR84" s="137" t="s">
        <v>320</v>
      </c>
      <c r="BS84" s="137">
        <v>0</v>
      </c>
      <c r="BT84" s="137" t="s">
        <v>320</v>
      </c>
      <c r="BU84" s="137" t="s">
        <v>320</v>
      </c>
      <c r="BV84" s="137" t="s">
        <v>320</v>
      </c>
      <c r="BW84" s="137">
        <v>0</v>
      </c>
    </row>
    <row r="85" spans="1:75"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07">
        <v>0</v>
      </c>
      <c r="AW85" s="107">
        <v>0</v>
      </c>
      <c r="AX85" s="107">
        <v>0</v>
      </c>
      <c r="AY85" s="107">
        <v>0</v>
      </c>
      <c r="AZ85" s="107">
        <v>0</v>
      </c>
      <c r="BA85" s="107">
        <v>0</v>
      </c>
      <c r="BB85" s="107">
        <v>0</v>
      </c>
      <c r="BC85" s="107">
        <v>0</v>
      </c>
      <c r="BD85" s="107">
        <v>0</v>
      </c>
      <c r="BE85" s="107">
        <v>0</v>
      </c>
      <c r="BF85" s="107">
        <v>0</v>
      </c>
      <c r="BG85" s="137">
        <v>0</v>
      </c>
      <c r="BH85" s="137">
        <v>0</v>
      </c>
      <c r="BI85" s="137">
        <v>0</v>
      </c>
      <c r="BJ85" s="137">
        <v>0</v>
      </c>
      <c r="BK85" s="137">
        <v>0</v>
      </c>
      <c r="BL85" s="137">
        <v>0</v>
      </c>
      <c r="BM85" s="137">
        <v>0</v>
      </c>
      <c r="BN85" s="137">
        <v>0</v>
      </c>
      <c r="BO85" s="137">
        <v>0</v>
      </c>
      <c r="BP85" s="137">
        <v>0</v>
      </c>
      <c r="BQ85" s="137">
        <v>0</v>
      </c>
      <c r="BR85" s="137">
        <v>0</v>
      </c>
      <c r="BS85" s="137">
        <v>0</v>
      </c>
      <c r="BT85" s="137">
        <v>0</v>
      </c>
      <c r="BU85" s="137">
        <v>0</v>
      </c>
      <c r="BV85" s="137">
        <v>0</v>
      </c>
      <c r="BW85" s="137">
        <v>0</v>
      </c>
    </row>
    <row r="86" spans="1:75" s="15" customFormat="1" ht="15" customHeight="1" collapsed="1">
      <c r="B86" s="80" t="str">
        <f>IF('Sumário | Summary'!P1=1,"Galpões Logísticos","Distribution Centers")</f>
        <v>Galpões Logísticos</v>
      </c>
      <c r="C86" s="128">
        <f t="shared" ref="C86:BN86" si="26">SUM(C87:C97)</f>
        <v>40349.839999999997</v>
      </c>
      <c r="D86" s="128">
        <f t="shared" si="26"/>
        <v>40349.839999999997</v>
      </c>
      <c r="E86" s="128">
        <f t="shared" si="26"/>
        <v>40349.839999999997</v>
      </c>
      <c r="F86" s="128">
        <f t="shared" si="26"/>
        <v>40349.839999999997</v>
      </c>
      <c r="G86" s="128">
        <f t="shared" si="26"/>
        <v>40349.839999999997</v>
      </c>
      <c r="H86" s="128">
        <f t="shared" si="26"/>
        <v>40349.839999999997</v>
      </c>
      <c r="I86" s="128">
        <f t="shared" si="26"/>
        <v>40349.839999999997</v>
      </c>
      <c r="J86" s="128">
        <f t="shared" si="26"/>
        <v>40349.839999999997</v>
      </c>
      <c r="K86" s="128">
        <f t="shared" si="26"/>
        <v>40349.839999999997</v>
      </c>
      <c r="L86" s="128">
        <f t="shared" si="26"/>
        <v>40349.839999999997</v>
      </c>
      <c r="M86" s="128">
        <f t="shared" si="26"/>
        <v>40349.839999999997</v>
      </c>
      <c r="N86" s="128">
        <f t="shared" si="26"/>
        <v>40349.839999999997</v>
      </c>
      <c r="O86" s="128">
        <f t="shared" si="26"/>
        <v>40349.839999999997</v>
      </c>
      <c r="P86" s="128">
        <f t="shared" si="26"/>
        <v>40349.839999999997</v>
      </c>
      <c r="Q86" s="128">
        <f t="shared" si="26"/>
        <v>95946.84</v>
      </c>
      <c r="R86" s="128">
        <f t="shared" si="26"/>
        <v>127573.84</v>
      </c>
      <c r="S86" s="128">
        <f t="shared" si="26"/>
        <v>155417.11000000002</v>
      </c>
      <c r="T86" s="128">
        <f t="shared" si="26"/>
        <v>155417.11000000002</v>
      </c>
      <c r="U86" s="128">
        <f t="shared" si="26"/>
        <v>155417.11000000002</v>
      </c>
      <c r="V86" s="128">
        <f t="shared" si="26"/>
        <v>155417.11000000002</v>
      </c>
      <c r="W86" s="128">
        <f t="shared" si="26"/>
        <v>231392.71000000002</v>
      </c>
      <c r="X86" s="128">
        <f t="shared" si="26"/>
        <v>334489.96000000008</v>
      </c>
      <c r="Y86" s="128">
        <f t="shared" si="26"/>
        <v>334489.96000000008</v>
      </c>
      <c r="Z86" s="128">
        <f t="shared" si="26"/>
        <v>500161.32000000007</v>
      </c>
      <c r="AA86" s="128">
        <f t="shared" si="26"/>
        <v>500161.32000000007</v>
      </c>
      <c r="AB86" s="128">
        <f t="shared" si="26"/>
        <v>554614.67000000004</v>
      </c>
      <c r="AC86" s="128">
        <f t="shared" si="26"/>
        <v>618316.12</v>
      </c>
      <c r="AD86" s="128">
        <f t="shared" si="26"/>
        <v>618316.12</v>
      </c>
      <c r="AE86" s="128">
        <f t="shared" si="26"/>
        <v>618316.12</v>
      </c>
      <c r="AF86" s="128">
        <f t="shared" si="26"/>
        <v>618316.12</v>
      </c>
      <c r="AG86" s="128">
        <f t="shared" si="26"/>
        <v>618316.12</v>
      </c>
      <c r="AH86" s="128">
        <f t="shared" si="26"/>
        <v>618316.12</v>
      </c>
      <c r="AI86" s="128">
        <f t="shared" si="26"/>
        <v>732391.3</v>
      </c>
      <c r="AJ86" s="128">
        <f t="shared" si="26"/>
        <v>892870.3</v>
      </c>
      <c r="AK86" s="128">
        <f t="shared" si="26"/>
        <v>880007.3899999999</v>
      </c>
      <c r="AL86" s="128">
        <f t="shared" si="26"/>
        <v>311313.08999999997</v>
      </c>
      <c r="AM86" s="128">
        <f t="shared" si="26"/>
        <v>311313.08999999997</v>
      </c>
      <c r="AN86" s="128">
        <f t="shared" si="26"/>
        <v>311313.08999999997</v>
      </c>
      <c r="AO86" s="128">
        <f t="shared" si="26"/>
        <v>12862.59</v>
      </c>
      <c r="AP86" s="128">
        <f t="shared" si="26"/>
        <v>12862.59</v>
      </c>
      <c r="AQ86" s="128">
        <f t="shared" si="26"/>
        <v>12862.59</v>
      </c>
      <c r="AR86" s="128">
        <f t="shared" si="26"/>
        <v>0</v>
      </c>
      <c r="AS86" s="128">
        <f t="shared" si="26"/>
        <v>0</v>
      </c>
      <c r="AT86" s="128">
        <f t="shared" si="26"/>
        <v>0</v>
      </c>
      <c r="AU86" s="128">
        <f t="shared" si="26"/>
        <v>0</v>
      </c>
      <c r="AV86" s="128">
        <f t="shared" si="26"/>
        <v>0</v>
      </c>
      <c r="AW86" s="128">
        <f t="shared" si="26"/>
        <v>0</v>
      </c>
      <c r="AX86" s="128">
        <f t="shared" si="26"/>
        <v>0</v>
      </c>
      <c r="AY86" s="128">
        <f t="shared" si="26"/>
        <v>0</v>
      </c>
      <c r="AZ86" s="128">
        <f t="shared" si="26"/>
        <v>0</v>
      </c>
      <c r="BA86" s="128">
        <f t="shared" si="26"/>
        <v>0</v>
      </c>
      <c r="BB86" s="128">
        <f t="shared" si="26"/>
        <v>0</v>
      </c>
      <c r="BC86" s="128">
        <f t="shared" si="26"/>
        <v>0</v>
      </c>
      <c r="BD86" s="128">
        <f t="shared" si="26"/>
        <v>0</v>
      </c>
      <c r="BE86" s="128">
        <f t="shared" si="26"/>
        <v>0</v>
      </c>
      <c r="BF86" s="128">
        <f t="shared" si="26"/>
        <v>0</v>
      </c>
      <c r="BG86" s="128">
        <f t="shared" si="26"/>
        <v>0</v>
      </c>
      <c r="BH86" s="128">
        <f t="shared" si="26"/>
        <v>0</v>
      </c>
      <c r="BI86" s="128">
        <f t="shared" si="26"/>
        <v>0</v>
      </c>
      <c r="BJ86" s="128">
        <f t="shared" si="26"/>
        <v>0</v>
      </c>
      <c r="BK86" s="128">
        <f t="shared" si="26"/>
        <v>0</v>
      </c>
      <c r="BL86" s="128">
        <f t="shared" si="26"/>
        <v>0</v>
      </c>
      <c r="BM86" s="128">
        <f t="shared" si="26"/>
        <v>0</v>
      </c>
      <c r="BN86" s="128">
        <f t="shared" si="26"/>
        <v>38678.961750000002</v>
      </c>
      <c r="BO86" s="128">
        <f t="shared" ref="BO86" si="27">SUM(BO87:BO97)</f>
        <v>38678.961750000002</v>
      </c>
      <c r="BP86" s="128">
        <v>38678.961750000002</v>
      </c>
      <c r="BQ86" s="128">
        <v>38678.961750000002</v>
      </c>
      <c r="BR86" s="128">
        <v>38678.961750000002</v>
      </c>
      <c r="BS86" s="128">
        <v>38678.927690000004</v>
      </c>
      <c r="BT86" s="128">
        <v>63129.367014999996</v>
      </c>
      <c r="BU86" s="128">
        <v>63129.367014999996</v>
      </c>
      <c r="BV86" s="128">
        <v>95106.981189999991</v>
      </c>
      <c r="BW86" s="128">
        <f t="shared" ref="BW86" si="28">SUM(BW87:BW97)</f>
        <v>109431.47618</v>
      </c>
    </row>
    <row r="87" spans="1:75" ht="15" hidden="1" customHeight="1" outlineLevel="1">
      <c r="A87" t="s">
        <v>315</v>
      </c>
      <c r="B87" s="38" t="s">
        <v>313</v>
      </c>
      <c r="C87" s="137">
        <v>0</v>
      </c>
      <c r="D87" s="137">
        <v>0</v>
      </c>
      <c r="E87" s="137">
        <v>0</v>
      </c>
      <c r="F87" s="137">
        <v>0</v>
      </c>
      <c r="G87" s="137">
        <v>0</v>
      </c>
      <c r="H87" s="137">
        <v>0</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c r="BM87" s="137">
        <v>0</v>
      </c>
      <c r="BN87" s="137">
        <v>38678.961750000002</v>
      </c>
      <c r="BO87" s="137">
        <v>38678.961750000002</v>
      </c>
      <c r="BP87" s="137">
        <v>38678.961750000002</v>
      </c>
      <c r="BQ87" s="137">
        <v>38678.961750000002</v>
      </c>
      <c r="BR87" s="137">
        <v>38678.961750000002</v>
      </c>
      <c r="BS87" s="137">
        <v>38678.927690000004</v>
      </c>
      <c r="BT87" s="137">
        <v>63129.367014999996</v>
      </c>
      <c r="BU87" s="137">
        <v>63129.367014999996</v>
      </c>
      <c r="BV87" s="137">
        <v>95106.981189999991</v>
      </c>
      <c r="BW87" s="137">
        <v>109431.47618</v>
      </c>
    </row>
    <row r="88" spans="1:75"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07">
        <v>0</v>
      </c>
      <c r="AW88" s="107">
        <v>0</v>
      </c>
      <c r="AX88" s="107">
        <v>0</v>
      </c>
      <c r="AY88" s="107">
        <v>0</v>
      </c>
      <c r="AZ88" s="107">
        <v>0</v>
      </c>
      <c r="BA88" s="107">
        <v>0</v>
      </c>
      <c r="BB88" s="107">
        <v>0</v>
      </c>
      <c r="BC88" s="107">
        <v>0</v>
      </c>
      <c r="BD88" s="107">
        <v>0</v>
      </c>
      <c r="BE88" s="107">
        <v>0</v>
      </c>
      <c r="BF88" s="107">
        <v>0</v>
      </c>
      <c r="BG88" s="137">
        <v>0</v>
      </c>
      <c r="BH88" s="137">
        <v>0</v>
      </c>
      <c r="BI88" s="137">
        <v>0</v>
      </c>
      <c r="BJ88" s="137">
        <v>0</v>
      </c>
      <c r="BK88" s="137">
        <v>0</v>
      </c>
      <c r="BL88" s="137">
        <v>0</v>
      </c>
      <c r="BM88" s="137">
        <v>0</v>
      </c>
      <c r="BN88" s="137">
        <v>0</v>
      </c>
      <c r="BO88" s="137">
        <v>0</v>
      </c>
      <c r="BP88" s="137">
        <v>0</v>
      </c>
      <c r="BQ88" s="137">
        <v>0</v>
      </c>
      <c r="BR88" s="137">
        <v>0</v>
      </c>
      <c r="BS88" s="137">
        <v>0</v>
      </c>
      <c r="BT88" s="137">
        <v>0</v>
      </c>
      <c r="BU88" s="137">
        <v>0</v>
      </c>
      <c r="BV88" s="137">
        <v>0</v>
      </c>
      <c r="BW88" s="137">
        <v>0</v>
      </c>
    </row>
    <row r="89" spans="1:75"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07">
        <v>0</v>
      </c>
      <c r="AW89" s="107">
        <v>0</v>
      </c>
      <c r="AX89" s="107">
        <v>0</v>
      </c>
      <c r="AY89" s="107">
        <v>0</v>
      </c>
      <c r="AZ89" s="107">
        <v>0</v>
      </c>
      <c r="BA89" s="107">
        <v>0</v>
      </c>
      <c r="BB89" s="107">
        <v>0</v>
      </c>
      <c r="BC89" s="107">
        <v>0</v>
      </c>
      <c r="BD89" s="107">
        <v>0</v>
      </c>
      <c r="BE89" s="107">
        <v>0</v>
      </c>
      <c r="BF89" s="107">
        <v>0</v>
      </c>
      <c r="BG89" s="137">
        <v>0</v>
      </c>
      <c r="BH89" s="137">
        <v>0</v>
      </c>
      <c r="BI89" s="137">
        <v>0</v>
      </c>
      <c r="BJ89" s="137">
        <v>0</v>
      </c>
      <c r="BK89" s="137">
        <v>0</v>
      </c>
      <c r="BL89" s="137">
        <v>0</v>
      </c>
      <c r="BM89" s="137">
        <v>0</v>
      </c>
      <c r="BN89" s="137">
        <v>0</v>
      </c>
      <c r="BO89" s="137">
        <v>0</v>
      </c>
      <c r="BP89" s="137">
        <v>0</v>
      </c>
      <c r="BQ89" s="137">
        <v>0</v>
      </c>
      <c r="BR89" s="137">
        <v>0</v>
      </c>
      <c r="BS89" s="137">
        <v>0</v>
      </c>
      <c r="BT89" s="137">
        <v>0</v>
      </c>
      <c r="BU89" s="137">
        <v>0</v>
      </c>
      <c r="BV89" s="137">
        <v>0</v>
      </c>
      <c r="BW89" s="137">
        <v>0</v>
      </c>
    </row>
    <row r="90" spans="1:75"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07">
        <v>0</v>
      </c>
      <c r="AW90" s="107">
        <v>0</v>
      </c>
      <c r="AX90" s="107">
        <v>0</v>
      </c>
      <c r="AY90" s="107">
        <v>0</v>
      </c>
      <c r="AZ90" s="107">
        <v>0</v>
      </c>
      <c r="BA90" s="107">
        <v>0</v>
      </c>
      <c r="BB90" s="107">
        <v>0</v>
      </c>
      <c r="BC90" s="107">
        <v>0</v>
      </c>
      <c r="BD90" s="107">
        <v>0</v>
      </c>
      <c r="BE90" s="107">
        <v>0</v>
      </c>
      <c r="BF90" s="107">
        <v>0</v>
      </c>
      <c r="BG90" s="137">
        <v>0</v>
      </c>
      <c r="BH90" s="137">
        <v>0</v>
      </c>
      <c r="BI90" s="137">
        <v>0</v>
      </c>
      <c r="BJ90" s="137">
        <v>0</v>
      </c>
      <c r="BK90" s="137">
        <v>0</v>
      </c>
      <c r="BL90" s="137">
        <v>0</v>
      </c>
      <c r="BM90" s="137">
        <v>0</v>
      </c>
      <c r="BN90" s="137">
        <v>0</v>
      </c>
      <c r="BO90" s="137">
        <v>0</v>
      </c>
      <c r="BP90" s="137">
        <v>0</v>
      </c>
      <c r="BQ90" s="137">
        <v>0</v>
      </c>
      <c r="BR90" s="137">
        <v>0</v>
      </c>
      <c r="BS90" s="137">
        <v>0</v>
      </c>
      <c r="BT90" s="137">
        <v>0</v>
      </c>
      <c r="BU90" s="137">
        <v>0</v>
      </c>
      <c r="BV90" s="137">
        <v>0</v>
      </c>
      <c r="BW90" s="137">
        <v>0</v>
      </c>
    </row>
    <row r="91" spans="1:75"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07">
        <v>0</v>
      </c>
      <c r="AW91" s="107">
        <v>0</v>
      </c>
      <c r="AX91" s="107">
        <v>0</v>
      </c>
      <c r="AY91" s="107">
        <v>0</v>
      </c>
      <c r="AZ91" s="107">
        <v>0</v>
      </c>
      <c r="BA91" s="107">
        <v>0</v>
      </c>
      <c r="BB91" s="107">
        <v>0</v>
      </c>
      <c r="BC91" s="107">
        <v>0</v>
      </c>
      <c r="BD91" s="107">
        <v>0</v>
      </c>
      <c r="BE91" s="107">
        <v>0</v>
      </c>
      <c r="BF91" s="107">
        <v>0</v>
      </c>
      <c r="BG91" s="137">
        <v>0</v>
      </c>
      <c r="BH91" s="137">
        <v>0</v>
      </c>
      <c r="BI91" s="137">
        <v>0</v>
      </c>
      <c r="BJ91" s="137">
        <v>0</v>
      </c>
      <c r="BK91" s="137">
        <v>0</v>
      </c>
      <c r="BL91" s="137">
        <v>0</v>
      </c>
      <c r="BM91" s="137">
        <v>0</v>
      </c>
      <c r="BN91" s="137">
        <v>0</v>
      </c>
      <c r="BO91" s="137">
        <v>0</v>
      </c>
      <c r="BP91" s="137">
        <v>0</v>
      </c>
      <c r="BQ91" s="137">
        <v>0</v>
      </c>
      <c r="BR91" s="137">
        <v>0</v>
      </c>
      <c r="BS91" s="137">
        <v>0</v>
      </c>
      <c r="BT91" s="137">
        <v>0</v>
      </c>
      <c r="BU91" s="137">
        <v>0</v>
      </c>
      <c r="BV91" s="137">
        <v>0</v>
      </c>
      <c r="BW91" s="137">
        <v>0</v>
      </c>
    </row>
    <row r="92" spans="1:75"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07">
        <v>0</v>
      </c>
      <c r="AW92" s="107">
        <v>0</v>
      </c>
      <c r="AX92" s="107">
        <v>0</v>
      </c>
      <c r="AY92" s="107">
        <v>0</v>
      </c>
      <c r="AZ92" s="107">
        <v>0</v>
      </c>
      <c r="BA92" s="107">
        <v>0</v>
      </c>
      <c r="BB92" s="107">
        <v>0</v>
      </c>
      <c r="BC92" s="107">
        <v>0</v>
      </c>
      <c r="BD92" s="107">
        <v>0</v>
      </c>
      <c r="BE92" s="107">
        <v>0</v>
      </c>
      <c r="BF92" s="107">
        <v>0</v>
      </c>
      <c r="BG92" s="137">
        <v>0</v>
      </c>
      <c r="BH92" s="137">
        <v>0</v>
      </c>
      <c r="BI92" s="137">
        <v>0</v>
      </c>
      <c r="BJ92" s="137">
        <v>0</v>
      </c>
      <c r="BK92" s="137">
        <v>0</v>
      </c>
      <c r="BL92" s="137">
        <v>0</v>
      </c>
      <c r="BM92" s="137">
        <v>0</v>
      </c>
      <c r="BN92" s="137">
        <v>0</v>
      </c>
      <c r="BO92" s="137">
        <v>0</v>
      </c>
      <c r="BP92" s="137">
        <v>0</v>
      </c>
      <c r="BQ92" s="137">
        <v>0</v>
      </c>
      <c r="BR92" s="137">
        <v>0</v>
      </c>
      <c r="BS92" s="137">
        <v>0</v>
      </c>
      <c r="BT92" s="137">
        <v>0</v>
      </c>
      <c r="BU92" s="137">
        <v>0</v>
      </c>
      <c r="BV92" s="137">
        <v>0</v>
      </c>
      <c r="BW92" s="137">
        <v>0</v>
      </c>
    </row>
    <row r="93" spans="1:75"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07">
        <v>0</v>
      </c>
      <c r="AW93" s="107">
        <v>0</v>
      </c>
      <c r="AX93" s="107">
        <v>0</v>
      </c>
      <c r="AY93" s="107">
        <v>0</v>
      </c>
      <c r="AZ93" s="107">
        <v>0</v>
      </c>
      <c r="BA93" s="107">
        <v>0</v>
      </c>
      <c r="BB93" s="107">
        <v>0</v>
      </c>
      <c r="BC93" s="107">
        <v>0</v>
      </c>
      <c r="BD93" s="107">
        <v>0</v>
      </c>
      <c r="BE93" s="107">
        <v>0</v>
      </c>
      <c r="BF93" s="107">
        <v>0</v>
      </c>
      <c r="BG93" s="137">
        <v>0</v>
      </c>
      <c r="BH93" s="137">
        <v>0</v>
      </c>
      <c r="BI93" s="137">
        <v>0</v>
      </c>
      <c r="BJ93" s="137">
        <v>0</v>
      </c>
      <c r="BK93" s="137">
        <v>0</v>
      </c>
      <c r="BL93" s="137">
        <v>0</v>
      </c>
      <c r="BM93" s="137">
        <v>0</v>
      </c>
      <c r="BN93" s="137">
        <v>0</v>
      </c>
      <c r="BO93" s="137">
        <v>0</v>
      </c>
      <c r="BP93" s="137">
        <v>0</v>
      </c>
      <c r="BQ93" s="137">
        <v>0</v>
      </c>
      <c r="BR93" s="137">
        <v>0</v>
      </c>
      <c r="BS93" s="137">
        <v>0</v>
      </c>
      <c r="BT93" s="137">
        <v>0</v>
      </c>
      <c r="BU93" s="137">
        <v>0</v>
      </c>
      <c r="BV93" s="137">
        <v>0</v>
      </c>
      <c r="BW93" s="137">
        <v>0</v>
      </c>
    </row>
    <row r="94" spans="1:75"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07">
        <v>0</v>
      </c>
      <c r="AW94" s="107">
        <v>0</v>
      </c>
      <c r="AX94" s="107">
        <v>0</v>
      </c>
      <c r="AY94" s="107">
        <v>0</v>
      </c>
      <c r="AZ94" s="107">
        <v>0</v>
      </c>
      <c r="BA94" s="107">
        <v>0</v>
      </c>
      <c r="BB94" s="107">
        <v>0</v>
      </c>
      <c r="BC94" s="107">
        <v>0</v>
      </c>
      <c r="BD94" s="107">
        <v>0</v>
      </c>
      <c r="BE94" s="107">
        <v>0</v>
      </c>
      <c r="BF94" s="107">
        <v>0</v>
      </c>
      <c r="BG94" s="137">
        <v>0</v>
      </c>
      <c r="BH94" s="137">
        <v>0</v>
      </c>
      <c r="BI94" s="137">
        <v>0</v>
      </c>
      <c r="BJ94" s="137">
        <v>0</v>
      </c>
      <c r="BK94" s="137">
        <v>0</v>
      </c>
      <c r="BL94" s="137">
        <v>0</v>
      </c>
      <c r="BM94" s="137">
        <v>0</v>
      </c>
      <c r="BN94" s="137">
        <v>0</v>
      </c>
      <c r="BO94" s="137">
        <v>0</v>
      </c>
      <c r="BP94" s="137">
        <v>0</v>
      </c>
      <c r="BQ94" s="137">
        <v>0</v>
      </c>
      <c r="BR94" s="137">
        <v>0</v>
      </c>
      <c r="BS94" s="137">
        <v>0</v>
      </c>
      <c r="BT94" s="137">
        <v>0</v>
      </c>
      <c r="BU94" s="137">
        <v>0</v>
      </c>
      <c r="BV94" s="137">
        <v>0</v>
      </c>
      <c r="BW94" s="137">
        <v>0</v>
      </c>
    </row>
    <row r="95" spans="1:75"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07">
        <v>0</v>
      </c>
      <c r="AW95" s="107">
        <v>0</v>
      </c>
      <c r="AX95" s="107">
        <v>0</v>
      </c>
      <c r="AY95" s="107">
        <v>0</v>
      </c>
      <c r="AZ95" s="107">
        <v>0</v>
      </c>
      <c r="BA95" s="107">
        <v>0</v>
      </c>
      <c r="BB95" s="107">
        <v>0</v>
      </c>
      <c r="BC95" s="107">
        <v>0</v>
      </c>
      <c r="BD95" s="107">
        <v>0</v>
      </c>
      <c r="BE95" s="107">
        <v>0</v>
      </c>
      <c r="BF95" s="107">
        <v>0</v>
      </c>
      <c r="BG95" s="137">
        <v>0</v>
      </c>
      <c r="BH95" s="137">
        <v>0</v>
      </c>
      <c r="BI95" s="137">
        <v>0</v>
      </c>
      <c r="BJ95" s="137">
        <v>0</v>
      </c>
      <c r="BK95" s="137">
        <v>0</v>
      </c>
      <c r="BL95" s="137">
        <v>0</v>
      </c>
      <c r="BM95" s="137">
        <v>0</v>
      </c>
      <c r="BN95" s="137">
        <v>0</v>
      </c>
      <c r="BO95" s="137">
        <v>0</v>
      </c>
      <c r="BP95" s="137">
        <v>0</v>
      </c>
      <c r="BQ95" s="137">
        <v>0</v>
      </c>
      <c r="BR95" s="137">
        <v>0</v>
      </c>
      <c r="BS95" s="137">
        <v>0</v>
      </c>
      <c r="BT95" s="137">
        <v>0</v>
      </c>
      <c r="BU95" s="137">
        <v>0</v>
      </c>
      <c r="BV95" s="137">
        <v>0</v>
      </c>
      <c r="BW95" s="137">
        <v>0</v>
      </c>
    </row>
    <row r="96" spans="1:75"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07">
        <v>0</v>
      </c>
      <c r="AW96" s="107">
        <v>0</v>
      </c>
      <c r="AX96" s="107">
        <v>0</v>
      </c>
      <c r="AY96" s="107">
        <v>0</v>
      </c>
      <c r="AZ96" s="107">
        <v>0</v>
      </c>
      <c r="BA96" s="107">
        <v>0</v>
      </c>
      <c r="BB96" s="107">
        <v>0</v>
      </c>
      <c r="BC96" s="107">
        <v>0</v>
      </c>
      <c r="BD96" s="107">
        <v>0</v>
      </c>
      <c r="BE96" s="107">
        <v>0</v>
      </c>
      <c r="BF96" s="107">
        <v>0</v>
      </c>
      <c r="BG96" s="137">
        <v>0</v>
      </c>
      <c r="BH96" s="137">
        <v>0</v>
      </c>
      <c r="BI96" s="137">
        <v>0</v>
      </c>
      <c r="BJ96" s="137">
        <v>0</v>
      </c>
      <c r="BK96" s="137">
        <v>0</v>
      </c>
      <c r="BL96" s="137">
        <v>0</v>
      </c>
      <c r="BM96" s="137">
        <v>0</v>
      </c>
      <c r="BN96" s="137">
        <v>0</v>
      </c>
      <c r="BO96" s="137">
        <v>0</v>
      </c>
      <c r="BP96" s="137">
        <v>0</v>
      </c>
      <c r="BQ96" s="137">
        <v>0</v>
      </c>
      <c r="BR96" s="137">
        <v>0</v>
      </c>
      <c r="BS96" s="137">
        <v>0</v>
      </c>
      <c r="BT96" s="137">
        <v>0</v>
      </c>
      <c r="BU96" s="137">
        <v>0</v>
      </c>
      <c r="BV96" s="137">
        <v>0</v>
      </c>
      <c r="BW96" s="137">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07">
        <v>0</v>
      </c>
      <c r="AW97" s="107">
        <v>0</v>
      </c>
      <c r="AX97" s="107">
        <v>0</v>
      </c>
      <c r="AY97" s="107">
        <v>0</v>
      </c>
      <c r="AZ97" s="107">
        <v>0</v>
      </c>
      <c r="BA97" s="107">
        <v>0</v>
      </c>
      <c r="BB97" s="107">
        <v>0</v>
      </c>
      <c r="BC97" s="107">
        <v>0</v>
      </c>
      <c r="BD97" s="107">
        <v>0</v>
      </c>
      <c r="BE97" s="107">
        <v>0</v>
      </c>
      <c r="BF97" s="107">
        <v>0</v>
      </c>
      <c r="BG97" s="137">
        <v>0</v>
      </c>
      <c r="BH97" s="137">
        <v>0</v>
      </c>
      <c r="BI97" s="137">
        <v>0</v>
      </c>
      <c r="BJ97" s="137">
        <v>0</v>
      </c>
      <c r="BK97" s="137">
        <v>0</v>
      </c>
      <c r="BL97" s="137">
        <v>0</v>
      </c>
      <c r="BM97" s="137">
        <v>0</v>
      </c>
      <c r="BN97" s="137">
        <v>0</v>
      </c>
      <c r="BO97" s="137">
        <v>0</v>
      </c>
      <c r="BP97" s="137">
        <v>0</v>
      </c>
      <c r="BQ97" s="137">
        <v>0</v>
      </c>
      <c r="BR97" s="137">
        <v>0</v>
      </c>
      <c r="BS97" s="137">
        <v>0</v>
      </c>
      <c r="BT97" s="137">
        <v>0</v>
      </c>
      <c r="BU97" s="137">
        <v>0</v>
      </c>
      <c r="BV97" s="137">
        <v>0</v>
      </c>
      <c r="BW97" s="137">
        <v>0</v>
      </c>
    </row>
    <row r="98" spans="1:107 16122:16122" ht="15" customHeight="1" collapsed="1" thickBot="1">
      <c r="A98" t="s">
        <v>18</v>
      </c>
      <c r="B98" s="138" t="str">
        <f>IF('Sumário | Summary'!P1=1,"Outros","Others")</f>
        <v>Outros</v>
      </c>
      <c r="C98" s="128">
        <f t="shared" ref="C98:BN98" si="29">SUM(C99:C99)</f>
        <v>0</v>
      </c>
      <c r="D98" s="128">
        <f t="shared" si="29"/>
        <v>0</v>
      </c>
      <c r="E98" s="128">
        <f t="shared" si="29"/>
        <v>0</v>
      </c>
      <c r="F98" s="128">
        <f t="shared" si="29"/>
        <v>0</v>
      </c>
      <c r="G98" s="128">
        <f t="shared" si="29"/>
        <v>0</v>
      </c>
      <c r="H98" s="128">
        <f t="shared" si="29"/>
        <v>0</v>
      </c>
      <c r="I98" s="128">
        <f t="shared" si="29"/>
        <v>0</v>
      </c>
      <c r="J98" s="128">
        <f t="shared" si="29"/>
        <v>0</v>
      </c>
      <c r="K98" s="128">
        <f t="shared" si="29"/>
        <v>0</v>
      </c>
      <c r="L98" s="128">
        <f t="shared" si="29"/>
        <v>0</v>
      </c>
      <c r="M98" s="128">
        <f t="shared" si="29"/>
        <v>0</v>
      </c>
      <c r="N98" s="128">
        <f t="shared" si="29"/>
        <v>0</v>
      </c>
      <c r="O98" s="128">
        <f t="shared" si="29"/>
        <v>0</v>
      </c>
      <c r="P98" s="128">
        <f t="shared" si="29"/>
        <v>0</v>
      </c>
      <c r="Q98" s="128">
        <f t="shared" si="29"/>
        <v>0</v>
      </c>
      <c r="R98" s="128">
        <f t="shared" si="29"/>
        <v>0</v>
      </c>
      <c r="S98" s="128">
        <f t="shared" si="29"/>
        <v>0</v>
      </c>
      <c r="T98" s="128">
        <f t="shared" si="29"/>
        <v>0</v>
      </c>
      <c r="U98" s="128">
        <f t="shared" si="29"/>
        <v>0</v>
      </c>
      <c r="V98" s="128">
        <f t="shared" si="29"/>
        <v>0</v>
      </c>
      <c r="W98" s="128">
        <f t="shared" si="29"/>
        <v>35947.5</v>
      </c>
      <c r="X98" s="128">
        <f t="shared" si="29"/>
        <v>35947.5</v>
      </c>
      <c r="Y98" s="128">
        <f t="shared" si="29"/>
        <v>35947.5</v>
      </c>
      <c r="Z98" s="128">
        <f t="shared" si="29"/>
        <v>35947.5</v>
      </c>
      <c r="AA98" s="128">
        <f t="shared" si="29"/>
        <v>35947.5</v>
      </c>
      <c r="AB98" s="128">
        <f t="shared" si="29"/>
        <v>34155</v>
      </c>
      <c r="AC98" s="128">
        <f t="shared" si="29"/>
        <v>34155</v>
      </c>
      <c r="AD98" s="128">
        <f t="shared" si="29"/>
        <v>34155</v>
      </c>
      <c r="AE98" s="128">
        <f t="shared" si="29"/>
        <v>34155</v>
      </c>
      <c r="AF98" s="128">
        <f t="shared" si="29"/>
        <v>34155</v>
      </c>
      <c r="AG98" s="128">
        <f t="shared" si="29"/>
        <v>34155</v>
      </c>
      <c r="AH98" s="128">
        <f t="shared" si="29"/>
        <v>34237.5</v>
      </c>
      <c r="AI98" s="128">
        <f t="shared" si="29"/>
        <v>34237.5</v>
      </c>
      <c r="AJ98" s="128">
        <f t="shared" si="29"/>
        <v>34237.5</v>
      </c>
      <c r="AK98" s="128">
        <f t="shared" si="29"/>
        <v>34237.5</v>
      </c>
      <c r="AL98" s="128">
        <f t="shared" si="29"/>
        <v>34285.5</v>
      </c>
      <c r="AM98" s="128">
        <f t="shared" si="29"/>
        <v>34404.149999999994</v>
      </c>
      <c r="AN98" s="128">
        <f t="shared" si="29"/>
        <v>34404.149999999994</v>
      </c>
      <c r="AO98" s="128">
        <f t="shared" si="29"/>
        <v>34404.149999999994</v>
      </c>
      <c r="AP98" s="128">
        <f t="shared" si="29"/>
        <v>34404.149999999994</v>
      </c>
      <c r="AQ98" s="128">
        <f t="shared" si="29"/>
        <v>34404.149999999994</v>
      </c>
      <c r="AR98" s="128">
        <f t="shared" si="29"/>
        <v>34383.360000000001</v>
      </c>
      <c r="AS98" s="128">
        <f t="shared" si="29"/>
        <v>34383.360000000001</v>
      </c>
      <c r="AT98" s="128">
        <f t="shared" si="29"/>
        <v>34383.360000000001</v>
      </c>
      <c r="AU98" s="128">
        <f t="shared" si="29"/>
        <v>34383</v>
      </c>
      <c r="AV98" s="128">
        <f t="shared" si="29"/>
        <v>34383</v>
      </c>
      <c r="AW98" s="128">
        <f t="shared" si="29"/>
        <v>34383</v>
      </c>
      <c r="AX98" s="128">
        <f t="shared" si="29"/>
        <v>34383</v>
      </c>
      <c r="AY98" s="128">
        <f t="shared" si="29"/>
        <v>34383</v>
      </c>
      <c r="AZ98" s="128">
        <f t="shared" si="29"/>
        <v>34383</v>
      </c>
      <c r="BA98" s="128">
        <f t="shared" si="29"/>
        <v>34383.360000000001</v>
      </c>
      <c r="BB98" s="128">
        <f t="shared" si="29"/>
        <v>34383</v>
      </c>
      <c r="BC98" s="128">
        <f t="shared" si="29"/>
        <v>34356.36</v>
      </c>
      <c r="BD98" s="128">
        <f t="shared" si="29"/>
        <v>34356.36</v>
      </c>
      <c r="BE98" s="128">
        <f t="shared" si="29"/>
        <v>34356.36</v>
      </c>
      <c r="BF98" s="128">
        <f t="shared" si="29"/>
        <v>34356.36</v>
      </c>
      <c r="BG98" s="128">
        <f t="shared" si="29"/>
        <v>34356.36</v>
      </c>
      <c r="BH98" s="128">
        <f t="shared" si="29"/>
        <v>34356.36</v>
      </c>
      <c r="BI98" s="128">
        <f t="shared" si="29"/>
        <v>34356.36</v>
      </c>
      <c r="BJ98" s="128">
        <f t="shared" si="29"/>
        <v>34356.36</v>
      </c>
      <c r="BK98" s="128">
        <f t="shared" si="29"/>
        <v>34356.36</v>
      </c>
      <c r="BL98" s="128">
        <f t="shared" si="29"/>
        <v>34357.86</v>
      </c>
      <c r="BM98" s="128">
        <f t="shared" si="29"/>
        <v>34356.375</v>
      </c>
      <c r="BN98" s="128">
        <f t="shared" si="29"/>
        <v>34356.375</v>
      </c>
      <c r="BO98" s="128">
        <f t="shared" ref="BO98" si="30">SUM(BO99:BO99)</f>
        <v>34356.375</v>
      </c>
      <c r="BP98" s="128">
        <v>34356.375</v>
      </c>
      <c r="BQ98" s="128">
        <v>34356.374999999993</v>
      </c>
      <c r="BR98" s="128">
        <v>34356.374999999993</v>
      </c>
      <c r="BS98" s="128">
        <v>34356.374999999993</v>
      </c>
      <c r="BT98" s="128">
        <v>34356.374999999993</v>
      </c>
      <c r="BU98" s="128">
        <v>34356.374999999993</v>
      </c>
      <c r="BV98" s="128">
        <v>34356.374999999993</v>
      </c>
      <c r="BW98" s="128">
        <f>SUM(BW99:BW99)</f>
        <v>34356.374999999993</v>
      </c>
    </row>
    <row r="99" spans="1:107 16122:16122" ht="15" hidden="1" outlineLevel="1" thickBot="1">
      <c r="A99" t="s">
        <v>221</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37">
        <v>34383</v>
      </c>
      <c r="AV99" s="62">
        <v>34383</v>
      </c>
      <c r="AW99" s="62">
        <v>34383</v>
      </c>
      <c r="AX99" s="62">
        <v>34383</v>
      </c>
      <c r="AY99" s="62">
        <v>34383</v>
      </c>
      <c r="AZ99" s="137">
        <v>34383</v>
      </c>
      <c r="BA99" s="62">
        <v>34383.360000000001</v>
      </c>
      <c r="BB99" s="62">
        <v>34383</v>
      </c>
      <c r="BC99" s="62">
        <v>34356.36</v>
      </c>
      <c r="BD99" s="62">
        <v>34356.36</v>
      </c>
      <c r="BE99" s="62">
        <v>34356.36</v>
      </c>
      <c r="BF99" s="62">
        <v>34356.36</v>
      </c>
      <c r="BG99" s="137">
        <v>34356.36</v>
      </c>
      <c r="BH99" s="137">
        <v>34356.36</v>
      </c>
      <c r="BI99" s="137">
        <v>34356.36</v>
      </c>
      <c r="BJ99" s="137">
        <v>34356.36</v>
      </c>
      <c r="BK99" s="137">
        <v>34356.36</v>
      </c>
      <c r="BL99" s="137">
        <v>34357.86</v>
      </c>
      <c r="BM99" s="137">
        <v>34356.375</v>
      </c>
      <c r="BN99" s="137">
        <v>34356.375</v>
      </c>
      <c r="BO99" s="137">
        <v>34356.375</v>
      </c>
      <c r="BP99" s="137">
        <v>34356.375</v>
      </c>
      <c r="BQ99" s="137">
        <v>34356.374999999993</v>
      </c>
      <c r="BR99" s="137">
        <v>34356.374999999993</v>
      </c>
      <c r="BS99" s="137">
        <v>34356.374999999993</v>
      </c>
      <c r="BT99" s="137">
        <v>34356.374999999993</v>
      </c>
      <c r="BU99" s="137">
        <v>34356.374999999993</v>
      </c>
      <c r="BV99" s="137">
        <v>34356.374999999993</v>
      </c>
      <c r="BW99" s="137">
        <v>34356.374999999993</v>
      </c>
    </row>
    <row r="100" spans="1:107 16122:16122" s="15" customFormat="1" ht="15" customHeight="1" collapsed="1" thickTop="1" thickBot="1">
      <c r="B100" s="139" t="s">
        <v>14</v>
      </c>
      <c r="C100" s="129">
        <f t="shared" ref="C100:BN100" si="31">C55+C77+C86+C98</f>
        <v>181652.916</v>
      </c>
      <c r="D100" s="129">
        <f t="shared" si="31"/>
        <v>196679.47999999998</v>
      </c>
      <c r="E100" s="129">
        <f t="shared" si="31"/>
        <v>196679.47999999998</v>
      </c>
      <c r="F100" s="129">
        <f t="shared" si="31"/>
        <v>196679.47999999998</v>
      </c>
      <c r="G100" s="129">
        <f t="shared" si="31"/>
        <v>203985.47999999998</v>
      </c>
      <c r="H100" s="129">
        <f t="shared" si="31"/>
        <v>203730.47999999998</v>
      </c>
      <c r="I100" s="129">
        <f t="shared" si="31"/>
        <v>204027.47999999998</v>
      </c>
      <c r="J100" s="129">
        <f t="shared" si="31"/>
        <v>206943.47999999998</v>
      </c>
      <c r="K100" s="129">
        <f t="shared" si="31"/>
        <v>205144.47999999998</v>
      </c>
      <c r="L100" s="129">
        <f t="shared" si="31"/>
        <v>202429.47999999998</v>
      </c>
      <c r="M100" s="129">
        <f t="shared" si="31"/>
        <v>203276.47999999998</v>
      </c>
      <c r="N100" s="129">
        <f t="shared" si="31"/>
        <v>203276.47999999998</v>
      </c>
      <c r="O100" s="129">
        <f t="shared" si="31"/>
        <v>203276.47999999998</v>
      </c>
      <c r="P100" s="129">
        <f t="shared" si="31"/>
        <v>201510.47999999998</v>
      </c>
      <c r="Q100" s="129">
        <f t="shared" si="31"/>
        <v>257107.47999999998</v>
      </c>
      <c r="R100" s="129">
        <f t="shared" si="31"/>
        <v>288734.48</v>
      </c>
      <c r="S100" s="129">
        <f t="shared" si="31"/>
        <v>316577.75</v>
      </c>
      <c r="T100" s="129">
        <f t="shared" si="31"/>
        <v>381839.75</v>
      </c>
      <c r="U100" s="129">
        <f t="shared" si="31"/>
        <v>381839.75</v>
      </c>
      <c r="V100" s="129">
        <f t="shared" si="31"/>
        <v>396373.75</v>
      </c>
      <c r="W100" s="129">
        <f t="shared" si="31"/>
        <v>508296.85</v>
      </c>
      <c r="X100" s="129">
        <f t="shared" si="31"/>
        <v>606882.15000000014</v>
      </c>
      <c r="Y100" s="129">
        <f t="shared" si="31"/>
        <v>617767.2803000001</v>
      </c>
      <c r="Z100" s="129">
        <f t="shared" si="31"/>
        <v>862773.64030000009</v>
      </c>
      <c r="AA100" s="129">
        <f t="shared" si="31"/>
        <v>862773.64030000009</v>
      </c>
      <c r="AB100" s="129">
        <f t="shared" si="31"/>
        <v>915434.49030000006</v>
      </c>
      <c r="AC100" s="129">
        <f t="shared" si="31"/>
        <v>998937.50975216192</v>
      </c>
      <c r="AD100" s="129">
        <f t="shared" si="31"/>
        <v>998936.56872078276</v>
      </c>
      <c r="AE100" s="129">
        <f t="shared" si="31"/>
        <v>998936.56872078276</v>
      </c>
      <c r="AF100" s="129">
        <f t="shared" si="31"/>
        <v>1014192.4106597448</v>
      </c>
      <c r="AG100" s="129">
        <f t="shared" si="31"/>
        <v>1014191.7257510447</v>
      </c>
      <c r="AH100" s="129">
        <f t="shared" si="31"/>
        <v>1013421.2257510448</v>
      </c>
      <c r="AI100" s="129">
        <f t="shared" si="31"/>
        <v>1108435.695340313</v>
      </c>
      <c r="AJ100" s="129">
        <f t="shared" si="31"/>
        <v>1295705.9506310783</v>
      </c>
      <c r="AK100" s="129">
        <f t="shared" si="31"/>
        <v>1282736.084274905</v>
      </c>
      <c r="AL100" s="129">
        <f t="shared" si="31"/>
        <v>637994.33907705452</v>
      </c>
      <c r="AM100" s="129">
        <f t="shared" si="31"/>
        <v>636063.33580271131</v>
      </c>
      <c r="AN100" s="129">
        <f t="shared" si="31"/>
        <v>652439.35600000003</v>
      </c>
      <c r="AO100" s="129">
        <f t="shared" si="31"/>
        <v>354728.30599999998</v>
      </c>
      <c r="AP100" s="129">
        <f t="shared" si="31"/>
        <v>356279.50787099998</v>
      </c>
      <c r="AQ100" s="129">
        <f t="shared" si="31"/>
        <v>354918.24507099995</v>
      </c>
      <c r="AR100" s="129">
        <f t="shared" si="31"/>
        <v>342294.32489199995</v>
      </c>
      <c r="AS100" s="129">
        <f t="shared" si="31"/>
        <v>342322.14550699998</v>
      </c>
      <c r="AT100" s="129">
        <f t="shared" si="31"/>
        <v>343163.58550699998</v>
      </c>
      <c r="AU100" s="129">
        <f t="shared" si="31"/>
        <v>410822.78600000002</v>
      </c>
      <c r="AV100" s="129">
        <f t="shared" si="31"/>
        <v>354589.87653333333</v>
      </c>
      <c r="AW100" s="129">
        <f t="shared" si="31"/>
        <v>401877.60319999995</v>
      </c>
      <c r="AX100" s="129">
        <f t="shared" si="31"/>
        <v>431254.91599999997</v>
      </c>
      <c r="AY100" s="129">
        <f t="shared" si="31"/>
        <v>431297.02797433332</v>
      </c>
      <c r="AZ100" s="129">
        <f t="shared" si="31"/>
        <v>432929.01464099996</v>
      </c>
      <c r="BA100" s="129">
        <f t="shared" si="31"/>
        <v>431375.84797433333</v>
      </c>
      <c r="BB100" s="129">
        <f t="shared" si="31"/>
        <v>433523.73940266669</v>
      </c>
      <c r="BC100" s="129">
        <f t="shared" si="31"/>
        <v>433311.98273599998</v>
      </c>
      <c r="BD100" s="129">
        <f t="shared" si="31"/>
        <v>431976.72993599996</v>
      </c>
      <c r="BE100" s="129">
        <f t="shared" si="31"/>
        <v>431442.60914837418</v>
      </c>
      <c r="BF100" s="129">
        <f t="shared" si="31"/>
        <v>325469.62392104079</v>
      </c>
      <c r="BG100" s="129">
        <f t="shared" si="31"/>
        <v>327097.48053404078</v>
      </c>
      <c r="BH100" s="129">
        <f t="shared" si="31"/>
        <v>327102.60053404083</v>
      </c>
      <c r="BI100" s="129">
        <f t="shared" si="31"/>
        <v>327134.0517443741</v>
      </c>
      <c r="BJ100" s="129">
        <f t="shared" si="31"/>
        <v>300289.92040404084</v>
      </c>
      <c r="BK100" s="129">
        <f t="shared" si="31"/>
        <v>300386.52697837411</v>
      </c>
      <c r="BL100" s="129">
        <f t="shared" si="31"/>
        <v>300540.04207837413</v>
      </c>
      <c r="BM100" s="129">
        <f t="shared" si="31"/>
        <v>300663.60954637412</v>
      </c>
      <c r="BN100" s="129">
        <f t="shared" si="31"/>
        <v>335496.11670037417</v>
      </c>
      <c r="BO100" s="129">
        <f t="shared" ref="BO100" si="32">BO55+BO77+BO86+BO98</f>
        <v>326695.89636437414</v>
      </c>
      <c r="BP100" s="129">
        <v>260913.77414037415</v>
      </c>
      <c r="BQ100" s="129">
        <v>261145.65250410908</v>
      </c>
      <c r="BR100" s="129">
        <v>226080.41610404087</v>
      </c>
      <c r="BS100" s="129">
        <v>218749.58159137415</v>
      </c>
      <c r="BT100" s="129">
        <v>242428.12737237418</v>
      </c>
      <c r="BU100" s="129">
        <v>241269.15028437416</v>
      </c>
      <c r="BV100" s="129">
        <v>261715.36967573559</v>
      </c>
      <c r="BW100" s="129">
        <f>BW55+BW77+BW86+BW98</f>
        <v>276039.82466573559</v>
      </c>
      <c r="WVB100" s="129"/>
    </row>
    <row r="101" spans="1:107 16122:16122">
      <c r="B101" s="140"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08">
        <f>BF55+BF98</f>
        <v>122371.24921237414</v>
      </c>
      <c r="BJ101" s="208">
        <f>BJ55+BJ98</f>
        <v>123960.29921237416</v>
      </c>
    </row>
    <row r="102" spans="1:107 16122:16122" s="7" customFormat="1" ht="18.75" customHeight="1">
      <c r="B102" s="190" t="str">
        <f>IF('Sumário | Summary'!P1=1,"Participação SYN na SPE (%)","SYN's Stake in SPE (%)")</f>
        <v>Participação SYN na SPE (%)</v>
      </c>
      <c r="C102" s="191" t="str">
        <f t="shared" ref="C102:BH102" si="33">C6</f>
        <v>1T08</v>
      </c>
      <c r="D102" s="191" t="str">
        <f t="shared" si="33"/>
        <v>2T08</v>
      </c>
      <c r="E102" s="191" t="str">
        <f t="shared" si="33"/>
        <v>3T08</v>
      </c>
      <c r="F102" s="191" t="str">
        <f t="shared" si="33"/>
        <v>4T08</v>
      </c>
      <c r="G102" s="191" t="str">
        <f t="shared" si="33"/>
        <v>1T09</v>
      </c>
      <c r="H102" s="191" t="str">
        <f t="shared" si="33"/>
        <v>2T09</v>
      </c>
      <c r="I102" s="191" t="str">
        <f t="shared" si="33"/>
        <v>3T09</v>
      </c>
      <c r="J102" s="191" t="str">
        <f t="shared" si="33"/>
        <v>4T09</v>
      </c>
      <c r="K102" s="191" t="str">
        <f t="shared" si="33"/>
        <v>1T10</v>
      </c>
      <c r="L102" s="191" t="str">
        <f t="shared" si="33"/>
        <v>2T10</v>
      </c>
      <c r="M102" s="191" t="str">
        <f t="shared" si="33"/>
        <v>3T10</v>
      </c>
      <c r="N102" s="191" t="str">
        <f t="shared" si="33"/>
        <v>4T10</v>
      </c>
      <c r="O102" s="191" t="str">
        <f t="shared" si="33"/>
        <v>1T11</v>
      </c>
      <c r="P102" s="191" t="str">
        <f t="shared" si="33"/>
        <v>2T11</v>
      </c>
      <c r="Q102" s="191" t="str">
        <f t="shared" si="33"/>
        <v>3T11</v>
      </c>
      <c r="R102" s="191" t="str">
        <f t="shared" si="33"/>
        <v>4T11</v>
      </c>
      <c r="S102" s="191" t="str">
        <f t="shared" si="33"/>
        <v>1T12</v>
      </c>
      <c r="T102" s="191" t="str">
        <f t="shared" si="33"/>
        <v>2T12</v>
      </c>
      <c r="U102" s="191" t="str">
        <f t="shared" si="33"/>
        <v>3T12</v>
      </c>
      <c r="V102" s="191" t="str">
        <f t="shared" si="33"/>
        <v>4T12</v>
      </c>
      <c r="W102" s="191" t="str">
        <f t="shared" si="33"/>
        <v>1T13</v>
      </c>
      <c r="X102" s="191" t="str">
        <f t="shared" si="33"/>
        <v>2T13</v>
      </c>
      <c r="Y102" s="191" t="str">
        <f t="shared" si="33"/>
        <v>3T13</v>
      </c>
      <c r="Z102" s="191" t="str">
        <f t="shared" si="33"/>
        <v>4T13</v>
      </c>
      <c r="AA102" s="191" t="str">
        <f t="shared" si="33"/>
        <v>1T14</v>
      </c>
      <c r="AB102" s="191" t="str">
        <f t="shared" si="33"/>
        <v>2T14</v>
      </c>
      <c r="AC102" s="191" t="str">
        <f t="shared" si="33"/>
        <v>3T14</v>
      </c>
      <c r="AD102" s="191" t="str">
        <f t="shared" si="33"/>
        <v>4T14</v>
      </c>
      <c r="AE102" s="191" t="str">
        <f t="shared" si="33"/>
        <v>1T15</v>
      </c>
      <c r="AF102" s="191" t="str">
        <f t="shared" si="33"/>
        <v>2T15</v>
      </c>
      <c r="AG102" s="191" t="str">
        <f t="shared" si="33"/>
        <v>3T15</v>
      </c>
      <c r="AH102" s="191" t="str">
        <f t="shared" si="33"/>
        <v>4T15</v>
      </c>
      <c r="AI102" s="191" t="str">
        <f t="shared" si="33"/>
        <v>1T16</v>
      </c>
      <c r="AJ102" s="191" t="str">
        <f t="shared" si="33"/>
        <v>2T16</v>
      </c>
      <c r="AK102" s="191" t="str">
        <f t="shared" si="33"/>
        <v>3T16</v>
      </c>
      <c r="AL102" s="191" t="str">
        <f t="shared" si="33"/>
        <v>4T16</v>
      </c>
      <c r="AM102" s="191" t="str">
        <f t="shared" si="33"/>
        <v>1T17</v>
      </c>
      <c r="AN102" s="191" t="str">
        <f t="shared" si="33"/>
        <v>2T17</v>
      </c>
      <c r="AO102" s="191" t="str">
        <f t="shared" si="33"/>
        <v>3T17</v>
      </c>
      <c r="AP102" s="191" t="str">
        <f t="shared" si="33"/>
        <v>4T17</v>
      </c>
      <c r="AQ102" s="191" t="str">
        <f t="shared" si="33"/>
        <v>1T18</v>
      </c>
      <c r="AR102" s="191" t="str">
        <f t="shared" si="33"/>
        <v>2T18</v>
      </c>
      <c r="AS102" s="191" t="str">
        <f t="shared" si="33"/>
        <v>3T18</v>
      </c>
      <c r="AT102" s="191" t="str">
        <f t="shared" si="33"/>
        <v>4T18</v>
      </c>
      <c r="AU102" s="191" t="str">
        <f t="shared" si="33"/>
        <v>1T19</v>
      </c>
      <c r="AV102" s="191" t="str">
        <f t="shared" si="33"/>
        <v>2T19</v>
      </c>
      <c r="AW102" s="191" t="str">
        <f t="shared" si="33"/>
        <v>3T19</v>
      </c>
      <c r="AX102" s="191" t="str">
        <f t="shared" si="33"/>
        <v>4T19</v>
      </c>
      <c r="AY102" s="191" t="str">
        <f t="shared" si="33"/>
        <v>1T20</v>
      </c>
      <c r="AZ102" s="191" t="str">
        <f t="shared" si="33"/>
        <v>2T20</v>
      </c>
      <c r="BA102" s="191" t="str">
        <f t="shared" si="33"/>
        <v>3T20</v>
      </c>
      <c r="BB102" s="191" t="str">
        <f t="shared" si="33"/>
        <v>4T20</v>
      </c>
      <c r="BC102" s="191" t="str">
        <f t="shared" si="33"/>
        <v>1T21</v>
      </c>
      <c r="BD102" s="191" t="str">
        <f t="shared" si="33"/>
        <v>2T21</v>
      </c>
      <c r="BE102" s="191" t="str">
        <f t="shared" si="33"/>
        <v>3T21</v>
      </c>
      <c r="BF102" s="191" t="str">
        <f t="shared" si="33"/>
        <v>4T21</v>
      </c>
      <c r="BG102" s="191" t="str">
        <f t="shared" si="33"/>
        <v>1T22</v>
      </c>
      <c r="BH102" s="191" t="str">
        <f t="shared" si="33"/>
        <v>2T22</v>
      </c>
      <c r="BI102" s="191" t="str">
        <f t="shared" ref="BI102:BM102" si="34">BI6</f>
        <v>3T22</v>
      </c>
      <c r="BJ102" s="191" t="str">
        <f t="shared" si="34"/>
        <v>4T22</v>
      </c>
      <c r="BK102" s="191" t="str">
        <f t="shared" si="34"/>
        <v>1T23</v>
      </c>
      <c r="BL102" s="191" t="str">
        <f t="shared" si="34"/>
        <v>2T23</v>
      </c>
      <c r="BM102" s="191" t="str">
        <f t="shared" si="34"/>
        <v>3T23</v>
      </c>
      <c r="BN102" s="191" t="s">
        <v>311</v>
      </c>
      <c r="BO102" s="191" t="s">
        <v>317</v>
      </c>
      <c r="BP102" s="191" t="s">
        <v>319</v>
      </c>
      <c r="BQ102" s="191" t="s">
        <v>327</v>
      </c>
      <c r="BR102" s="191" t="s">
        <v>329</v>
      </c>
      <c r="BS102" s="191" t="s">
        <v>331</v>
      </c>
      <c r="BT102" s="191" t="s">
        <v>332</v>
      </c>
      <c r="BU102" s="191" t="s">
        <v>333</v>
      </c>
      <c r="BV102" s="191" t="s">
        <v>334</v>
      </c>
      <c r="BW102" s="191" t="str">
        <f t="shared" ref="BW102" si="35">BW6</f>
        <v>1T26</v>
      </c>
    </row>
    <row r="103" spans="1:107 16122:16122" s="146" customFormat="1" ht="15" customHeight="1">
      <c r="B103" s="141" t="str">
        <f>IF('Sumário | Summary'!P1=1,"Escritórios","Offices")</f>
        <v>Escritórios</v>
      </c>
      <c r="C103" s="130">
        <f t="shared" ref="C103:BN106" si="36">IFERROR(C151/C55,"-")</f>
        <v>0.93116489434453198</v>
      </c>
      <c r="D103" s="130">
        <f t="shared" si="36"/>
        <v>0.94241844844791267</v>
      </c>
      <c r="E103" s="130">
        <f t="shared" si="36"/>
        <v>0.94241844844791267</v>
      </c>
      <c r="F103" s="130">
        <f t="shared" si="36"/>
        <v>0.94241844844791267</v>
      </c>
      <c r="G103" s="130">
        <f t="shared" si="36"/>
        <v>0.9466584438322897</v>
      </c>
      <c r="H103" s="130">
        <f t="shared" si="36"/>
        <v>0.94652099982377547</v>
      </c>
      <c r="I103" s="130">
        <f t="shared" si="36"/>
        <v>0.94652099982377547</v>
      </c>
      <c r="J103" s="130">
        <f t="shared" si="36"/>
        <v>0.94610109167966483</v>
      </c>
      <c r="K103" s="130">
        <f t="shared" si="36"/>
        <v>0.94509518371560908</v>
      </c>
      <c r="L103" s="130">
        <f t="shared" si="36"/>
        <v>0.94350394600150045</v>
      </c>
      <c r="M103" s="130">
        <f t="shared" si="36"/>
        <v>0.94350394600150045</v>
      </c>
      <c r="N103" s="130">
        <f t="shared" si="36"/>
        <v>0.94350394600150045</v>
      </c>
      <c r="O103" s="130">
        <f t="shared" si="36"/>
        <v>0.94350394600150045</v>
      </c>
      <c r="P103" s="130">
        <f t="shared" si="36"/>
        <v>0.94241844844791267</v>
      </c>
      <c r="Q103" s="130">
        <f t="shared" si="36"/>
        <v>0.94241844844791267</v>
      </c>
      <c r="R103" s="130">
        <f t="shared" si="36"/>
        <v>0.94241844844791267</v>
      </c>
      <c r="S103" s="130">
        <f t="shared" si="36"/>
        <v>0.94241844844791267</v>
      </c>
      <c r="T103" s="130">
        <f t="shared" si="36"/>
        <v>0.94241844844791267</v>
      </c>
      <c r="U103" s="130">
        <f t="shared" si="36"/>
        <v>0.94241844844791267</v>
      </c>
      <c r="V103" s="130">
        <f t="shared" si="36"/>
        <v>0.94241844844791267</v>
      </c>
      <c r="W103" s="130">
        <f t="shared" si="36"/>
        <v>0.94241844844791267</v>
      </c>
      <c r="X103" s="130">
        <f t="shared" si="36"/>
        <v>0.94241847977162052</v>
      </c>
      <c r="Y103" s="130">
        <f t="shared" si="36"/>
        <v>0.86909958940258081</v>
      </c>
      <c r="Z103" s="130">
        <f t="shared" si="36"/>
        <v>0.86909958940258081</v>
      </c>
      <c r="AA103" s="130">
        <f t="shared" si="36"/>
        <v>0.86909958940258081</v>
      </c>
      <c r="AB103" s="130">
        <f t="shared" si="36"/>
        <v>0.86909958940258081</v>
      </c>
      <c r="AC103" s="130">
        <f t="shared" si="36"/>
        <v>0.8895214174099707</v>
      </c>
      <c r="AD103" s="130">
        <f t="shared" si="36"/>
        <v>0.88952137205796367</v>
      </c>
      <c r="AE103" s="130">
        <f t="shared" si="36"/>
        <v>0.88952137205796367</v>
      </c>
      <c r="AF103" s="130">
        <f t="shared" si="36"/>
        <v>0.88688041815307972</v>
      </c>
      <c r="AG103" s="130">
        <f t="shared" si="36"/>
        <v>0.88687640429036119</v>
      </c>
      <c r="AH103" s="130">
        <f t="shared" si="36"/>
        <v>0.88687640429036119</v>
      </c>
      <c r="AI103" s="130">
        <f t="shared" si="36"/>
        <v>0.86537552285871788</v>
      </c>
      <c r="AJ103" s="130">
        <f t="shared" si="36"/>
        <v>0.86537552285871788</v>
      </c>
      <c r="AK103" s="130">
        <f t="shared" si="36"/>
        <v>0.86537555977656355</v>
      </c>
      <c r="AL103" s="130">
        <f t="shared" si="36"/>
        <v>0.96787138860915289</v>
      </c>
      <c r="AM103" s="130">
        <f t="shared" si="36"/>
        <v>0.98533683314663667</v>
      </c>
      <c r="AN103" s="130">
        <f t="shared" si="36"/>
        <v>0.97241204760477762</v>
      </c>
      <c r="AO103" s="130">
        <f t="shared" si="36"/>
        <v>0.69446887926685497</v>
      </c>
      <c r="AP103" s="130">
        <f t="shared" si="36"/>
        <v>0.69447531992884814</v>
      </c>
      <c r="AQ103" s="130">
        <f t="shared" si="36"/>
        <v>0.69447531992884814</v>
      </c>
      <c r="AR103" s="130">
        <f t="shared" si="36"/>
        <v>0.69447531992884814</v>
      </c>
      <c r="AS103" s="130">
        <f t="shared" si="36"/>
        <v>0.69447531992884814</v>
      </c>
      <c r="AT103" s="130">
        <f t="shared" si="36"/>
        <v>0.69293639413063923</v>
      </c>
      <c r="AU103" s="130">
        <f t="shared" si="36"/>
        <v>0.62942570506067352</v>
      </c>
      <c r="AV103" s="130">
        <f t="shared" si="36"/>
        <v>0.72236426136776855</v>
      </c>
      <c r="AW103" s="130">
        <f t="shared" si="36"/>
        <v>0.66548816054874127</v>
      </c>
      <c r="AX103" s="130">
        <f t="shared" si="36"/>
        <v>0.59361644741158992</v>
      </c>
      <c r="AY103" s="130">
        <f t="shared" si="36"/>
        <v>0.59361644741158992</v>
      </c>
      <c r="AZ103" s="130">
        <f t="shared" si="36"/>
        <v>0.59298450146817616</v>
      </c>
      <c r="BA103" s="130">
        <f t="shared" si="36"/>
        <v>0.59224154853173538</v>
      </c>
      <c r="BB103" s="130">
        <f t="shared" si="36"/>
        <v>0.59078881622128987</v>
      </c>
      <c r="BC103" s="130">
        <f t="shared" si="36"/>
        <v>0.59078859037948706</v>
      </c>
      <c r="BD103" s="130">
        <f t="shared" si="36"/>
        <v>0.59078859037948706</v>
      </c>
      <c r="BE103" s="130">
        <f t="shared" si="36"/>
        <v>0.59078934380350345</v>
      </c>
      <c r="BF103" s="130">
        <f t="shared" si="36"/>
        <v>0.51743946975632138</v>
      </c>
      <c r="BG103" s="130">
        <f t="shared" si="36"/>
        <v>0.51358232969897932</v>
      </c>
      <c r="BH103" s="130">
        <f t="shared" si="36"/>
        <v>0.5135837777805764</v>
      </c>
      <c r="BI103" s="130">
        <f t="shared" si="36"/>
        <v>0.5135837777805764</v>
      </c>
      <c r="BJ103" s="130">
        <f t="shared" si="36"/>
        <v>0.5135837777805764</v>
      </c>
      <c r="BK103" s="130">
        <f t="shared" si="36"/>
        <v>0.5135837777805764</v>
      </c>
      <c r="BL103" s="130">
        <f t="shared" si="36"/>
        <v>0.5135837777805764</v>
      </c>
      <c r="BM103" s="130">
        <f t="shared" si="36"/>
        <v>0.51358289504899668</v>
      </c>
      <c r="BN103" s="130">
        <f t="shared" si="36"/>
        <v>0.50675348511244511</v>
      </c>
      <c r="BO103" s="130">
        <f t="shared" ref="BO103:BO105" si="37">IFERROR(BO151/BO55,"-")</f>
        <v>0.50675348511244511</v>
      </c>
      <c r="BP103" s="130">
        <v>0.43332947817164452</v>
      </c>
      <c r="BQ103" s="130">
        <v>0.43333011952811035</v>
      </c>
      <c r="BR103" s="130">
        <v>0.43265947779453784</v>
      </c>
      <c r="BS103" s="130">
        <v>0.44352861871033661</v>
      </c>
      <c r="BT103" s="130">
        <v>0.43780500290617375</v>
      </c>
      <c r="BU103" s="130">
        <v>0.42956774369713119</v>
      </c>
      <c r="BV103" s="130">
        <v>0.42378526467978905</v>
      </c>
      <c r="BW103" s="130">
        <f t="shared" ref="BW103" si="38">IFERROR(BW151/BW55,"-")</f>
        <v>0.42378526467978905</v>
      </c>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row>
    <row r="104" spans="1:107 16122:16122" s="15" customFormat="1" ht="15" customHeight="1">
      <c r="B104" s="81" t="str">
        <f>IF('Sumário | Summary'!P1=1,"Escritórios AAA","Triple A Offices")</f>
        <v>Escritórios AAA</v>
      </c>
      <c r="C104" s="130">
        <f t="shared" si="36"/>
        <v>1</v>
      </c>
      <c r="D104" s="130">
        <f t="shared" si="36"/>
        <v>1</v>
      </c>
      <c r="E104" s="130">
        <f t="shared" si="36"/>
        <v>1</v>
      </c>
      <c r="F104" s="130">
        <f t="shared" si="36"/>
        <v>1</v>
      </c>
      <c r="G104" s="130">
        <f t="shared" si="36"/>
        <v>1</v>
      </c>
      <c r="H104" s="130">
        <f t="shared" si="36"/>
        <v>1</v>
      </c>
      <c r="I104" s="130">
        <f t="shared" si="36"/>
        <v>1</v>
      </c>
      <c r="J104" s="130">
        <f t="shared" si="36"/>
        <v>1</v>
      </c>
      <c r="K104" s="130">
        <f t="shared" si="36"/>
        <v>1</v>
      </c>
      <c r="L104" s="130">
        <f t="shared" si="36"/>
        <v>1</v>
      </c>
      <c r="M104" s="130">
        <f t="shared" si="36"/>
        <v>1</v>
      </c>
      <c r="N104" s="130">
        <f t="shared" si="36"/>
        <v>1</v>
      </c>
      <c r="O104" s="130">
        <f t="shared" si="36"/>
        <v>1</v>
      </c>
      <c r="P104" s="130">
        <f t="shared" si="36"/>
        <v>1</v>
      </c>
      <c r="Q104" s="130">
        <f t="shared" si="36"/>
        <v>1</v>
      </c>
      <c r="R104" s="130">
        <f t="shared" si="36"/>
        <v>1</v>
      </c>
      <c r="S104" s="130">
        <f t="shared" si="36"/>
        <v>1</v>
      </c>
      <c r="T104" s="130">
        <f t="shared" si="36"/>
        <v>1</v>
      </c>
      <c r="U104" s="130">
        <f t="shared" si="36"/>
        <v>1</v>
      </c>
      <c r="V104" s="130">
        <f t="shared" si="36"/>
        <v>1</v>
      </c>
      <c r="W104" s="130">
        <f t="shared" si="36"/>
        <v>1</v>
      </c>
      <c r="X104" s="130">
        <f t="shared" si="36"/>
        <v>1</v>
      </c>
      <c r="Y104" s="130">
        <f t="shared" si="36"/>
        <v>0.86698925913706515</v>
      </c>
      <c r="Z104" s="130">
        <f t="shared" si="36"/>
        <v>0.86698925913706515</v>
      </c>
      <c r="AA104" s="130">
        <f t="shared" si="36"/>
        <v>0.86698925913706515</v>
      </c>
      <c r="AB104" s="130">
        <f t="shared" si="36"/>
        <v>0.86698925913706515</v>
      </c>
      <c r="AC104" s="130">
        <f t="shared" si="36"/>
        <v>0.89843370881091511</v>
      </c>
      <c r="AD104" s="130">
        <f t="shared" si="36"/>
        <v>0.89843370881091511</v>
      </c>
      <c r="AE104" s="130">
        <f t="shared" si="36"/>
        <v>0.89843370881091511</v>
      </c>
      <c r="AF104" s="130">
        <f t="shared" si="36"/>
        <v>0.89843370881091511</v>
      </c>
      <c r="AG104" s="130">
        <f t="shared" si="36"/>
        <v>0.89842839769966931</v>
      </c>
      <c r="AH104" s="130">
        <f t="shared" si="36"/>
        <v>0.89842839769966931</v>
      </c>
      <c r="AI104" s="130">
        <f t="shared" si="36"/>
        <v>0.86698925913706515</v>
      </c>
      <c r="AJ104" s="130">
        <f t="shared" si="36"/>
        <v>0.86698925913706515</v>
      </c>
      <c r="AK104" s="130">
        <f t="shared" si="36"/>
        <v>0.86698984566882953</v>
      </c>
      <c r="AL104" s="130">
        <f t="shared" si="36"/>
        <v>0.86698984566882953</v>
      </c>
      <c r="AM104" s="130">
        <f t="shared" si="36"/>
        <v>0.88995880590818466</v>
      </c>
      <c r="AN104" s="130">
        <f t="shared" si="36"/>
        <v>0.89269277153074544</v>
      </c>
      <c r="AO104" s="130">
        <f t="shared" si="36"/>
        <v>0.63549230372819121</v>
      </c>
      <c r="AP104" s="130">
        <f t="shared" si="36"/>
        <v>0.63549939759097895</v>
      </c>
      <c r="AQ104" s="130">
        <f t="shared" si="36"/>
        <v>0.63549939759097895</v>
      </c>
      <c r="AR104" s="130">
        <f t="shared" si="36"/>
        <v>0.63549939759097895</v>
      </c>
      <c r="AS104" s="130">
        <f t="shared" si="36"/>
        <v>0.63549939759097895</v>
      </c>
      <c r="AT104" s="130">
        <f t="shared" si="36"/>
        <v>0.63403538164074424</v>
      </c>
      <c r="AU104" s="130">
        <f t="shared" si="36"/>
        <v>0.63403538164074424</v>
      </c>
      <c r="AV104" s="130">
        <f t="shared" si="36"/>
        <v>0.63403538164074424</v>
      </c>
      <c r="AW104" s="130">
        <f t="shared" si="36"/>
        <v>0.63403538164074424</v>
      </c>
      <c r="AX104" s="130">
        <f t="shared" si="36"/>
        <v>0.53968625370185774</v>
      </c>
      <c r="AY104" s="130">
        <f t="shared" si="36"/>
        <v>0.53968625370185774</v>
      </c>
      <c r="AZ104" s="130">
        <f t="shared" si="36"/>
        <v>0.53957840691225556</v>
      </c>
      <c r="BA104" s="130">
        <f t="shared" si="36"/>
        <v>0.53772523555251883</v>
      </c>
      <c r="BB104" s="130">
        <f t="shared" si="36"/>
        <v>0.53659215108173364</v>
      </c>
      <c r="BC104" s="130">
        <f t="shared" si="36"/>
        <v>0.53659215108173364</v>
      </c>
      <c r="BD104" s="130">
        <f t="shared" si="36"/>
        <v>0.53659215108173364</v>
      </c>
      <c r="BE104" s="130">
        <f t="shared" si="36"/>
        <v>0.53659310992903519</v>
      </c>
      <c r="BF104" s="130">
        <f t="shared" si="36"/>
        <v>0.28665236484598988</v>
      </c>
      <c r="BG104" s="130">
        <f t="shared" si="36"/>
        <v>0.28715307011363322</v>
      </c>
      <c r="BH104" s="130">
        <f t="shared" si="36"/>
        <v>0.28715342088151358</v>
      </c>
      <c r="BI104" s="130">
        <f t="shared" si="36"/>
        <v>0.28715342088151358</v>
      </c>
      <c r="BJ104" s="130">
        <f t="shared" si="36"/>
        <v>0.28715342088151358</v>
      </c>
      <c r="BK104" s="130">
        <f t="shared" si="36"/>
        <v>0.28715342088151358</v>
      </c>
      <c r="BL104" s="130">
        <f t="shared" si="36"/>
        <v>0.28715342088151358</v>
      </c>
      <c r="BM104" s="130">
        <f t="shared" si="36"/>
        <v>0.28715315783530448</v>
      </c>
      <c r="BN104" s="130">
        <f t="shared" si="36"/>
        <v>0.28715315783530448</v>
      </c>
      <c r="BO104" s="130">
        <f t="shared" si="37"/>
        <v>0.28715315783530448</v>
      </c>
      <c r="BP104" s="130">
        <v>0.13854052649408666</v>
      </c>
      <c r="BQ104" s="130">
        <v>0.13853973726449442</v>
      </c>
      <c r="BR104" s="130">
        <v>0.13838311622439617</v>
      </c>
      <c r="BS104" s="130">
        <v>0.13838311622439617</v>
      </c>
      <c r="BT104" s="130">
        <v>0.13797672777648495</v>
      </c>
      <c r="BU104" s="130">
        <v>0.13838311622439617</v>
      </c>
      <c r="BV104" s="130">
        <v>0.13838311482162521</v>
      </c>
      <c r="BW104" s="130">
        <f t="shared" ref="BW104" si="39">IFERROR(BW152/BW56,"-")</f>
        <v>0.13838311482162521</v>
      </c>
    </row>
    <row r="105" spans="1:107 16122:16122" s="147" customFormat="1" ht="15" hidden="1" customHeight="1" outlineLevel="1">
      <c r="A105" t="s">
        <v>18</v>
      </c>
      <c r="B105" s="142" t="s">
        <v>2</v>
      </c>
      <c r="C105" s="131">
        <f t="shared" si="36"/>
        <v>1</v>
      </c>
      <c r="D105" s="131">
        <f t="shared" si="36"/>
        <v>1</v>
      </c>
      <c r="E105" s="131">
        <f t="shared" si="36"/>
        <v>1</v>
      </c>
      <c r="F105" s="131">
        <f t="shared" si="36"/>
        <v>1</v>
      </c>
      <c r="G105" s="131">
        <f t="shared" si="36"/>
        <v>1</v>
      </c>
      <c r="H105" s="131">
        <f t="shared" si="36"/>
        <v>1</v>
      </c>
      <c r="I105" s="131">
        <f t="shared" si="36"/>
        <v>1</v>
      </c>
      <c r="J105" s="131">
        <f t="shared" si="36"/>
        <v>1</v>
      </c>
      <c r="K105" s="131">
        <f t="shared" si="36"/>
        <v>1</v>
      </c>
      <c r="L105" s="131">
        <f t="shared" si="36"/>
        <v>1</v>
      </c>
      <c r="M105" s="131">
        <f t="shared" si="36"/>
        <v>1</v>
      </c>
      <c r="N105" s="131">
        <f t="shared" si="36"/>
        <v>1</v>
      </c>
      <c r="O105" s="131">
        <f t="shared" si="36"/>
        <v>1</v>
      </c>
      <c r="P105" s="131">
        <f t="shared" si="36"/>
        <v>1</v>
      </c>
      <c r="Q105" s="131">
        <f t="shared" si="36"/>
        <v>1</v>
      </c>
      <c r="R105" s="131">
        <f t="shared" si="36"/>
        <v>1</v>
      </c>
      <c r="S105" s="131">
        <f t="shared" si="36"/>
        <v>1</v>
      </c>
      <c r="T105" s="131">
        <f t="shared" si="36"/>
        <v>1</v>
      </c>
      <c r="U105" s="131">
        <f t="shared" si="36"/>
        <v>1</v>
      </c>
      <c r="V105" s="131">
        <f t="shared" si="36"/>
        <v>1</v>
      </c>
      <c r="W105" s="131">
        <f t="shared" si="36"/>
        <v>1</v>
      </c>
      <c r="X105" s="131">
        <f t="shared" si="36"/>
        <v>1</v>
      </c>
      <c r="Y105" s="131">
        <f t="shared" si="36"/>
        <v>1</v>
      </c>
      <c r="Z105" s="131">
        <f t="shared" si="36"/>
        <v>1</v>
      </c>
      <c r="AA105" s="131">
        <f t="shared" si="36"/>
        <v>1</v>
      </c>
      <c r="AB105" s="131">
        <f t="shared" si="36"/>
        <v>1</v>
      </c>
      <c r="AC105" s="131">
        <f t="shared" si="36"/>
        <v>1</v>
      </c>
      <c r="AD105" s="131">
        <f t="shared" si="36"/>
        <v>1</v>
      </c>
      <c r="AE105" s="131">
        <f t="shared" si="36"/>
        <v>1</v>
      </c>
      <c r="AF105" s="131">
        <f t="shared" si="36"/>
        <v>1</v>
      </c>
      <c r="AG105" s="131">
        <f t="shared" si="36"/>
        <v>1</v>
      </c>
      <c r="AH105" s="131">
        <f t="shared" si="36"/>
        <v>1</v>
      </c>
      <c r="AI105" s="131">
        <f t="shared" si="36"/>
        <v>1</v>
      </c>
      <c r="AJ105" s="131">
        <f t="shared" si="36"/>
        <v>1</v>
      </c>
      <c r="AK105" s="131">
        <f t="shared" si="36"/>
        <v>1</v>
      </c>
      <c r="AL105" s="131">
        <f t="shared" si="36"/>
        <v>1</v>
      </c>
      <c r="AM105" s="131">
        <f t="shared" si="36"/>
        <v>1</v>
      </c>
      <c r="AN105" s="131">
        <f t="shared" si="36"/>
        <v>1</v>
      </c>
      <c r="AO105" s="131">
        <f t="shared" si="36"/>
        <v>0.66559204782053871</v>
      </c>
      <c r="AP105" s="131">
        <f t="shared" si="36"/>
        <v>0.66569999999999996</v>
      </c>
      <c r="AQ105" s="131">
        <f t="shared" si="36"/>
        <v>0.66569999999999996</v>
      </c>
      <c r="AR105" s="131">
        <f t="shared" si="36"/>
        <v>0.66569999999999996</v>
      </c>
      <c r="AS105" s="131">
        <f t="shared" si="36"/>
        <v>0.66569999999999996</v>
      </c>
      <c r="AT105" s="131">
        <f t="shared" si="36"/>
        <v>0.66569999999999996</v>
      </c>
      <c r="AU105" s="131">
        <f t="shared" si="36"/>
        <v>0.66569999999999996</v>
      </c>
      <c r="AV105" s="131">
        <f t="shared" si="36"/>
        <v>0.66569999999999996</v>
      </c>
      <c r="AW105" s="131">
        <f t="shared" si="36"/>
        <v>0.66569999999999996</v>
      </c>
      <c r="AX105" s="131">
        <f t="shared" si="36"/>
        <v>0.66569999999999996</v>
      </c>
      <c r="AY105" s="131">
        <f t="shared" si="36"/>
        <v>0.66569999999999996</v>
      </c>
      <c r="AZ105" s="131">
        <f t="shared" si="36"/>
        <v>0.66569999999999996</v>
      </c>
      <c r="BA105" s="131">
        <f t="shared" si="36"/>
        <v>0.66569999999999996</v>
      </c>
      <c r="BB105" s="131">
        <f t="shared" si="36"/>
        <v>0.66569999999999996</v>
      </c>
      <c r="BC105" s="131">
        <f t="shared" si="36"/>
        <v>0.66569999999999996</v>
      </c>
      <c r="BD105" s="131">
        <f t="shared" si="36"/>
        <v>0.66569999999999996</v>
      </c>
      <c r="BE105" s="131">
        <f t="shared" si="36"/>
        <v>0.66569999999999996</v>
      </c>
      <c r="BF105" s="131" t="str">
        <f t="shared" si="36"/>
        <v>-</v>
      </c>
      <c r="BG105" s="131" t="str">
        <f t="shared" si="36"/>
        <v>-</v>
      </c>
      <c r="BH105" s="131" t="str">
        <f t="shared" si="36"/>
        <v>-</v>
      </c>
      <c r="BI105" s="131" t="str">
        <f t="shared" si="36"/>
        <v>-</v>
      </c>
      <c r="BJ105" s="131" t="str">
        <f t="shared" si="36"/>
        <v>-</v>
      </c>
      <c r="BK105" s="131" t="str">
        <f t="shared" si="36"/>
        <v>-</v>
      </c>
      <c r="BL105" s="131" t="str">
        <f t="shared" si="36"/>
        <v>-</v>
      </c>
      <c r="BM105" s="131" t="str">
        <f t="shared" si="36"/>
        <v>-</v>
      </c>
      <c r="BN105" s="131" t="str">
        <f t="shared" si="36"/>
        <v>-</v>
      </c>
      <c r="BO105" s="131" t="str">
        <f t="shared" si="37"/>
        <v>-</v>
      </c>
      <c r="BP105" s="131" t="s">
        <v>18</v>
      </c>
      <c r="BQ105" s="131" t="s">
        <v>18</v>
      </c>
      <c r="BR105" s="131" t="s">
        <v>18</v>
      </c>
      <c r="BS105" s="131" t="s">
        <v>18</v>
      </c>
      <c r="BT105" s="131" t="s">
        <v>18</v>
      </c>
      <c r="BU105" s="131" t="s">
        <v>18</v>
      </c>
      <c r="BV105" s="131" t="s">
        <v>18</v>
      </c>
      <c r="BW105" s="131" t="str">
        <f t="shared" ref="BW105" si="40">IFERROR(BW153/BW57,"-")</f>
        <v>-</v>
      </c>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row>
    <row r="106" spans="1:107 16122:16122" s="147" customFormat="1" ht="15" hidden="1" customHeight="1" outlineLevel="1">
      <c r="A106" t="s">
        <v>18</v>
      </c>
      <c r="B106" s="142" t="s">
        <v>3</v>
      </c>
      <c r="C106" s="131">
        <f t="shared" si="36"/>
        <v>1</v>
      </c>
      <c r="D106" s="131">
        <f t="shared" si="36"/>
        <v>1</v>
      </c>
      <c r="E106" s="131">
        <f t="shared" si="36"/>
        <v>1</v>
      </c>
      <c r="F106" s="131">
        <f t="shared" si="36"/>
        <v>1</v>
      </c>
      <c r="G106" s="131">
        <f t="shared" si="36"/>
        <v>1</v>
      </c>
      <c r="H106" s="131">
        <f t="shared" si="36"/>
        <v>1</v>
      </c>
      <c r="I106" s="131">
        <f t="shared" si="36"/>
        <v>1</v>
      </c>
      <c r="J106" s="131">
        <f t="shared" si="36"/>
        <v>1</v>
      </c>
      <c r="K106" s="131">
        <f t="shared" si="36"/>
        <v>1</v>
      </c>
      <c r="L106" s="131">
        <f t="shared" si="36"/>
        <v>1</v>
      </c>
      <c r="M106" s="131">
        <f t="shared" si="36"/>
        <v>1</v>
      </c>
      <c r="N106" s="131">
        <f t="shared" si="36"/>
        <v>1</v>
      </c>
      <c r="O106" s="131">
        <f t="shared" si="36"/>
        <v>1</v>
      </c>
      <c r="P106" s="131">
        <f t="shared" si="36"/>
        <v>1</v>
      </c>
      <c r="Q106" s="131">
        <f t="shared" si="36"/>
        <v>1</v>
      </c>
      <c r="R106" s="131">
        <f t="shared" si="36"/>
        <v>1</v>
      </c>
      <c r="S106" s="131">
        <f t="shared" si="36"/>
        <v>1</v>
      </c>
      <c r="T106" s="131">
        <f t="shared" si="36"/>
        <v>1</v>
      </c>
      <c r="U106" s="131">
        <f t="shared" si="36"/>
        <v>1</v>
      </c>
      <c r="V106" s="131">
        <f t="shared" si="36"/>
        <v>1</v>
      </c>
      <c r="W106" s="131">
        <f t="shared" si="36"/>
        <v>1</v>
      </c>
      <c r="X106" s="131">
        <f t="shared" si="36"/>
        <v>1</v>
      </c>
      <c r="Y106" s="131">
        <f t="shared" si="36"/>
        <v>1</v>
      </c>
      <c r="Z106" s="131">
        <f t="shared" si="36"/>
        <v>1</v>
      </c>
      <c r="AA106" s="131">
        <f t="shared" si="36"/>
        <v>1</v>
      </c>
      <c r="AB106" s="131">
        <f t="shared" si="36"/>
        <v>1</v>
      </c>
      <c r="AC106" s="131">
        <f t="shared" si="36"/>
        <v>1</v>
      </c>
      <c r="AD106" s="131">
        <f t="shared" si="36"/>
        <v>1</v>
      </c>
      <c r="AE106" s="131">
        <f t="shared" si="36"/>
        <v>1</v>
      </c>
      <c r="AF106" s="131">
        <f t="shared" si="36"/>
        <v>1</v>
      </c>
      <c r="AG106" s="131">
        <f t="shared" si="36"/>
        <v>1</v>
      </c>
      <c r="AH106" s="131">
        <f t="shared" si="36"/>
        <v>1</v>
      </c>
      <c r="AI106" s="131">
        <f t="shared" si="36"/>
        <v>1</v>
      </c>
      <c r="AJ106" s="131">
        <f t="shared" si="36"/>
        <v>1</v>
      </c>
      <c r="AK106" s="131">
        <f t="shared" si="36"/>
        <v>1</v>
      </c>
      <c r="AL106" s="131">
        <f t="shared" si="36"/>
        <v>1</v>
      </c>
      <c r="AM106" s="131">
        <f t="shared" si="36"/>
        <v>2</v>
      </c>
      <c r="AN106" s="131">
        <f t="shared" si="36"/>
        <v>0.99985481906036366</v>
      </c>
      <c r="AO106" s="131">
        <f t="shared" si="36"/>
        <v>0.66593865789689632</v>
      </c>
      <c r="AP106" s="131">
        <f t="shared" si="36"/>
        <v>0.66569999999999996</v>
      </c>
      <c r="AQ106" s="131">
        <f t="shared" si="36"/>
        <v>0.66569999999999996</v>
      </c>
      <c r="AR106" s="131">
        <f t="shared" si="36"/>
        <v>0.66569999999999996</v>
      </c>
      <c r="AS106" s="131">
        <f t="shared" si="36"/>
        <v>0.66569999999999996</v>
      </c>
      <c r="AT106" s="131">
        <f t="shared" si="36"/>
        <v>0.66569999999999996</v>
      </c>
      <c r="AU106" s="131">
        <f t="shared" si="36"/>
        <v>0.66569999999999996</v>
      </c>
      <c r="AV106" s="131">
        <f t="shared" si="36"/>
        <v>0.66569999999999996</v>
      </c>
      <c r="AW106" s="131">
        <f t="shared" si="36"/>
        <v>0.66569999999999996</v>
      </c>
      <c r="AX106" s="131">
        <f t="shared" si="36"/>
        <v>0.66569999999999996</v>
      </c>
      <c r="AY106" s="131">
        <f t="shared" si="36"/>
        <v>0.66569999999999996</v>
      </c>
      <c r="AZ106" s="131">
        <f t="shared" si="36"/>
        <v>0.66569999999999996</v>
      </c>
      <c r="BA106" s="131" t="str">
        <f t="shared" si="36"/>
        <v>-</v>
      </c>
      <c r="BB106" s="131" t="str">
        <f t="shared" si="36"/>
        <v>-</v>
      </c>
      <c r="BC106" s="131" t="str">
        <f t="shared" si="36"/>
        <v>-</v>
      </c>
      <c r="BD106" s="131" t="str">
        <f t="shared" si="36"/>
        <v>-</v>
      </c>
      <c r="BE106" s="131" t="str">
        <f t="shared" si="36"/>
        <v>-</v>
      </c>
      <c r="BF106" s="131" t="str">
        <f t="shared" si="36"/>
        <v>-</v>
      </c>
      <c r="BG106" s="131" t="str">
        <f t="shared" si="36"/>
        <v>-</v>
      </c>
      <c r="BH106" s="131" t="str">
        <f t="shared" si="36"/>
        <v>-</v>
      </c>
      <c r="BI106" s="131" t="str">
        <f t="shared" si="36"/>
        <v>-</v>
      </c>
      <c r="BJ106" s="131" t="str">
        <f t="shared" si="36"/>
        <v>-</v>
      </c>
      <c r="BK106" s="131" t="str">
        <f t="shared" si="36"/>
        <v>-</v>
      </c>
      <c r="BL106" s="131" t="str">
        <f t="shared" si="36"/>
        <v>-</v>
      </c>
      <c r="BM106" s="131" t="str">
        <f t="shared" si="36"/>
        <v>-</v>
      </c>
      <c r="BN106" s="131" t="str">
        <f t="shared" ref="BN106:BO109" si="41">IFERROR(BN154/BN58,"-")</f>
        <v>-</v>
      </c>
      <c r="BO106" s="131" t="str">
        <f t="shared" si="41"/>
        <v>-</v>
      </c>
      <c r="BP106" s="131" t="s">
        <v>18</v>
      </c>
      <c r="BQ106" s="131" t="s">
        <v>18</v>
      </c>
      <c r="BR106" s="131" t="s">
        <v>18</v>
      </c>
      <c r="BS106" s="131" t="s">
        <v>18</v>
      </c>
      <c r="BT106" s="131" t="s">
        <v>18</v>
      </c>
      <c r="BU106" s="131" t="s">
        <v>18</v>
      </c>
      <c r="BV106" s="131" t="s">
        <v>18</v>
      </c>
      <c r="BW106" s="131" t="str">
        <f t="shared" ref="BW106" si="42">IFERROR(BW154/BW58,"-")</f>
        <v>-</v>
      </c>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c r="CZ106" s="215"/>
      <c r="DA106" s="215"/>
      <c r="DB106" s="215"/>
      <c r="DC106" s="215"/>
    </row>
    <row r="107" spans="1:107 16122:16122" s="147" customFormat="1" ht="15" hidden="1" customHeight="1" outlineLevel="1">
      <c r="A107" t="s">
        <v>18</v>
      </c>
      <c r="B107" s="142" t="s">
        <v>0</v>
      </c>
      <c r="C107" s="131">
        <f t="shared" ref="C107:BN110" si="43">IFERROR(C155/C59,"-")</f>
        <v>1</v>
      </c>
      <c r="D107" s="131">
        <f t="shared" si="43"/>
        <v>1</v>
      </c>
      <c r="E107" s="131">
        <f t="shared" si="43"/>
        <v>1</v>
      </c>
      <c r="F107" s="131">
        <f t="shared" si="43"/>
        <v>1</v>
      </c>
      <c r="G107" s="131">
        <f t="shared" si="43"/>
        <v>1</v>
      </c>
      <c r="H107" s="131">
        <f t="shared" si="43"/>
        <v>1</v>
      </c>
      <c r="I107" s="131">
        <f t="shared" si="43"/>
        <v>1</v>
      </c>
      <c r="J107" s="131">
        <f t="shared" si="43"/>
        <v>1</v>
      </c>
      <c r="K107" s="131">
        <f t="shared" si="43"/>
        <v>1</v>
      </c>
      <c r="L107" s="131">
        <f t="shared" si="43"/>
        <v>1</v>
      </c>
      <c r="M107" s="131">
        <f t="shared" si="43"/>
        <v>1</v>
      </c>
      <c r="N107" s="131">
        <f t="shared" si="43"/>
        <v>1</v>
      </c>
      <c r="O107" s="131">
        <f t="shared" si="43"/>
        <v>1</v>
      </c>
      <c r="P107" s="131">
        <f t="shared" si="43"/>
        <v>1</v>
      </c>
      <c r="Q107" s="131">
        <f t="shared" si="43"/>
        <v>1</v>
      </c>
      <c r="R107" s="131">
        <f t="shared" si="43"/>
        <v>1</v>
      </c>
      <c r="S107" s="131">
        <f t="shared" si="43"/>
        <v>1</v>
      </c>
      <c r="T107" s="131">
        <f t="shared" si="43"/>
        <v>1</v>
      </c>
      <c r="U107" s="131">
        <f t="shared" si="43"/>
        <v>1</v>
      </c>
      <c r="V107" s="131">
        <f t="shared" si="43"/>
        <v>1</v>
      </c>
      <c r="W107" s="131">
        <f t="shared" si="43"/>
        <v>1</v>
      </c>
      <c r="X107" s="131">
        <f t="shared" si="43"/>
        <v>1</v>
      </c>
      <c r="Y107" s="131">
        <f t="shared" si="43"/>
        <v>1</v>
      </c>
      <c r="Z107" s="131">
        <f t="shared" si="43"/>
        <v>1</v>
      </c>
      <c r="AA107" s="131">
        <f t="shared" si="43"/>
        <v>1</v>
      </c>
      <c r="AB107" s="131">
        <f t="shared" si="43"/>
        <v>1</v>
      </c>
      <c r="AC107" s="131">
        <f t="shared" si="43"/>
        <v>1</v>
      </c>
      <c r="AD107" s="131">
        <f t="shared" si="43"/>
        <v>1</v>
      </c>
      <c r="AE107" s="131">
        <f t="shared" si="43"/>
        <v>1</v>
      </c>
      <c r="AF107" s="131">
        <f t="shared" si="43"/>
        <v>1</v>
      </c>
      <c r="AG107" s="131">
        <f t="shared" si="43"/>
        <v>1</v>
      </c>
      <c r="AH107" s="131">
        <f t="shared" si="43"/>
        <v>1</v>
      </c>
      <c r="AI107" s="131">
        <f t="shared" si="43"/>
        <v>1</v>
      </c>
      <c r="AJ107" s="131">
        <f t="shared" si="43"/>
        <v>1</v>
      </c>
      <c r="AK107" s="131">
        <f t="shared" si="43"/>
        <v>1</v>
      </c>
      <c r="AL107" s="131">
        <f t="shared" si="43"/>
        <v>1</v>
      </c>
      <c r="AM107" s="131">
        <f t="shared" si="43"/>
        <v>1</v>
      </c>
      <c r="AN107" s="131">
        <f t="shared" si="43"/>
        <v>1</v>
      </c>
      <c r="AO107" s="131">
        <f t="shared" si="43"/>
        <v>0.66568264814673239</v>
      </c>
      <c r="AP107" s="131">
        <f t="shared" si="43"/>
        <v>0.66569999999999996</v>
      </c>
      <c r="AQ107" s="131">
        <f t="shared" si="43"/>
        <v>0.66569999999999996</v>
      </c>
      <c r="AR107" s="131">
        <f t="shared" si="43"/>
        <v>0.66569999999999996</v>
      </c>
      <c r="AS107" s="131">
        <f t="shared" si="43"/>
        <v>0.66569999999999996</v>
      </c>
      <c r="AT107" s="131">
        <f t="shared" si="43"/>
        <v>0.66569999999999996</v>
      </c>
      <c r="AU107" s="131">
        <f t="shared" si="43"/>
        <v>0.66569999999999996</v>
      </c>
      <c r="AV107" s="131">
        <f t="shared" si="43"/>
        <v>0.66569999999999996</v>
      </c>
      <c r="AW107" s="131">
        <f t="shared" si="43"/>
        <v>0.66569999999999996</v>
      </c>
      <c r="AX107" s="131">
        <f t="shared" si="43"/>
        <v>0.65478020566871542</v>
      </c>
      <c r="AY107" s="131">
        <f t="shared" si="43"/>
        <v>0.65478020566871542</v>
      </c>
      <c r="AZ107" s="131">
        <f t="shared" si="43"/>
        <v>0.64549214605544858</v>
      </c>
      <c r="BA107" s="131">
        <f t="shared" si="43"/>
        <v>0.64549214605544858</v>
      </c>
      <c r="BB107" s="131">
        <f t="shared" si="43"/>
        <v>0.63130163468105971</v>
      </c>
      <c r="BC107" s="131">
        <f t="shared" si="43"/>
        <v>0.63130163468105971</v>
      </c>
      <c r="BD107" s="131">
        <f t="shared" si="43"/>
        <v>0.6313016346810596</v>
      </c>
      <c r="BE107" s="131">
        <f t="shared" si="43"/>
        <v>0.6313016346810596</v>
      </c>
      <c r="BF107" s="131" t="str">
        <f t="shared" si="43"/>
        <v>-</v>
      </c>
      <c r="BG107" s="131" t="str">
        <f t="shared" si="43"/>
        <v>-</v>
      </c>
      <c r="BH107" s="131" t="str">
        <f t="shared" si="43"/>
        <v>-</v>
      </c>
      <c r="BI107" s="131" t="str">
        <f t="shared" si="43"/>
        <v>-</v>
      </c>
      <c r="BJ107" s="143" t="str">
        <f t="shared" si="43"/>
        <v>-</v>
      </c>
      <c r="BK107" s="143" t="str">
        <f t="shared" si="43"/>
        <v>-</v>
      </c>
      <c r="BL107" s="143" t="str">
        <f t="shared" si="43"/>
        <v>-</v>
      </c>
      <c r="BM107" s="143" t="str">
        <f t="shared" si="43"/>
        <v>-</v>
      </c>
      <c r="BN107" s="143" t="str">
        <f t="shared" si="43"/>
        <v>-</v>
      </c>
      <c r="BO107" s="143" t="str">
        <f t="shared" si="41"/>
        <v>-</v>
      </c>
      <c r="BP107" s="143" t="s">
        <v>18</v>
      </c>
      <c r="BQ107" s="143" t="s">
        <v>18</v>
      </c>
      <c r="BR107" s="143" t="s">
        <v>18</v>
      </c>
      <c r="BS107" s="143" t="s">
        <v>18</v>
      </c>
      <c r="BT107" s="143" t="s">
        <v>18</v>
      </c>
      <c r="BU107" s="143" t="s">
        <v>18</v>
      </c>
      <c r="BV107" s="143" t="s">
        <v>18</v>
      </c>
      <c r="BW107" s="143" t="str">
        <f t="shared" ref="BW107" si="44">IFERROR(BW155/BW59,"-")</f>
        <v>-</v>
      </c>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row>
    <row r="108" spans="1:107 16122:16122" s="147" customFormat="1" ht="15" hidden="1" customHeight="1" outlineLevel="1">
      <c r="A108" t="s">
        <v>18</v>
      </c>
      <c r="B108" s="142" t="s">
        <v>1</v>
      </c>
      <c r="C108" s="131">
        <f t="shared" si="43"/>
        <v>1</v>
      </c>
      <c r="D108" s="131">
        <f t="shared" si="43"/>
        <v>1</v>
      </c>
      <c r="E108" s="131">
        <f t="shared" si="43"/>
        <v>1</v>
      </c>
      <c r="F108" s="131">
        <f t="shared" si="43"/>
        <v>1</v>
      </c>
      <c r="G108" s="131">
        <f t="shared" si="43"/>
        <v>1</v>
      </c>
      <c r="H108" s="131">
        <f t="shared" si="43"/>
        <v>1</v>
      </c>
      <c r="I108" s="131">
        <f t="shared" si="43"/>
        <v>1</v>
      </c>
      <c r="J108" s="131">
        <f t="shared" si="43"/>
        <v>1</v>
      </c>
      <c r="K108" s="131">
        <f t="shared" si="43"/>
        <v>1</v>
      </c>
      <c r="L108" s="131">
        <f t="shared" si="43"/>
        <v>1</v>
      </c>
      <c r="M108" s="131">
        <f t="shared" si="43"/>
        <v>1</v>
      </c>
      <c r="N108" s="131">
        <f t="shared" si="43"/>
        <v>1</v>
      </c>
      <c r="O108" s="131">
        <f t="shared" si="43"/>
        <v>1</v>
      </c>
      <c r="P108" s="131">
        <f t="shared" si="43"/>
        <v>1</v>
      </c>
      <c r="Q108" s="131">
        <f t="shared" si="43"/>
        <v>1</v>
      </c>
      <c r="R108" s="131">
        <f t="shared" si="43"/>
        <v>1</v>
      </c>
      <c r="S108" s="131">
        <f t="shared" si="43"/>
        <v>1</v>
      </c>
      <c r="T108" s="131">
        <f t="shared" si="43"/>
        <v>1</v>
      </c>
      <c r="U108" s="131">
        <f t="shared" si="43"/>
        <v>1</v>
      </c>
      <c r="V108" s="131">
        <f t="shared" si="43"/>
        <v>1</v>
      </c>
      <c r="W108" s="131">
        <f t="shared" si="43"/>
        <v>1</v>
      </c>
      <c r="X108" s="131">
        <f t="shared" si="43"/>
        <v>1</v>
      </c>
      <c r="Y108" s="131">
        <f t="shared" si="43"/>
        <v>1</v>
      </c>
      <c r="Z108" s="131">
        <f t="shared" si="43"/>
        <v>1</v>
      </c>
      <c r="AA108" s="131">
        <f t="shared" si="43"/>
        <v>1</v>
      </c>
      <c r="AB108" s="131">
        <f t="shared" si="43"/>
        <v>1</v>
      </c>
      <c r="AC108" s="131">
        <f t="shared" si="43"/>
        <v>1</v>
      </c>
      <c r="AD108" s="131">
        <f t="shared" si="43"/>
        <v>1</v>
      </c>
      <c r="AE108" s="131">
        <f t="shared" si="43"/>
        <v>1</v>
      </c>
      <c r="AF108" s="131">
        <f t="shared" si="43"/>
        <v>1</v>
      </c>
      <c r="AG108" s="131">
        <f t="shared" si="43"/>
        <v>1</v>
      </c>
      <c r="AH108" s="131">
        <f t="shared" si="43"/>
        <v>1</v>
      </c>
      <c r="AI108" s="131">
        <f t="shared" si="43"/>
        <v>1</v>
      </c>
      <c r="AJ108" s="131">
        <f t="shared" si="43"/>
        <v>1</v>
      </c>
      <c r="AK108" s="131">
        <f t="shared" si="43"/>
        <v>1</v>
      </c>
      <c r="AL108" s="131">
        <f t="shared" si="43"/>
        <v>1</v>
      </c>
      <c r="AM108" s="131">
        <f t="shared" si="43"/>
        <v>1</v>
      </c>
      <c r="AN108" s="131">
        <f t="shared" si="43"/>
        <v>1</v>
      </c>
      <c r="AO108" s="131">
        <f t="shared" si="43"/>
        <v>0.66570000000000007</v>
      </c>
      <c r="AP108" s="131">
        <f t="shared" si="43"/>
        <v>0.66570000000000007</v>
      </c>
      <c r="AQ108" s="131">
        <f t="shared" si="43"/>
        <v>0.66570000000000007</v>
      </c>
      <c r="AR108" s="131">
        <f t="shared" si="43"/>
        <v>0.66570000000000007</v>
      </c>
      <c r="AS108" s="131">
        <f t="shared" si="43"/>
        <v>0.66570000000000007</v>
      </c>
      <c r="AT108" s="131">
        <f t="shared" si="43"/>
        <v>0.66570000000000007</v>
      </c>
      <c r="AU108" s="131">
        <f t="shared" si="43"/>
        <v>0.66570000000000007</v>
      </c>
      <c r="AV108" s="131">
        <f t="shared" si="43"/>
        <v>0.66570000000000007</v>
      </c>
      <c r="AW108" s="131">
        <f t="shared" si="43"/>
        <v>0.66570000000000007</v>
      </c>
      <c r="AX108" s="131">
        <f t="shared" si="43"/>
        <v>0.66570000000000007</v>
      </c>
      <c r="AY108" s="131">
        <f t="shared" si="43"/>
        <v>0.66570000000000007</v>
      </c>
      <c r="AZ108" s="131">
        <f t="shared" si="43"/>
        <v>0.66570000000000007</v>
      </c>
      <c r="BA108" s="131">
        <f t="shared" si="43"/>
        <v>0.66570000000000007</v>
      </c>
      <c r="BB108" s="131">
        <f t="shared" si="43"/>
        <v>0.66570000000000007</v>
      </c>
      <c r="BC108" s="131">
        <f t="shared" si="43"/>
        <v>0.66570000000000007</v>
      </c>
      <c r="BD108" s="131">
        <f t="shared" si="43"/>
        <v>0.66570000000000007</v>
      </c>
      <c r="BE108" s="131">
        <f t="shared" si="43"/>
        <v>0.66570000000000007</v>
      </c>
      <c r="BF108" s="131" t="str">
        <f t="shared" si="43"/>
        <v>-</v>
      </c>
      <c r="BG108" s="131" t="str">
        <f t="shared" si="43"/>
        <v>-</v>
      </c>
      <c r="BH108" s="131" t="str">
        <f t="shared" si="43"/>
        <v>-</v>
      </c>
      <c r="BI108" s="131" t="str">
        <f t="shared" si="43"/>
        <v>-</v>
      </c>
      <c r="BJ108" s="131" t="str">
        <f t="shared" si="43"/>
        <v>-</v>
      </c>
      <c r="BK108" s="131" t="str">
        <f t="shared" si="43"/>
        <v>-</v>
      </c>
      <c r="BL108" s="131" t="str">
        <f t="shared" si="43"/>
        <v>-</v>
      </c>
      <c r="BM108" s="131" t="str">
        <f t="shared" si="43"/>
        <v>-</v>
      </c>
      <c r="BN108" s="131" t="str">
        <f t="shared" si="43"/>
        <v>-</v>
      </c>
      <c r="BO108" s="131" t="str">
        <f t="shared" si="41"/>
        <v>-</v>
      </c>
      <c r="BP108" s="131" t="s">
        <v>18</v>
      </c>
      <c r="BQ108" s="131" t="s">
        <v>18</v>
      </c>
      <c r="BR108" s="131" t="s">
        <v>18</v>
      </c>
      <c r="BS108" s="131" t="s">
        <v>18</v>
      </c>
      <c r="BT108" s="131" t="s">
        <v>18</v>
      </c>
      <c r="BU108" s="131" t="s">
        <v>18</v>
      </c>
      <c r="BV108" s="131" t="s">
        <v>18</v>
      </c>
      <c r="BW108" s="131" t="str">
        <f t="shared" ref="BW108" si="45">IFERROR(BW156/BW60,"-")</f>
        <v>-</v>
      </c>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row>
    <row r="109" spans="1:107 16122:16122" s="147" customFormat="1" ht="15" hidden="1" customHeight="1" outlineLevel="1">
      <c r="A109" t="s">
        <v>18</v>
      </c>
      <c r="B109" s="142" t="s">
        <v>33</v>
      </c>
      <c r="C109" s="131" t="str">
        <f t="shared" si="43"/>
        <v>-</v>
      </c>
      <c r="D109" s="131">
        <f t="shared" si="43"/>
        <v>1</v>
      </c>
      <c r="E109" s="131">
        <f t="shared" si="43"/>
        <v>1</v>
      </c>
      <c r="F109" s="131">
        <f t="shared" si="43"/>
        <v>1</v>
      </c>
      <c r="G109" s="131">
        <f t="shared" si="43"/>
        <v>1</v>
      </c>
      <c r="H109" s="131">
        <f t="shared" si="43"/>
        <v>1</v>
      </c>
      <c r="I109" s="131">
        <f t="shared" si="43"/>
        <v>1</v>
      </c>
      <c r="J109" s="131">
        <f t="shared" si="43"/>
        <v>1</v>
      </c>
      <c r="K109" s="131">
        <f t="shared" si="43"/>
        <v>1</v>
      </c>
      <c r="L109" s="131">
        <f t="shared" si="43"/>
        <v>1</v>
      </c>
      <c r="M109" s="131">
        <f t="shared" si="43"/>
        <v>1</v>
      </c>
      <c r="N109" s="131">
        <f t="shared" si="43"/>
        <v>1</v>
      </c>
      <c r="O109" s="131">
        <f t="shared" si="43"/>
        <v>1</v>
      </c>
      <c r="P109" s="131">
        <f t="shared" si="43"/>
        <v>1</v>
      </c>
      <c r="Q109" s="131">
        <f t="shared" si="43"/>
        <v>1</v>
      </c>
      <c r="R109" s="131">
        <f t="shared" si="43"/>
        <v>1</v>
      </c>
      <c r="S109" s="131">
        <f t="shared" si="43"/>
        <v>1</v>
      </c>
      <c r="T109" s="131">
        <f t="shared" si="43"/>
        <v>1</v>
      </c>
      <c r="U109" s="131">
        <f t="shared" si="43"/>
        <v>1</v>
      </c>
      <c r="V109" s="131">
        <f t="shared" si="43"/>
        <v>1</v>
      </c>
      <c r="W109" s="131">
        <f t="shared" si="43"/>
        <v>1</v>
      </c>
      <c r="X109" s="131">
        <f t="shared" si="43"/>
        <v>1</v>
      </c>
      <c r="Y109" s="131">
        <f t="shared" si="43"/>
        <v>1</v>
      </c>
      <c r="Z109" s="131">
        <f t="shared" si="43"/>
        <v>1</v>
      </c>
      <c r="AA109" s="131">
        <f t="shared" si="43"/>
        <v>1</v>
      </c>
      <c r="AB109" s="131">
        <f t="shared" si="43"/>
        <v>1</v>
      </c>
      <c r="AC109" s="131">
        <f t="shared" si="43"/>
        <v>1</v>
      </c>
      <c r="AD109" s="131">
        <f t="shared" si="43"/>
        <v>1</v>
      </c>
      <c r="AE109" s="131">
        <f t="shared" si="43"/>
        <v>1</v>
      </c>
      <c r="AF109" s="131">
        <f t="shared" si="43"/>
        <v>1</v>
      </c>
      <c r="AG109" s="131">
        <f t="shared" si="43"/>
        <v>1</v>
      </c>
      <c r="AH109" s="131">
        <f t="shared" si="43"/>
        <v>1</v>
      </c>
      <c r="AI109" s="131">
        <f t="shared" si="43"/>
        <v>1</v>
      </c>
      <c r="AJ109" s="131">
        <f t="shared" si="43"/>
        <v>1</v>
      </c>
      <c r="AK109" s="131">
        <f t="shared" si="43"/>
        <v>1.0000390102002725</v>
      </c>
      <c r="AL109" s="131">
        <f t="shared" si="43"/>
        <v>1.0000390102002725</v>
      </c>
      <c r="AM109" s="131">
        <f t="shared" si="43"/>
        <v>0.99999946316266985</v>
      </c>
      <c r="AN109" s="131">
        <f t="shared" si="43"/>
        <v>1</v>
      </c>
      <c r="AO109" s="131">
        <f t="shared" si="43"/>
        <v>0.62129973686023532</v>
      </c>
      <c r="AP109" s="131">
        <f t="shared" si="43"/>
        <v>0.62129999999999996</v>
      </c>
      <c r="AQ109" s="131">
        <f t="shared" si="43"/>
        <v>0.62129999999999996</v>
      </c>
      <c r="AR109" s="131">
        <f t="shared" si="43"/>
        <v>0.62129999999999996</v>
      </c>
      <c r="AS109" s="131">
        <f t="shared" si="43"/>
        <v>0.62129999999999996</v>
      </c>
      <c r="AT109" s="131">
        <f t="shared" si="43"/>
        <v>0.6129</v>
      </c>
      <c r="AU109" s="131">
        <f t="shared" si="43"/>
        <v>0.6129</v>
      </c>
      <c r="AV109" s="131">
        <f t="shared" si="43"/>
        <v>0.6129</v>
      </c>
      <c r="AW109" s="131">
        <f t="shared" si="43"/>
        <v>0.6129</v>
      </c>
      <c r="AX109" s="131">
        <f t="shared" si="43"/>
        <v>0.6129</v>
      </c>
      <c r="AY109" s="131">
        <f t="shared" si="43"/>
        <v>0.6129</v>
      </c>
      <c r="AZ109" s="131">
        <f t="shared" si="43"/>
        <v>0.6129</v>
      </c>
      <c r="BA109" s="131">
        <f t="shared" si="43"/>
        <v>0.6129</v>
      </c>
      <c r="BB109" s="131">
        <f t="shared" si="43"/>
        <v>0.6129</v>
      </c>
      <c r="BC109" s="131">
        <f t="shared" si="43"/>
        <v>0.6129</v>
      </c>
      <c r="BD109" s="131">
        <f t="shared" si="43"/>
        <v>0.6129</v>
      </c>
      <c r="BE109" s="131">
        <f t="shared" si="43"/>
        <v>0.6129</v>
      </c>
      <c r="BF109" s="131" t="str">
        <f t="shared" si="43"/>
        <v>-</v>
      </c>
      <c r="BG109" s="131" t="str">
        <f t="shared" si="43"/>
        <v>-</v>
      </c>
      <c r="BH109" s="131" t="str">
        <f t="shared" si="43"/>
        <v>-</v>
      </c>
      <c r="BI109" s="131" t="str">
        <f t="shared" si="43"/>
        <v>-</v>
      </c>
      <c r="BJ109" s="131" t="str">
        <f t="shared" si="43"/>
        <v>-</v>
      </c>
      <c r="BK109" s="131" t="str">
        <f t="shared" si="43"/>
        <v>-</v>
      </c>
      <c r="BL109" s="131" t="str">
        <f t="shared" si="43"/>
        <v>-</v>
      </c>
      <c r="BM109" s="131" t="str">
        <f t="shared" si="43"/>
        <v>-</v>
      </c>
      <c r="BN109" s="131" t="str">
        <f t="shared" si="43"/>
        <v>-</v>
      </c>
      <c r="BO109" s="131" t="str">
        <f t="shared" si="41"/>
        <v>-</v>
      </c>
      <c r="BP109" s="131" t="s">
        <v>18</v>
      </c>
      <c r="BQ109" s="131" t="s">
        <v>18</v>
      </c>
      <c r="BR109" s="131" t="s">
        <v>18</v>
      </c>
      <c r="BS109" s="131" t="s">
        <v>18</v>
      </c>
      <c r="BT109" s="131" t="s">
        <v>18</v>
      </c>
      <c r="BU109" s="131" t="s">
        <v>18</v>
      </c>
      <c r="BV109" s="131" t="s">
        <v>18</v>
      </c>
      <c r="BW109" s="131" t="str">
        <f t="shared" ref="BW109" si="46">IFERROR(BW157/BW61,"-")</f>
        <v>-</v>
      </c>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c r="CZ109" s="215"/>
      <c r="DA109" s="215"/>
      <c r="DB109" s="215"/>
      <c r="DC109" s="215"/>
    </row>
    <row r="110" spans="1:107 16122:16122" s="147" customFormat="1" ht="15" hidden="1" customHeight="1" outlineLevel="1">
      <c r="A110" t="s">
        <v>232</v>
      </c>
      <c r="B110" s="142" t="s">
        <v>28</v>
      </c>
      <c r="C110" s="131" t="str">
        <f t="shared" si="43"/>
        <v>-</v>
      </c>
      <c r="D110" s="131" t="str">
        <f t="shared" si="43"/>
        <v>-</v>
      </c>
      <c r="E110" s="131" t="str">
        <f t="shared" si="43"/>
        <v>-</v>
      </c>
      <c r="F110" s="131" t="str">
        <f t="shared" si="43"/>
        <v>-</v>
      </c>
      <c r="G110" s="131" t="str">
        <f t="shared" si="43"/>
        <v>-</v>
      </c>
      <c r="H110" s="131" t="str">
        <f t="shared" si="43"/>
        <v>-</v>
      </c>
      <c r="I110" s="131" t="str">
        <f t="shared" si="43"/>
        <v>-</v>
      </c>
      <c r="J110" s="131" t="str">
        <f t="shared" si="43"/>
        <v>-</v>
      </c>
      <c r="K110" s="131" t="str">
        <f t="shared" si="43"/>
        <v>-</v>
      </c>
      <c r="L110" s="131" t="str">
        <f t="shared" si="43"/>
        <v>-</v>
      </c>
      <c r="M110" s="131" t="str">
        <f t="shared" si="43"/>
        <v>-</v>
      </c>
      <c r="N110" s="131" t="str">
        <f t="shared" si="43"/>
        <v>-</v>
      </c>
      <c r="O110" s="131" t="str">
        <f t="shared" si="43"/>
        <v>-</v>
      </c>
      <c r="P110" s="131" t="str">
        <f t="shared" si="43"/>
        <v>-</v>
      </c>
      <c r="Q110" s="131" t="str">
        <f t="shared" si="43"/>
        <v>-</v>
      </c>
      <c r="R110" s="131" t="str">
        <f t="shared" si="43"/>
        <v>-</v>
      </c>
      <c r="S110" s="131" t="str">
        <f t="shared" si="43"/>
        <v>-</v>
      </c>
      <c r="T110" s="131" t="str">
        <f t="shared" si="43"/>
        <v>-</v>
      </c>
      <c r="U110" s="131" t="str">
        <f t="shared" si="43"/>
        <v>-</v>
      </c>
      <c r="V110" s="131" t="str">
        <f t="shared" si="43"/>
        <v>-</v>
      </c>
      <c r="W110" s="131" t="str">
        <f t="shared" si="43"/>
        <v>-</v>
      </c>
      <c r="X110" s="131" t="str">
        <f t="shared" si="43"/>
        <v>-</v>
      </c>
      <c r="Y110" s="131">
        <f t="shared" si="43"/>
        <v>0.25000689002599841</v>
      </c>
      <c r="Z110" s="131">
        <f t="shared" si="43"/>
        <v>0.25000689002599841</v>
      </c>
      <c r="AA110" s="131">
        <f t="shared" si="43"/>
        <v>0.25000689002599841</v>
      </c>
      <c r="AB110" s="131">
        <f t="shared" si="43"/>
        <v>0.25000689002599841</v>
      </c>
      <c r="AC110" s="131">
        <f t="shared" si="43"/>
        <v>0.25000689002599841</v>
      </c>
      <c r="AD110" s="131">
        <f t="shared" si="43"/>
        <v>0.25000689002599841</v>
      </c>
      <c r="AE110" s="131">
        <f t="shared" si="43"/>
        <v>0.25000689002599841</v>
      </c>
      <c r="AF110" s="131">
        <f t="shared" si="43"/>
        <v>0.25000689002599841</v>
      </c>
      <c r="AG110" s="131">
        <f t="shared" si="43"/>
        <v>0.24997014322067376</v>
      </c>
      <c r="AH110" s="131">
        <f t="shared" si="43"/>
        <v>0.24997014322067376</v>
      </c>
      <c r="AI110" s="131">
        <f t="shared" si="43"/>
        <v>0.25000689002599841</v>
      </c>
      <c r="AJ110" s="131">
        <f t="shared" si="43"/>
        <v>0.25000689002599841</v>
      </c>
      <c r="AK110" s="131">
        <f t="shared" si="43"/>
        <v>0.24997014322067376</v>
      </c>
      <c r="AL110" s="131">
        <f t="shared" si="43"/>
        <v>0.24997014322067376</v>
      </c>
      <c r="AM110" s="131">
        <f t="shared" si="43"/>
        <v>0.25</v>
      </c>
      <c r="AN110" s="131">
        <f t="shared" si="43"/>
        <v>0.25</v>
      </c>
      <c r="AO110" s="131">
        <f t="shared" si="43"/>
        <v>0.25</v>
      </c>
      <c r="AP110" s="131">
        <f t="shared" si="43"/>
        <v>0.25</v>
      </c>
      <c r="AQ110" s="131">
        <f t="shared" si="43"/>
        <v>0.25</v>
      </c>
      <c r="AR110" s="131">
        <f t="shared" si="43"/>
        <v>0.25</v>
      </c>
      <c r="AS110" s="131">
        <f t="shared" si="43"/>
        <v>0.25</v>
      </c>
      <c r="AT110" s="131">
        <f t="shared" si="43"/>
        <v>0.25</v>
      </c>
      <c r="AU110" s="131">
        <f t="shared" si="43"/>
        <v>0.25</v>
      </c>
      <c r="AV110" s="131">
        <f t="shared" si="43"/>
        <v>0.25</v>
      </c>
      <c r="AW110" s="131">
        <f t="shared" si="43"/>
        <v>0.25</v>
      </c>
      <c r="AX110" s="131">
        <f t="shared" si="43"/>
        <v>0.25</v>
      </c>
      <c r="AY110" s="131">
        <f t="shared" si="43"/>
        <v>0.25</v>
      </c>
      <c r="AZ110" s="131">
        <f t="shared" si="43"/>
        <v>0.25</v>
      </c>
      <c r="BA110" s="131">
        <f t="shared" si="43"/>
        <v>0.25</v>
      </c>
      <c r="BB110" s="131">
        <f t="shared" si="43"/>
        <v>0.25</v>
      </c>
      <c r="BC110" s="131">
        <f t="shared" si="43"/>
        <v>0.25</v>
      </c>
      <c r="BD110" s="131">
        <f t="shared" si="43"/>
        <v>0.25</v>
      </c>
      <c r="BE110" s="131">
        <f t="shared" si="43"/>
        <v>0.25</v>
      </c>
      <c r="BF110" s="131">
        <f t="shared" si="43"/>
        <v>0.25</v>
      </c>
      <c r="BG110" s="131">
        <f t="shared" si="43"/>
        <v>0.25</v>
      </c>
      <c r="BH110" s="131">
        <f t="shared" si="43"/>
        <v>0.25</v>
      </c>
      <c r="BI110" s="131">
        <f t="shared" si="43"/>
        <v>0.25</v>
      </c>
      <c r="BJ110" s="131">
        <f t="shared" si="43"/>
        <v>0.25</v>
      </c>
      <c r="BK110" s="131">
        <f t="shared" si="43"/>
        <v>0.25</v>
      </c>
      <c r="BL110" s="131">
        <f t="shared" si="43"/>
        <v>0.25</v>
      </c>
      <c r="BM110" s="131">
        <f t="shared" si="43"/>
        <v>0.25</v>
      </c>
      <c r="BN110" s="131">
        <f t="shared" ref="BN110:BO113" si="47">IFERROR(BN158/BN62,"-")</f>
        <v>0.25</v>
      </c>
      <c r="BO110" s="131">
        <f t="shared" si="47"/>
        <v>0.25</v>
      </c>
      <c r="BP110" s="131">
        <v>0.25</v>
      </c>
      <c r="BQ110" s="131">
        <v>0.25</v>
      </c>
      <c r="BR110" s="131">
        <v>0.25</v>
      </c>
      <c r="BS110" s="131">
        <v>0.25</v>
      </c>
      <c r="BT110" s="131">
        <v>0.25</v>
      </c>
      <c r="BU110" s="131">
        <v>0.25</v>
      </c>
      <c r="BV110" s="131">
        <v>0.25</v>
      </c>
      <c r="BW110" s="131">
        <f t="shared" ref="BW110" si="48">IFERROR(BW158/BW62,"-")</f>
        <v>0.25</v>
      </c>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c r="CZ110" s="215"/>
      <c r="DA110" s="215"/>
      <c r="DB110" s="215"/>
      <c r="DC110" s="215"/>
    </row>
    <row r="111" spans="1:107 16122:16122" s="147" customFormat="1" ht="15" hidden="1" customHeight="1" outlineLevel="1">
      <c r="A111" t="s">
        <v>18</v>
      </c>
      <c r="B111" s="142" t="s">
        <v>27</v>
      </c>
      <c r="C111" s="131" t="str">
        <f t="shared" ref="C111:BN114" si="49">IFERROR(C159/C63,"-")</f>
        <v>-</v>
      </c>
      <c r="D111" s="131" t="str">
        <f t="shared" si="49"/>
        <v>-</v>
      </c>
      <c r="E111" s="131" t="str">
        <f t="shared" si="49"/>
        <v>-</v>
      </c>
      <c r="F111" s="131" t="str">
        <f t="shared" si="49"/>
        <v>-</v>
      </c>
      <c r="G111" s="131" t="str">
        <f t="shared" si="49"/>
        <v>-</v>
      </c>
      <c r="H111" s="131" t="str">
        <f t="shared" si="49"/>
        <v>-</v>
      </c>
      <c r="I111" s="131" t="str">
        <f t="shared" si="49"/>
        <v>-</v>
      </c>
      <c r="J111" s="131" t="str">
        <f t="shared" si="49"/>
        <v>-</v>
      </c>
      <c r="K111" s="131" t="str">
        <f t="shared" si="49"/>
        <v>-</v>
      </c>
      <c r="L111" s="131" t="str">
        <f t="shared" si="49"/>
        <v>-</v>
      </c>
      <c r="M111" s="131" t="str">
        <f t="shared" si="49"/>
        <v>-</v>
      </c>
      <c r="N111" s="131" t="str">
        <f t="shared" si="49"/>
        <v>-</v>
      </c>
      <c r="O111" s="131" t="str">
        <f t="shared" si="49"/>
        <v>-</v>
      </c>
      <c r="P111" s="131" t="str">
        <f t="shared" si="49"/>
        <v>-</v>
      </c>
      <c r="Q111" s="131" t="str">
        <f t="shared" si="49"/>
        <v>-</v>
      </c>
      <c r="R111" s="131" t="str">
        <f t="shared" si="49"/>
        <v>-</v>
      </c>
      <c r="S111" s="131" t="str">
        <f t="shared" si="49"/>
        <v>-</v>
      </c>
      <c r="T111" s="131" t="str">
        <f t="shared" si="49"/>
        <v>-</v>
      </c>
      <c r="U111" s="131" t="str">
        <f t="shared" si="49"/>
        <v>-</v>
      </c>
      <c r="V111" s="131" t="str">
        <f t="shared" si="49"/>
        <v>-</v>
      </c>
      <c r="W111" s="131" t="str">
        <f t="shared" si="49"/>
        <v>-</v>
      </c>
      <c r="X111" s="131" t="str">
        <f t="shared" si="49"/>
        <v>-</v>
      </c>
      <c r="Y111" s="131" t="str">
        <f t="shared" si="49"/>
        <v>-</v>
      </c>
      <c r="Z111" s="131" t="str">
        <f t="shared" si="49"/>
        <v>-</v>
      </c>
      <c r="AA111" s="131" t="str">
        <f t="shared" si="49"/>
        <v>-</v>
      </c>
      <c r="AB111" s="131" t="str">
        <f t="shared" si="49"/>
        <v>-</v>
      </c>
      <c r="AC111" s="131" t="str">
        <f t="shared" si="49"/>
        <v>-</v>
      </c>
      <c r="AD111" s="131" t="str">
        <f t="shared" si="49"/>
        <v>-</v>
      </c>
      <c r="AE111" s="131" t="str">
        <f t="shared" si="49"/>
        <v>-</v>
      </c>
      <c r="AF111" s="131" t="str">
        <f t="shared" si="49"/>
        <v>-</v>
      </c>
      <c r="AG111" s="131" t="str">
        <f t="shared" si="49"/>
        <v>-</v>
      </c>
      <c r="AH111" s="131" t="str">
        <f t="shared" si="49"/>
        <v>-</v>
      </c>
      <c r="AI111" s="131" t="str">
        <f t="shared" si="49"/>
        <v>-</v>
      </c>
      <c r="AJ111" s="131" t="str">
        <f t="shared" si="49"/>
        <v>-</v>
      </c>
      <c r="AK111" s="131" t="str">
        <f t="shared" si="49"/>
        <v>-</v>
      </c>
      <c r="AL111" s="131" t="str">
        <f t="shared" si="49"/>
        <v>-</v>
      </c>
      <c r="AM111" s="131" t="str">
        <f t="shared" si="49"/>
        <v>-</v>
      </c>
      <c r="AN111" s="131">
        <f t="shared" si="49"/>
        <v>1</v>
      </c>
      <c r="AO111" s="131">
        <f t="shared" si="49"/>
        <v>0.83289336361962063</v>
      </c>
      <c r="AP111" s="131">
        <f t="shared" si="49"/>
        <v>0.83289999999999997</v>
      </c>
      <c r="AQ111" s="131">
        <f t="shared" si="49"/>
        <v>0.83289999999999997</v>
      </c>
      <c r="AR111" s="131">
        <f t="shared" si="49"/>
        <v>0.83289999999999997</v>
      </c>
      <c r="AS111" s="131">
        <f t="shared" si="49"/>
        <v>0.83289999999999997</v>
      </c>
      <c r="AT111" s="131">
        <f t="shared" si="49"/>
        <v>0.83289999999999997</v>
      </c>
      <c r="AU111" s="131">
        <f t="shared" si="49"/>
        <v>0.83289999999999997</v>
      </c>
      <c r="AV111" s="131">
        <f t="shared" si="49"/>
        <v>0.83289999999999997</v>
      </c>
      <c r="AW111" s="131">
        <f t="shared" si="49"/>
        <v>0.83289999999999997</v>
      </c>
      <c r="AX111" s="131">
        <f t="shared" si="49"/>
        <v>0.83289999999999997</v>
      </c>
      <c r="AY111" s="131">
        <f t="shared" si="49"/>
        <v>0.83289999999999997</v>
      </c>
      <c r="AZ111" s="131">
        <f t="shared" si="49"/>
        <v>0.83289999999999997</v>
      </c>
      <c r="BA111" s="131">
        <f t="shared" si="49"/>
        <v>0.83289999999999997</v>
      </c>
      <c r="BB111" s="131">
        <f t="shared" si="49"/>
        <v>0.83289999999999997</v>
      </c>
      <c r="BC111" s="131">
        <f t="shared" si="49"/>
        <v>0.83289999999999997</v>
      </c>
      <c r="BD111" s="131">
        <f t="shared" si="49"/>
        <v>0.83289999999999997</v>
      </c>
      <c r="BE111" s="131">
        <f t="shared" si="49"/>
        <v>0.83289999999999997</v>
      </c>
      <c r="BF111" s="131" t="str">
        <f t="shared" si="49"/>
        <v>-</v>
      </c>
      <c r="BG111" s="131" t="str">
        <f t="shared" si="49"/>
        <v>-</v>
      </c>
      <c r="BH111" s="131" t="str">
        <f t="shared" si="49"/>
        <v>-</v>
      </c>
      <c r="BI111" s="131" t="str">
        <f t="shared" si="49"/>
        <v>-</v>
      </c>
      <c r="BJ111" s="131" t="str">
        <f t="shared" si="49"/>
        <v>-</v>
      </c>
      <c r="BK111" s="131" t="str">
        <f t="shared" si="49"/>
        <v>-</v>
      </c>
      <c r="BL111" s="131" t="str">
        <f t="shared" si="49"/>
        <v>-</v>
      </c>
      <c r="BM111" s="131" t="str">
        <f t="shared" si="49"/>
        <v>-</v>
      </c>
      <c r="BN111" s="131" t="str">
        <f t="shared" si="49"/>
        <v>-</v>
      </c>
      <c r="BO111" s="131" t="str">
        <f t="shared" si="47"/>
        <v>-</v>
      </c>
      <c r="BP111" s="131" t="s">
        <v>18</v>
      </c>
      <c r="BQ111" s="131" t="s">
        <v>18</v>
      </c>
      <c r="BR111" s="131" t="s">
        <v>18</v>
      </c>
      <c r="BS111" s="131" t="s">
        <v>18</v>
      </c>
      <c r="BT111" s="131" t="s">
        <v>18</v>
      </c>
      <c r="BU111" s="131" t="s">
        <v>18</v>
      </c>
      <c r="BV111" s="131" t="s">
        <v>18</v>
      </c>
      <c r="BW111" s="131" t="str">
        <f t="shared" ref="BW111" si="50">IFERROR(BW159/BW63,"-")</f>
        <v>-</v>
      </c>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row>
    <row r="112" spans="1:107 16122:16122" s="147" customFormat="1" ht="15" hidden="1" customHeight="1" outlineLevel="1">
      <c r="A112" t="s">
        <v>18</v>
      </c>
      <c r="B112" s="142" t="s">
        <v>19</v>
      </c>
      <c r="C112" s="131" t="str">
        <f t="shared" si="49"/>
        <v>-</v>
      </c>
      <c r="D112" s="131" t="str">
        <f t="shared" si="49"/>
        <v>-</v>
      </c>
      <c r="E112" s="131" t="str">
        <f t="shared" si="49"/>
        <v>-</v>
      </c>
      <c r="F112" s="131" t="str">
        <f t="shared" si="49"/>
        <v>-</v>
      </c>
      <c r="G112" s="131" t="str">
        <f t="shared" si="49"/>
        <v>-</v>
      </c>
      <c r="H112" s="131" t="str">
        <f t="shared" si="49"/>
        <v>-</v>
      </c>
      <c r="I112" s="131" t="str">
        <f t="shared" si="49"/>
        <v>-</v>
      </c>
      <c r="J112" s="131" t="str">
        <f t="shared" si="49"/>
        <v>-</v>
      </c>
      <c r="K112" s="131" t="str">
        <f t="shared" si="49"/>
        <v>-</v>
      </c>
      <c r="L112" s="131" t="str">
        <f t="shared" si="49"/>
        <v>-</v>
      </c>
      <c r="M112" s="131" t="str">
        <f t="shared" si="49"/>
        <v>-</v>
      </c>
      <c r="N112" s="131" t="str">
        <f t="shared" si="49"/>
        <v>-</v>
      </c>
      <c r="O112" s="131" t="str">
        <f t="shared" si="49"/>
        <v>-</v>
      </c>
      <c r="P112" s="131" t="str">
        <f t="shared" si="49"/>
        <v>-</v>
      </c>
      <c r="Q112" s="131" t="str">
        <f t="shared" si="49"/>
        <v>-</v>
      </c>
      <c r="R112" s="131" t="str">
        <f t="shared" si="49"/>
        <v>-</v>
      </c>
      <c r="S112" s="131" t="str">
        <f t="shared" si="49"/>
        <v>-</v>
      </c>
      <c r="T112" s="131" t="str">
        <f t="shared" si="49"/>
        <v>-</v>
      </c>
      <c r="U112" s="131" t="str">
        <f t="shared" si="49"/>
        <v>-</v>
      </c>
      <c r="V112" s="131" t="str">
        <f t="shared" si="49"/>
        <v>-</v>
      </c>
      <c r="W112" s="131" t="str">
        <f t="shared" si="49"/>
        <v>-</v>
      </c>
      <c r="X112" s="131" t="str">
        <f t="shared" si="49"/>
        <v>-</v>
      </c>
      <c r="Y112" s="131" t="str">
        <f t="shared" si="49"/>
        <v>-</v>
      </c>
      <c r="Z112" s="131" t="str">
        <f t="shared" si="49"/>
        <v>-</v>
      </c>
      <c r="AA112" s="131" t="str">
        <f t="shared" si="49"/>
        <v>-</v>
      </c>
      <c r="AB112" s="131" t="str">
        <f t="shared" si="49"/>
        <v>-</v>
      </c>
      <c r="AC112" s="131">
        <f t="shared" si="49"/>
        <v>1</v>
      </c>
      <c r="AD112" s="131">
        <f t="shared" si="49"/>
        <v>1</v>
      </c>
      <c r="AE112" s="131">
        <f t="shared" si="49"/>
        <v>1</v>
      </c>
      <c r="AF112" s="131">
        <f t="shared" si="49"/>
        <v>1</v>
      </c>
      <c r="AG112" s="131">
        <f t="shared" si="49"/>
        <v>1</v>
      </c>
      <c r="AH112" s="131">
        <f t="shared" si="49"/>
        <v>1</v>
      </c>
      <c r="AI112" s="131" t="str">
        <f t="shared" si="49"/>
        <v>-</v>
      </c>
      <c r="AJ112" s="131" t="str">
        <f t="shared" si="49"/>
        <v>-</v>
      </c>
      <c r="AK112" s="131" t="str">
        <f t="shared" si="49"/>
        <v>-</v>
      </c>
      <c r="AL112" s="131" t="str">
        <f t="shared" si="49"/>
        <v>-</v>
      </c>
      <c r="AM112" s="131" t="str">
        <f t="shared" si="49"/>
        <v>-</v>
      </c>
      <c r="AN112" s="131" t="str">
        <f t="shared" si="49"/>
        <v>-</v>
      </c>
      <c r="AO112" s="131" t="str">
        <f t="shared" si="49"/>
        <v>-</v>
      </c>
      <c r="AP112" s="131" t="str">
        <f t="shared" si="49"/>
        <v>-</v>
      </c>
      <c r="AQ112" s="131" t="str">
        <f t="shared" si="49"/>
        <v>-</v>
      </c>
      <c r="AR112" s="62" t="str">
        <f t="shared" si="49"/>
        <v>-</v>
      </c>
      <c r="AS112" s="131" t="str">
        <f t="shared" si="49"/>
        <v>-</v>
      </c>
      <c r="AT112" s="131" t="str">
        <f t="shared" si="49"/>
        <v>-</v>
      </c>
      <c r="AU112" s="131" t="str">
        <f t="shared" si="49"/>
        <v>-</v>
      </c>
      <c r="AV112" s="131" t="str">
        <f t="shared" si="49"/>
        <v>-</v>
      </c>
      <c r="AW112" s="131" t="str">
        <f t="shared" si="49"/>
        <v>-</v>
      </c>
      <c r="AX112" s="131" t="str">
        <f t="shared" si="49"/>
        <v>-</v>
      </c>
      <c r="AY112" s="131" t="str">
        <f t="shared" si="49"/>
        <v>-</v>
      </c>
      <c r="AZ112" s="131" t="str">
        <f t="shared" si="49"/>
        <v>-</v>
      </c>
      <c r="BA112" s="131" t="str">
        <f t="shared" si="49"/>
        <v>-</v>
      </c>
      <c r="BB112" s="131" t="str">
        <f t="shared" si="49"/>
        <v>-</v>
      </c>
      <c r="BC112" s="131" t="str">
        <f t="shared" si="49"/>
        <v>-</v>
      </c>
      <c r="BD112" s="131" t="str">
        <f t="shared" si="49"/>
        <v>-</v>
      </c>
      <c r="BE112" s="131" t="str">
        <f t="shared" si="49"/>
        <v>-</v>
      </c>
      <c r="BF112" s="131" t="str">
        <f t="shared" si="49"/>
        <v>-</v>
      </c>
      <c r="BG112" s="131" t="str">
        <f t="shared" si="49"/>
        <v>-</v>
      </c>
      <c r="BH112" s="131" t="str">
        <f t="shared" si="49"/>
        <v>-</v>
      </c>
      <c r="BI112" s="131" t="str">
        <f t="shared" si="49"/>
        <v>-</v>
      </c>
      <c r="BJ112" s="131" t="str">
        <f t="shared" si="49"/>
        <v>-</v>
      </c>
      <c r="BK112" s="131" t="str">
        <f t="shared" si="49"/>
        <v>-</v>
      </c>
      <c r="BL112" s="131" t="str">
        <f t="shared" si="49"/>
        <v>-</v>
      </c>
      <c r="BM112" s="131" t="str">
        <f t="shared" si="49"/>
        <v>-</v>
      </c>
      <c r="BN112" s="131" t="str">
        <f t="shared" si="49"/>
        <v>-</v>
      </c>
      <c r="BO112" s="131" t="str">
        <f t="shared" si="47"/>
        <v>-</v>
      </c>
      <c r="BP112" s="131" t="s">
        <v>18</v>
      </c>
      <c r="BQ112" s="131" t="s">
        <v>18</v>
      </c>
      <c r="BR112" s="131" t="s">
        <v>18</v>
      </c>
      <c r="BS112" s="131" t="s">
        <v>18</v>
      </c>
      <c r="BT112" s="131" t="s">
        <v>18</v>
      </c>
      <c r="BU112" s="131" t="s">
        <v>18</v>
      </c>
      <c r="BV112" s="131" t="s">
        <v>18</v>
      </c>
      <c r="BW112" s="131" t="str">
        <f t="shared" ref="BW112" si="51">IFERROR(BW160/BW64,"-")</f>
        <v>-</v>
      </c>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row>
    <row r="113" spans="1:107" s="147" customFormat="1" ht="15" hidden="1" customHeight="1" outlineLevel="1">
      <c r="A113" t="s">
        <v>18</v>
      </c>
      <c r="B113" s="142" t="s">
        <v>5</v>
      </c>
      <c r="C113" s="131" t="str">
        <f t="shared" si="49"/>
        <v>-</v>
      </c>
      <c r="D113" s="131" t="str">
        <f t="shared" si="49"/>
        <v>-</v>
      </c>
      <c r="E113" s="131" t="str">
        <f t="shared" si="49"/>
        <v>-</v>
      </c>
      <c r="F113" s="131" t="str">
        <f t="shared" si="49"/>
        <v>-</v>
      </c>
      <c r="G113" s="131">
        <f t="shared" si="49"/>
        <v>1</v>
      </c>
      <c r="H113" s="131">
        <f t="shared" si="49"/>
        <v>1</v>
      </c>
      <c r="I113" s="131">
        <f t="shared" si="49"/>
        <v>1</v>
      </c>
      <c r="J113" s="131">
        <f t="shared" si="49"/>
        <v>1</v>
      </c>
      <c r="K113" s="131">
        <f t="shared" si="49"/>
        <v>1</v>
      </c>
      <c r="L113" s="131">
        <f t="shared" si="49"/>
        <v>1</v>
      </c>
      <c r="M113" s="131">
        <f t="shared" si="49"/>
        <v>1</v>
      </c>
      <c r="N113" s="131">
        <f t="shared" si="49"/>
        <v>1</v>
      </c>
      <c r="O113" s="131">
        <f t="shared" si="49"/>
        <v>1</v>
      </c>
      <c r="P113" s="131" t="str">
        <f t="shared" si="49"/>
        <v>-</v>
      </c>
      <c r="Q113" s="131" t="str">
        <f t="shared" si="49"/>
        <v>-</v>
      </c>
      <c r="R113" s="131" t="str">
        <f t="shared" si="49"/>
        <v>-</v>
      </c>
      <c r="S113" s="131" t="str">
        <f t="shared" si="49"/>
        <v>-</v>
      </c>
      <c r="T113" s="131" t="str">
        <f t="shared" si="49"/>
        <v>-</v>
      </c>
      <c r="U113" s="131" t="str">
        <f t="shared" si="49"/>
        <v>-</v>
      </c>
      <c r="V113" s="131" t="str">
        <f t="shared" si="49"/>
        <v>-</v>
      </c>
      <c r="W113" s="131" t="str">
        <f t="shared" si="49"/>
        <v>-</v>
      </c>
      <c r="X113" s="131" t="str">
        <f t="shared" si="49"/>
        <v>-</v>
      </c>
      <c r="Y113" s="131" t="str">
        <f t="shared" si="49"/>
        <v>-</v>
      </c>
      <c r="Z113" s="131" t="str">
        <f t="shared" si="49"/>
        <v>-</v>
      </c>
      <c r="AA113" s="131" t="str">
        <f t="shared" si="49"/>
        <v>-</v>
      </c>
      <c r="AB113" s="131" t="str">
        <f t="shared" si="49"/>
        <v>-</v>
      </c>
      <c r="AC113" s="131" t="str">
        <f t="shared" si="49"/>
        <v>-</v>
      </c>
      <c r="AD113" s="131" t="str">
        <f t="shared" si="49"/>
        <v>-</v>
      </c>
      <c r="AE113" s="131" t="str">
        <f t="shared" si="49"/>
        <v>-</v>
      </c>
      <c r="AF113" s="131" t="str">
        <f t="shared" si="49"/>
        <v>-</v>
      </c>
      <c r="AG113" s="131" t="str">
        <f t="shared" si="49"/>
        <v>-</v>
      </c>
      <c r="AH113" s="131" t="str">
        <f t="shared" si="49"/>
        <v>-</v>
      </c>
      <c r="AI113" s="131" t="str">
        <f t="shared" si="49"/>
        <v>-</v>
      </c>
      <c r="AJ113" s="131" t="str">
        <f t="shared" si="49"/>
        <v>-</v>
      </c>
      <c r="AK113" s="131" t="str">
        <f t="shared" si="49"/>
        <v>-</v>
      </c>
      <c r="AL113" s="131" t="str">
        <f t="shared" si="49"/>
        <v>-</v>
      </c>
      <c r="AM113" s="131" t="str">
        <f t="shared" si="49"/>
        <v>-</v>
      </c>
      <c r="AN113" s="131" t="str">
        <f t="shared" si="49"/>
        <v>-</v>
      </c>
      <c r="AO113" s="131" t="str">
        <f t="shared" si="49"/>
        <v>-</v>
      </c>
      <c r="AP113" s="131" t="str">
        <f t="shared" si="49"/>
        <v>-</v>
      </c>
      <c r="AQ113" s="131" t="str">
        <f t="shared" si="49"/>
        <v>-</v>
      </c>
      <c r="AR113" s="62" t="str">
        <f t="shared" si="49"/>
        <v>-</v>
      </c>
      <c r="AS113" s="131" t="str">
        <f t="shared" si="49"/>
        <v>-</v>
      </c>
      <c r="AT113" s="131" t="str">
        <f t="shared" si="49"/>
        <v>-</v>
      </c>
      <c r="AU113" s="131" t="str">
        <f t="shared" si="49"/>
        <v>-</v>
      </c>
      <c r="AV113" s="131" t="str">
        <f t="shared" si="49"/>
        <v>-</v>
      </c>
      <c r="AW113" s="131" t="str">
        <f t="shared" si="49"/>
        <v>-</v>
      </c>
      <c r="AX113" s="131" t="str">
        <f t="shared" si="49"/>
        <v>-</v>
      </c>
      <c r="AY113" s="131" t="str">
        <f t="shared" si="49"/>
        <v>-</v>
      </c>
      <c r="AZ113" s="131" t="str">
        <f t="shared" si="49"/>
        <v>-</v>
      </c>
      <c r="BA113" s="131" t="str">
        <f t="shared" si="49"/>
        <v>-</v>
      </c>
      <c r="BB113" s="131" t="str">
        <f t="shared" si="49"/>
        <v>-</v>
      </c>
      <c r="BC113" s="131" t="str">
        <f t="shared" si="49"/>
        <v>-</v>
      </c>
      <c r="BD113" s="131" t="str">
        <f t="shared" si="49"/>
        <v>-</v>
      </c>
      <c r="BE113" s="131" t="str">
        <f t="shared" si="49"/>
        <v>-</v>
      </c>
      <c r="BF113" s="131" t="str">
        <f t="shared" si="49"/>
        <v>-</v>
      </c>
      <c r="BG113" s="131" t="str">
        <f t="shared" si="49"/>
        <v>-</v>
      </c>
      <c r="BH113" s="131" t="str">
        <f t="shared" si="49"/>
        <v>-</v>
      </c>
      <c r="BI113" s="131" t="str">
        <f t="shared" si="49"/>
        <v>-</v>
      </c>
      <c r="BJ113" s="131" t="str">
        <f t="shared" si="49"/>
        <v>-</v>
      </c>
      <c r="BK113" s="131" t="str">
        <f t="shared" si="49"/>
        <v>-</v>
      </c>
      <c r="BL113" s="131" t="str">
        <f t="shared" si="49"/>
        <v>-</v>
      </c>
      <c r="BM113" s="131" t="str">
        <f t="shared" si="49"/>
        <v>-</v>
      </c>
      <c r="BN113" s="131" t="str">
        <f t="shared" si="49"/>
        <v>-</v>
      </c>
      <c r="BO113" s="131" t="str">
        <f t="shared" si="47"/>
        <v>-</v>
      </c>
      <c r="BP113" s="131" t="s">
        <v>18</v>
      </c>
      <c r="BQ113" s="131" t="s">
        <v>18</v>
      </c>
      <c r="BR113" s="131" t="s">
        <v>18</v>
      </c>
      <c r="BS113" s="131" t="s">
        <v>18</v>
      </c>
      <c r="BT113" s="131" t="s">
        <v>18</v>
      </c>
      <c r="BU113" s="131" t="s">
        <v>18</v>
      </c>
      <c r="BV113" s="131" t="s">
        <v>18</v>
      </c>
      <c r="BW113" s="131" t="str">
        <f t="shared" ref="BW113" si="52">IFERROR(BW161/BW65,"-")</f>
        <v>-</v>
      </c>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row>
    <row r="114" spans="1:107" ht="15" hidden="1" customHeight="1" outlineLevel="1">
      <c r="A114" t="s">
        <v>233</v>
      </c>
      <c r="B114" s="38" t="s">
        <v>48</v>
      </c>
      <c r="C114" s="131" t="str">
        <f t="shared" si="49"/>
        <v>-</v>
      </c>
      <c r="D114" s="131" t="str">
        <f t="shared" si="49"/>
        <v>-</v>
      </c>
      <c r="E114" s="131" t="str">
        <f t="shared" si="49"/>
        <v>-</v>
      </c>
      <c r="F114" s="131" t="str">
        <f t="shared" si="49"/>
        <v>-</v>
      </c>
      <c r="G114" s="131" t="str">
        <f t="shared" si="49"/>
        <v>-</v>
      </c>
      <c r="H114" s="131" t="str">
        <f t="shared" si="49"/>
        <v>-</v>
      </c>
      <c r="I114" s="131" t="str">
        <f t="shared" si="49"/>
        <v>-</v>
      </c>
      <c r="J114" s="131" t="str">
        <f t="shared" si="49"/>
        <v>-</v>
      </c>
      <c r="K114" s="131" t="str">
        <f t="shared" si="49"/>
        <v>-</v>
      </c>
      <c r="L114" s="131" t="str">
        <f t="shared" si="49"/>
        <v>-</v>
      </c>
      <c r="M114" s="131" t="str">
        <f t="shared" si="49"/>
        <v>-</v>
      </c>
      <c r="N114" s="131" t="str">
        <f t="shared" si="49"/>
        <v>-</v>
      </c>
      <c r="O114" s="131" t="str">
        <f t="shared" si="49"/>
        <v>-</v>
      </c>
      <c r="P114" s="131" t="str">
        <f t="shared" si="49"/>
        <v>-</v>
      </c>
      <c r="Q114" s="131" t="str">
        <f t="shared" si="49"/>
        <v>-</v>
      </c>
      <c r="R114" s="131" t="str">
        <f t="shared" si="49"/>
        <v>-</v>
      </c>
      <c r="S114" s="131" t="str">
        <f t="shared" si="49"/>
        <v>-</v>
      </c>
      <c r="T114" s="131" t="str">
        <f t="shared" si="49"/>
        <v>-</v>
      </c>
      <c r="U114" s="131" t="str">
        <f t="shared" si="49"/>
        <v>-</v>
      </c>
      <c r="V114" s="131" t="str">
        <f t="shared" si="49"/>
        <v>-</v>
      </c>
      <c r="W114" s="131" t="str">
        <f t="shared" si="49"/>
        <v>-</v>
      </c>
      <c r="X114" s="131" t="str">
        <f t="shared" si="49"/>
        <v>-</v>
      </c>
      <c r="Y114" s="131" t="str">
        <f t="shared" si="49"/>
        <v>-</v>
      </c>
      <c r="Z114" s="131" t="str">
        <f t="shared" si="49"/>
        <v>-</v>
      </c>
      <c r="AA114" s="131" t="str">
        <f t="shared" si="49"/>
        <v>-</v>
      </c>
      <c r="AB114" s="131" t="str">
        <f t="shared" si="49"/>
        <v>-</v>
      </c>
      <c r="AC114" s="131" t="str">
        <f t="shared" si="49"/>
        <v>-</v>
      </c>
      <c r="AD114" s="131" t="str">
        <f t="shared" si="49"/>
        <v>-</v>
      </c>
      <c r="AE114" s="131" t="str">
        <f t="shared" si="49"/>
        <v>-</v>
      </c>
      <c r="AF114" s="131" t="str">
        <f t="shared" si="49"/>
        <v>-</v>
      </c>
      <c r="AG114" s="131" t="str">
        <f t="shared" si="49"/>
        <v>-</v>
      </c>
      <c r="AH114" s="131" t="str">
        <f t="shared" si="49"/>
        <v>-</v>
      </c>
      <c r="AI114" s="131" t="str">
        <f t="shared" si="49"/>
        <v>-</v>
      </c>
      <c r="AJ114" s="131" t="str">
        <f t="shared" si="49"/>
        <v>-</v>
      </c>
      <c r="AK114" s="131" t="str">
        <f t="shared" si="49"/>
        <v>-</v>
      </c>
      <c r="AL114" s="131" t="str">
        <f t="shared" si="49"/>
        <v>-</v>
      </c>
      <c r="AM114" s="131" t="str">
        <f t="shared" si="49"/>
        <v>-</v>
      </c>
      <c r="AN114" s="131" t="str">
        <f t="shared" si="49"/>
        <v>-</v>
      </c>
      <c r="AO114" s="131" t="str">
        <f t="shared" si="49"/>
        <v>-</v>
      </c>
      <c r="AP114" s="131" t="str">
        <f t="shared" si="49"/>
        <v>-</v>
      </c>
      <c r="AQ114" s="131" t="str">
        <f t="shared" si="49"/>
        <v>-</v>
      </c>
      <c r="AR114" s="131" t="str">
        <f t="shared" si="49"/>
        <v>-</v>
      </c>
      <c r="AS114" s="131" t="str">
        <f t="shared" si="49"/>
        <v>-</v>
      </c>
      <c r="AT114" s="131" t="str">
        <f t="shared" si="49"/>
        <v>-</v>
      </c>
      <c r="AU114" s="131" t="str">
        <f t="shared" si="49"/>
        <v>-</v>
      </c>
      <c r="AV114" s="131" t="str">
        <f t="shared" si="49"/>
        <v>-</v>
      </c>
      <c r="AW114" s="131" t="str">
        <f t="shared" si="49"/>
        <v>-</v>
      </c>
      <c r="AX114" s="131">
        <f t="shared" si="49"/>
        <v>0.3</v>
      </c>
      <c r="AY114" s="131">
        <f t="shared" si="49"/>
        <v>0.3</v>
      </c>
      <c r="AZ114" s="131">
        <f t="shared" si="49"/>
        <v>0.3</v>
      </c>
      <c r="BA114" s="131">
        <f t="shared" si="49"/>
        <v>0.3</v>
      </c>
      <c r="BB114" s="131">
        <f t="shared" si="49"/>
        <v>0.3</v>
      </c>
      <c r="BC114" s="131">
        <f t="shared" si="49"/>
        <v>0.3</v>
      </c>
      <c r="BD114" s="131">
        <f t="shared" si="49"/>
        <v>0.3</v>
      </c>
      <c r="BE114" s="131">
        <f t="shared" si="49"/>
        <v>0.3</v>
      </c>
      <c r="BF114" s="131">
        <f t="shared" si="49"/>
        <v>0.3</v>
      </c>
      <c r="BG114" s="131">
        <f t="shared" si="49"/>
        <v>0.3</v>
      </c>
      <c r="BH114" s="131">
        <f t="shared" si="49"/>
        <v>0.3</v>
      </c>
      <c r="BI114" s="131">
        <f t="shared" si="49"/>
        <v>0.3</v>
      </c>
      <c r="BJ114" s="131">
        <f t="shared" si="49"/>
        <v>0.3</v>
      </c>
      <c r="BK114" s="131">
        <f t="shared" si="49"/>
        <v>0.3</v>
      </c>
      <c r="BL114" s="131">
        <f t="shared" si="49"/>
        <v>0.3</v>
      </c>
      <c r="BM114" s="131">
        <f t="shared" si="49"/>
        <v>0.3</v>
      </c>
      <c r="BN114" s="131">
        <f t="shared" ref="BN114:BO117" si="53">IFERROR(BN162/BN66,"-")</f>
        <v>0.3</v>
      </c>
      <c r="BO114" s="131">
        <f t="shared" si="53"/>
        <v>0.3</v>
      </c>
      <c r="BP114" s="131">
        <v>0.1</v>
      </c>
      <c r="BQ114" s="131">
        <v>0.1</v>
      </c>
      <c r="BR114" s="131">
        <v>0.1</v>
      </c>
      <c r="BS114" s="131">
        <v>0.1</v>
      </c>
      <c r="BT114" s="131">
        <v>9.8587251607914511E-2</v>
      </c>
      <c r="BU114" s="131">
        <v>0.1</v>
      </c>
      <c r="BV114" s="131">
        <v>0.1</v>
      </c>
      <c r="BW114" s="131">
        <f t="shared" ref="BW114" si="54">IFERROR(BW162/BW66,"-")</f>
        <v>0.1</v>
      </c>
    </row>
    <row r="115" spans="1:107" ht="15" hidden="1" customHeight="1" outlineLevel="1">
      <c r="A115" t="s">
        <v>234</v>
      </c>
      <c r="B115" s="38" t="s">
        <v>49</v>
      </c>
      <c r="C115" s="131" t="str">
        <f t="shared" ref="C115:BN118" si="55">IFERROR(C163/C67,"-")</f>
        <v>-</v>
      </c>
      <c r="D115" s="131" t="str">
        <f t="shared" si="55"/>
        <v>-</v>
      </c>
      <c r="E115" s="131" t="str">
        <f t="shared" si="55"/>
        <v>-</v>
      </c>
      <c r="F115" s="131" t="str">
        <f t="shared" si="55"/>
        <v>-</v>
      </c>
      <c r="G115" s="131" t="str">
        <f t="shared" si="55"/>
        <v>-</v>
      </c>
      <c r="H115" s="131" t="str">
        <f t="shared" si="55"/>
        <v>-</v>
      </c>
      <c r="I115" s="131" t="str">
        <f t="shared" si="55"/>
        <v>-</v>
      </c>
      <c r="J115" s="131" t="str">
        <f t="shared" si="55"/>
        <v>-</v>
      </c>
      <c r="K115" s="131" t="str">
        <f t="shared" si="55"/>
        <v>-</v>
      </c>
      <c r="L115" s="131" t="str">
        <f t="shared" si="55"/>
        <v>-</v>
      </c>
      <c r="M115" s="131" t="str">
        <f t="shared" si="55"/>
        <v>-</v>
      </c>
      <c r="N115" s="131" t="str">
        <f t="shared" si="55"/>
        <v>-</v>
      </c>
      <c r="O115" s="131" t="str">
        <f t="shared" si="55"/>
        <v>-</v>
      </c>
      <c r="P115" s="131" t="str">
        <f t="shared" si="55"/>
        <v>-</v>
      </c>
      <c r="Q115" s="131" t="str">
        <f t="shared" si="55"/>
        <v>-</v>
      </c>
      <c r="R115" s="131" t="str">
        <f t="shared" si="55"/>
        <v>-</v>
      </c>
      <c r="S115" s="131" t="str">
        <f t="shared" si="55"/>
        <v>-</v>
      </c>
      <c r="T115" s="131" t="str">
        <f t="shared" si="55"/>
        <v>-</v>
      </c>
      <c r="U115" s="131" t="str">
        <f t="shared" si="55"/>
        <v>-</v>
      </c>
      <c r="V115" s="131" t="str">
        <f t="shared" si="55"/>
        <v>-</v>
      </c>
      <c r="W115" s="131" t="str">
        <f t="shared" si="55"/>
        <v>-</v>
      </c>
      <c r="X115" s="131" t="str">
        <f t="shared" si="55"/>
        <v>-</v>
      </c>
      <c r="Y115" s="131" t="str">
        <f t="shared" si="55"/>
        <v>-</v>
      </c>
      <c r="Z115" s="131" t="str">
        <f t="shared" si="55"/>
        <v>-</v>
      </c>
      <c r="AA115" s="131" t="str">
        <f t="shared" si="55"/>
        <v>-</v>
      </c>
      <c r="AB115" s="131" t="str">
        <f t="shared" si="55"/>
        <v>-</v>
      </c>
      <c r="AC115" s="131" t="str">
        <f t="shared" si="55"/>
        <v>-</v>
      </c>
      <c r="AD115" s="131" t="str">
        <f t="shared" si="55"/>
        <v>-</v>
      </c>
      <c r="AE115" s="131" t="str">
        <f t="shared" si="55"/>
        <v>-</v>
      </c>
      <c r="AF115" s="131" t="str">
        <f t="shared" si="55"/>
        <v>-</v>
      </c>
      <c r="AG115" s="131" t="str">
        <f t="shared" si="55"/>
        <v>-</v>
      </c>
      <c r="AH115" s="131" t="str">
        <f t="shared" si="55"/>
        <v>-</v>
      </c>
      <c r="AI115" s="131" t="str">
        <f t="shared" si="55"/>
        <v>-</v>
      </c>
      <c r="AJ115" s="131" t="str">
        <f t="shared" si="55"/>
        <v>-</v>
      </c>
      <c r="AK115" s="131" t="str">
        <f t="shared" si="55"/>
        <v>-</v>
      </c>
      <c r="AL115" s="131" t="str">
        <f t="shared" si="55"/>
        <v>-</v>
      </c>
      <c r="AM115" s="131" t="str">
        <f t="shared" si="55"/>
        <v>-</v>
      </c>
      <c r="AN115" s="131" t="str">
        <f t="shared" si="55"/>
        <v>-</v>
      </c>
      <c r="AO115" s="131" t="str">
        <f t="shared" si="55"/>
        <v>-</v>
      </c>
      <c r="AP115" s="131" t="str">
        <f t="shared" si="55"/>
        <v>-</v>
      </c>
      <c r="AQ115" s="131" t="str">
        <f t="shared" si="55"/>
        <v>-</v>
      </c>
      <c r="AR115" s="131" t="str">
        <f t="shared" si="55"/>
        <v>-</v>
      </c>
      <c r="AS115" s="131" t="str">
        <f t="shared" si="55"/>
        <v>-</v>
      </c>
      <c r="AT115" s="131" t="str">
        <f t="shared" si="55"/>
        <v>-</v>
      </c>
      <c r="AU115" s="131" t="str">
        <f t="shared" si="55"/>
        <v>-</v>
      </c>
      <c r="AV115" s="131" t="str">
        <f t="shared" si="55"/>
        <v>-</v>
      </c>
      <c r="AW115" s="131" t="str">
        <f t="shared" si="55"/>
        <v>-</v>
      </c>
      <c r="AX115" s="131">
        <f t="shared" si="55"/>
        <v>0.3</v>
      </c>
      <c r="AY115" s="131">
        <f t="shared" si="55"/>
        <v>0.3</v>
      </c>
      <c r="AZ115" s="131">
        <f t="shared" si="55"/>
        <v>0.3</v>
      </c>
      <c r="BA115" s="131">
        <f t="shared" si="55"/>
        <v>0.3</v>
      </c>
      <c r="BB115" s="131">
        <f t="shared" si="55"/>
        <v>0.3</v>
      </c>
      <c r="BC115" s="131">
        <f t="shared" si="55"/>
        <v>0.3</v>
      </c>
      <c r="BD115" s="131">
        <f t="shared" si="55"/>
        <v>0.3</v>
      </c>
      <c r="BE115" s="131">
        <f t="shared" si="55"/>
        <v>0.30000248412231811</v>
      </c>
      <c r="BF115" s="131">
        <f t="shared" si="55"/>
        <v>0.3</v>
      </c>
      <c r="BG115" s="131">
        <f t="shared" si="55"/>
        <v>0.3</v>
      </c>
      <c r="BH115" s="131">
        <f t="shared" si="55"/>
        <v>0.3</v>
      </c>
      <c r="BI115" s="131">
        <f t="shared" si="55"/>
        <v>0.3</v>
      </c>
      <c r="BJ115" s="131">
        <f t="shared" si="55"/>
        <v>0.3</v>
      </c>
      <c r="BK115" s="131">
        <f t="shared" si="55"/>
        <v>0.3</v>
      </c>
      <c r="BL115" s="131">
        <f t="shared" si="55"/>
        <v>0.3</v>
      </c>
      <c r="BM115" s="131">
        <f t="shared" si="55"/>
        <v>0.3</v>
      </c>
      <c r="BN115" s="131">
        <f t="shared" si="55"/>
        <v>0.3</v>
      </c>
      <c r="BO115" s="131">
        <f t="shared" si="53"/>
        <v>0.3</v>
      </c>
      <c r="BP115" s="131">
        <v>0.1</v>
      </c>
      <c r="BQ115" s="131">
        <v>0.1</v>
      </c>
      <c r="BR115" s="131">
        <v>0.1</v>
      </c>
      <c r="BS115" s="131">
        <v>0.1</v>
      </c>
      <c r="BT115" s="131">
        <v>0.1</v>
      </c>
      <c r="BU115" s="131">
        <v>0.1</v>
      </c>
      <c r="BV115" s="131">
        <v>0.1</v>
      </c>
      <c r="BW115" s="131">
        <f t="shared" ref="BW115" si="56">IFERROR(BW163/BW67,"-")</f>
        <v>0.1</v>
      </c>
    </row>
    <row r="116" spans="1:107" s="30" customFormat="1" ht="15" customHeight="1" collapsed="1">
      <c r="B116" s="81" t="str">
        <f>IF('Sumário | Summary'!P1=1,"Escritórios Classe A","Class A Offices")</f>
        <v>Escritórios Classe A</v>
      </c>
      <c r="C116" s="130">
        <f t="shared" si="55"/>
        <v>0.85913328803266542</v>
      </c>
      <c r="D116" s="130">
        <f t="shared" si="55"/>
        <v>0.87222651015096375</v>
      </c>
      <c r="E116" s="130">
        <f t="shared" si="55"/>
        <v>0.87222651015096375</v>
      </c>
      <c r="F116" s="130">
        <f t="shared" si="55"/>
        <v>0.87222651015096375</v>
      </c>
      <c r="G116" s="130">
        <f t="shared" si="55"/>
        <v>0.87222651015096375</v>
      </c>
      <c r="H116" s="130">
        <f t="shared" si="55"/>
        <v>0.87222651015096375</v>
      </c>
      <c r="I116" s="130">
        <f t="shared" si="55"/>
        <v>0.87222651015096375</v>
      </c>
      <c r="J116" s="130">
        <f t="shared" si="55"/>
        <v>0.87222651015096375</v>
      </c>
      <c r="K116" s="130">
        <f t="shared" si="55"/>
        <v>0.87222651015096375</v>
      </c>
      <c r="L116" s="130">
        <f t="shared" si="55"/>
        <v>0.87222651015096375</v>
      </c>
      <c r="M116" s="130">
        <f t="shared" si="55"/>
        <v>0.87222651015096375</v>
      </c>
      <c r="N116" s="130">
        <f t="shared" si="55"/>
        <v>0.87222651015096375</v>
      </c>
      <c r="O116" s="130">
        <f t="shared" si="55"/>
        <v>0.87222651015096375</v>
      </c>
      <c r="P116" s="130">
        <f t="shared" si="55"/>
        <v>0.87222651015096375</v>
      </c>
      <c r="Q116" s="130">
        <f t="shared" si="55"/>
        <v>0.87222651015096375</v>
      </c>
      <c r="R116" s="130">
        <f t="shared" si="55"/>
        <v>0.87222651015096375</v>
      </c>
      <c r="S116" s="130">
        <f t="shared" si="55"/>
        <v>0.87222651015096375</v>
      </c>
      <c r="T116" s="130">
        <f t="shared" si="55"/>
        <v>0.87222651015096375</v>
      </c>
      <c r="U116" s="130">
        <f t="shared" si="55"/>
        <v>0.87222651015096375</v>
      </c>
      <c r="V116" s="130">
        <f t="shared" si="55"/>
        <v>0.87222651015096375</v>
      </c>
      <c r="W116" s="130">
        <f t="shared" si="55"/>
        <v>0.87222651015096375</v>
      </c>
      <c r="X116" s="130">
        <f t="shared" si="55"/>
        <v>0.87222666438764274</v>
      </c>
      <c r="Y116" s="130">
        <f t="shared" si="55"/>
        <v>0.87222666438764274</v>
      </c>
      <c r="Z116" s="130">
        <f t="shared" si="55"/>
        <v>0.87222666438764274</v>
      </c>
      <c r="AA116" s="130">
        <f t="shared" si="55"/>
        <v>0.87222666438764274</v>
      </c>
      <c r="AB116" s="130">
        <f t="shared" si="55"/>
        <v>0.87222666438764274</v>
      </c>
      <c r="AC116" s="130">
        <f t="shared" si="55"/>
        <v>0.87222666438764274</v>
      </c>
      <c r="AD116" s="130">
        <f t="shared" si="55"/>
        <v>0.87222651015096375</v>
      </c>
      <c r="AE116" s="130">
        <f t="shared" si="55"/>
        <v>0.87222651015096375</v>
      </c>
      <c r="AF116" s="130">
        <f t="shared" si="55"/>
        <v>0.8628080321326782</v>
      </c>
      <c r="AG116" s="130">
        <f t="shared" si="55"/>
        <v>0.8628065384853667</v>
      </c>
      <c r="AH116" s="130">
        <f t="shared" si="55"/>
        <v>0.8628065384853667</v>
      </c>
      <c r="AI116" s="130">
        <f t="shared" si="55"/>
        <v>0.8628080321326782</v>
      </c>
      <c r="AJ116" s="130">
        <f t="shared" si="55"/>
        <v>0.8628080321326782</v>
      </c>
      <c r="AK116" s="130">
        <f t="shared" si="55"/>
        <v>0.86280717862391132</v>
      </c>
      <c r="AL116" s="130">
        <f t="shared" si="55"/>
        <v>1.1890712607953988</v>
      </c>
      <c r="AM116" s="130">
        <f t="shared" si="55"/>
        <v>1.1890696397498044</v>
      </c>
      <c r="AN116" s="130">
        <f t="shared" si="55"/>
        <v>1.1890892670674229</v>
      </c>
      <c r="AO116" s="130">
        <f t="shared" si="55"/>
        <v>0.85476497446279343</v>
      </c>
      <c r="AP116" s="130">
        <f t="shared" si="55"/>
        <v>0.85476963974980413</v>
      </c>
      <c r="AQ116" s="130">
        <f t="shared" si="55"/>
        <v>0.85476963974980413</v>
      </c>
      <c r="AR116" s="130">
        <f t="shared" si="55"/>
        <v>0.85476963974980413</v>
      </c>
      <c r="AS116" s="130">
        <f t="shared" si="55"/>
        <v>0.85476963974980413</v>
      </c>
      <c r="AT116" s="130">
        <f t="shared" si="55"/>
        <v>0.85476963974980413</v>
      </c>
      <c r="AU116" s="130">
        <f t="shared" si="55"/>
        <v>0.6202355465065249</v>
      </c>
      <c r="AV116" s="130">
        <f t="shared" si="55"/>
        <v>0.89154663881922036</v>
      </c>
      <c r="AW116" s="130">
        <f t="shared" si="55"/>
        <v>0.71371540246920373</v>
      </c>
      <c r="AX116" s="130">
        <f t="shared" si="55"/>
        <v>0.71667704024440615</v>
      </c>
      <c r="AY116" s="130">
        <f t="shared" si="55"/>
        <v>0.71667704024440615</v>
      </c>
      <c r="AZ116" s="130">
        <f t="shared" si="55"/>
        <v>0.71667704024440615</v>
      </c>
      <c r="BA116" s="130">
        <f t="shared" si="55"/>
        <v>0.71667704024440615</v>
      </c>
      <c r="BB116" s="130">
        <f t="shared" si="55"/>
        <v>0.71667704024440615</v>
      </c>
      <c r="BC116" s="130">
        <f t="shared" si="55"/>
        <v>0.71667612991225582</v>
      </c>
      <c r="BD116" s="130">
        <f t="shared" si="55"/>
        <v>0.71667612991225582</v>
      </c>
      <c r="BE116" s="130">
        <f t="shared" si="55"/>
        <v>0.71667612991225582</v>
      </c>
      <c r="BF116" s="130">
        <f t="shared" si="55"/>
        <v>0.71667704024440615</v>
      </c>
      <c r="BG116" s="130">
        <f t="shared" si="55"/>
        <v>0.71667612991225582</v>
      </c>
      <c r="BH116" s="130">
        <f t="shared" si="55"/>
        <v>0.716676429813211</v>
      </c>
      <c r="BI116" s="130">
        <f t="shared" si="55"/>
        <v>0.716676429813211</v>
      </c>
      <c r="BJ116" s="130">
        <f t="shared" si="55"/>
        <v>0.716676429813211</v>
      </c>
      <c r="BK116" s="130">
        <f t="shared" si="55"/>
        <v>0.716676429813211</v>
      </c>
      <c r="BL116" s="130">
        <f t="shared" si="55"/>
        <v>0.716676429813211</v>
      </c>
      <c r="BM116" s="130">
        <f t="shared" si="55"/>
        <v>0.716676429813211</v>
      </c>
      <c r="BN116" s="130">
        <f t="shared" si="55"/>
        <v>0.72119996664841202</v>
      </c>
      <c r="BO116" s="130">
        <f t="shared" si="53"/>
        <v>0.72119996664841202</v>
      </c>
      <c r="BP116" s="130">
        <v>0.72119996664841202</v>
      </c>
      <c r="BQ116" s="130">
        <v>0.72119996664841191</v>
      </c>
      <c r="BR116" s="130">
        <v>0.72119996664841191</v>
      </c>
      <c r="BS116" s="130">
        <v>0.80336563675247441</v>
      </c>
      <c r="BT116" s="130">
        <v>0.79907919707646724</v>
      </c>
      <c r="BU116" s="130">
        <v>0.79228729168862799</v>
      </c>
      <c r="BV116" s="130">
        <v>0.7874983700696021</v>
      </c>
      <c r="BW116" s="130">
        <f t="shared" ref="BW116" si="57">IFERROR(BW164/BW68,"-")</f>
        <v>0.7874983700696021</v>
      </c>
    </row>
    <row r="117" spans="1:107" s="147" customFormat="1" ht="15" hidden="1" customHeight="1" outlineLevel="1">
      <c r="A117" t="s">
        <v>235</v>
      </c>
      <c r="B117" s="142" t="s">
        <v>6</v>
      </c>
      <c r="C117" s="131">
        <f t="shared" si="55"/>
        <v>1</v>
      </c>
      <c r="D117" s="131">
        <f t="shared" si="55"/>
        <v>1</v>
      </c>
      <c r="E117" s="131">
        <f t="shared" si="55"/>
        <v>1</v>
      </c>
      <c r="F117" s="131">
        <f t="shared" si="55"/>
        <v>1</v>
      </c>
      <c r="G117" s="131">
        <f t="shared" si="55"/>
        <v>1</v>
      </c>
      <c r="H117" s="131">
        <f t="shared" si="55"/>
        <v>1</v>
      </c>
      <c r="I117" s="131">
        <f t="shared" si="55"/>
        <v>1</v>
      </c>
      <c r="J117" s="131">
        <f t="shared" si="55"/>
        <v>1</v>
      </c>
      <c r="K117" s="131">
        <f t="shared" si="55"/>
        <v>1</v>
      </c>
      <c r="L117" s="131">
        <f t="shared" si="55"/>
        <v>1</v>
      </c>
      <c r="M117" s="131">
        <f t="shared" si="55"/>
        <v>1</v>
      </c>
      <c r="N117" s="131">
        <f t="shared" si="55"/>
        <v>1</v>
      </c>
      <c r="O117" s="131">
        <f t="shared" si="55"/>
        <v>1</v>
      </c>
      <c r="P117" s="131">
        <f t="shared" si="55"/>
        <v>1</v>
      </c>
      <c r="Q117" s="131">
        <f t="shared" si="55"/>
        <v>1</v>
      </c>
      <c r="R117" s="131">
        <f t="shared" si="55"/>
        <v>1</v>
      </c>
      <c r="S117" s="131">
        <f t="shared" si="55"/>
        <v>1</v>
      </c>
      <c r="T117" s="131">
        <f t="shared" si="55"/>
        <v>1</v>
      </c>
      <c r="U117" s="131">
        <f t="shared" si="55"/>
        <v>1</v>
      </c>
      <c r="V117" s="131">
        <f t="shared" si="55"/>
        <v>1</v>
      </c>
      <c r="W117" s="131">
        <f t="shared" si="55"/>
        <v>1</v>
      </c>
      <c r="X117" s="131">
        <f t="shared" si="55"/>
        <v>1</v>
      </c>
      <c r="Y117" s="131">
        <f t="shared" si="55"/>
        <v>1</v>
      </c>
      <c r="Z117" s="131">
        <f t="shared" si="55"/>
        <v>1</v>
      </c>
      <c r="AA117" s="131">
        <f t="shared" si="55"/>
        <v>1</v>
      </c>
      <c r="AB117" s="131">
        <f t="shared" si="55"/>
        <v>1</v>
      </c>
      <c r="AC117" s="131">
        <f t="shared" si="55"/>
        <v>1</v>
      </c>
      <c r="AD117" s="131">
        <f t="shared" si="55"/>
        <v>1</v>
      </c>
      <c r="AE117" s="131">
        <f t="shared" si="55"/>
        <v>1</v>
      </c>
      <c r="AF117" s="131">
        <f t="shared" si="55"/>
        <v>1</v>
      </c>
      <c r="AG117" s="131">
        <f t="shared" si="55"/>
        <v>1</v>
      </c>
      <c r="AH117" s="131">
        <f t="shared" si="55"/>
        <v>1</v>
      </c>
      <c r="AI117" s="131">
        <f t="shared" si="55"/>
        <v>1</v>
      </c>
      <c r="AJ117" s="131">
        <f t="shared" si="55"/>
        <v>1</v>
      </c>
      <c r="AK117" s="131">
        <f t="shared" si="55"/>
        <v>1</v>
      </c>
      <c r="AL117" s="131">
        <f t="shared" si="55"/>
        <v>1</v>
      </c>
      <c r="AM117" s="131">
        <f t="shared" si="55"/>
        <v>1</v>
      </c>
      <c r="AN117" s="131">
        <f t="shared" si="55"/>
        <v>1</v>
      </c>
      <c r="AO117" s="131">
        <f t="shared" si="55"/>
        <v>0.66570731402114769</v>
      </c>
      <c r="AP117" s="131">
        <f t="shared" si="55"/>
        <v>0.66569999999999996</v>
      </c>
      <c r="AQ117" s="131">
        <f t="shared" si="55"/>
        <v>0.66569999999999996</v>
      </c>
      <c r="AR117" s="131">
        <f t="shared" si="55"/>
        <v>0.66569999999999996</v>
      </c>
      <c r="AS117" s="131">
        <f t="shared" si="55"/>
        <v>0.66569999999999996</v>
      </c>
      <c r="AT117" s="131">
        <f t="shared" si="55"/>
        <v>0.66569999999999996</v>
      </c>
      <c r="AU117" s="131">
        <f t="shared" si="55"/>
        <v>0.66569999999999996</v>
      </c>
      <c r="AV117" s="131">
        <f t="shared" si="55"/>
        <v>0.66569999999999996</v>
      </c>
      <c r="AW117" s="131">
        <f t="shared" si="55"/>
        <v>0.66569999999999996</v>
      </c>
      <c r="AX117" s="131">
        <f t="shared" si="55"/>
        <v>0.66569999999999996</v>
      </c>
      <c r="AY117" s="131">
        <f t="shared" si="55"/>
        <v>0.66569999999999996</v>
      </c>
      <c r="AZ117" s="131">
        <f t="shared" si="55"/>
        <v>0.66569999999999996</v>
      </c>
      <c r="BA117" s="131">
        <f t="shared" si="55"/>
        <v>0.66569999999999996</v>
      </c>
      <c r="BB117" s="131">
        <f t="shared" si="55"/>
        <v>0.66569999999999996</v>
      </c>
      <c r="BC117" s="131">
        <f t="shared" si="55"/>
        <v>0.66569999999999996</v>
      </c>
      <c r="BD117" s="131">
        <f t="shared" si="55"/>
        <v>0.66569999999999996</v>
      </c>
      <c r="BE117" s="131">
        <f t="shared" si="55"/>
        <v>0.66569999999999996</v>
      </c>
      <c r="BF117" s="131">
        <f t="shared" si="55"/>
        <v>0.66569999999999996</v>
      </c>
      <c r="BG117" s="131">
        <f t="shared" si="55"/>
        <v>0.66569999999999996</v>
      </c>
      <c r="BH117" s="131">
        <f t="shared" si="55"/>
        <v>0.66569999999999996</v>
      </c>
      <c r="BI117" s="131">
        <f t="shared" si="55"/>
        <v>0.66569999999999996</v>
      </c>
      <c r="BJ117" s="131">
        <f t="shared" si="55"/>
        <v>0.66569999999999996</v>
      </c>
      <c r="BK117" s="131">
        <f t="shared" si="55"/>
        <v>0.66569999999999996</v>
      </c>
      <c r="BL117" s="131">
        <f t="shared" si="55"/>
        <v>0.66569999999999996</v>
      </c>
      <c r="BM117" s="131">
        <f t="shared" si="55"/>
        <v>0.66569999999999996</v>
      </c>
      <c r="BN117" s="131">
        <f t="shared" si="55"/>
        <v>0.66569999999999996</v>
      </c>
      <c r="BO117" s="131">
        <f t="shared" si="53"/>
        <v>0.66569999999999996</v>
      </c>
      <c r="BP117" s="131">
        <v>0.66569999999999996</v>
      </c>
      <c r="BQ117" s="131">
        <v>0.66569999999999996</v>
      </c>
      <c r="BR117" s="131">
        <v>0.66569999999999996</v>
      </c>
      <c r="BS117" s="131">
        <v>0.66569999999999996</v>
      </c>
      <c r="BT117" s="131">
        <v>0.66569999999999996</v>
      </c>
      <c r="BU117" s="131">
        <v>0.66569999999999996</v>
      </c>
      <c r="BV117" s="131">
        <v>0.66569999999999996</v>
      </c>
      <c r="BW117" s="131">
        <f t="shared" ref="BW117" si="58">IFERROR(BW165/BW69,"-")</f>
        <v>0.66569999999999996</v>
      </c>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c r="CZ117" s="215"/>
      <c r="DA117" s="215"/>
      <c r="DB117" s="215"/>
      <c r="DC117" s="215"/>
    </row>
    <row r="118" spans="1:107" s="147" customFormat="1" ht="15" hidden="1" customHeight="1" outlineLevel="1">
      <c r="A118" t="s">
        <v>236</v>
      </c>
      <c r="B118" s="142" t="s">
        <v>7</v>
      </c>
      <c r="C118" s="131">
        <f t="shared" si="55"/>
        <v>1</v>
      </c>
      <c r="D118" s="131">
        <f t="shared" si="55"/>
        <v>1</v>
      </c>
      <c r="E118" s="131">
        <f t="shared" si="55"/>
        <v>1</v>
      </c>
      <c r="F118" s="131">
        <f t="shared" si="55"/>
        <v>1</v>
      </c>
      <c r="G118" s="131">
        <f t="shared" si="55"/>
        <v>1</v>
      </c>
      <c r="H118" s="131">
        <f t="shared" si="55"/>
        <v>1</v>
      </c>
      <c r="I118" s="131">
        <f t="shared" si="55"/>
        <v>1</v>
      </c>
      <c r="J118" s="131">
        <f t="shared" si="55"/>
        <v>1</v>
      </c>
      <c r="K118" s="131">
        <f t="shared" si="55"/>
        <v>1</v>
      </c>
      <c r="L118" s="131">
        <f t="shared" si="55"/>
        <v>1</v>
      </c>
      <c r="M118" s="131">
        <f t="shared" si="55"/>
        <v>1</v>
      </c>
      <c r="N118" s="131">
        <f t="shared" si="55"/>
        <v>1</v>
      </c>
      <c r="O118" s="131">
        <f t="shared" si="55"/>
        <v>1</v>
      </c>
      <c r="P118" s="131">
        <f t="shared" si="55"/>
        <v>1</v>
      </c>
      <c r="Q118" s="131">
        <f t="shared" si="55"/>
        <v>1</v>
      </c>
      <c r="R118" s="131">
        <f t="shared" si="55"/>
        <v>1</v>
      </c>
      <c r="S118" s="131">
        <f t="shared" si="55"/>
        <v>1</v>
      </c>
      <c r="T118" s="131">
        <f t="shared" si="55"/>
        <v>1</v>
      </c>
      <c r="U118" s="131">
        <f t="shared" si="55"/>
        <v>1</v>
      </c>
      <c r="V118" s="131">
        <f t="shared" si="55"/>
        <v>1</v>
      </c>
      <c r="W118" s="131">
        <f t="shared" si="55"/>
        <v>1</v>
      </c>
      <c r="X118" s="131">
        <f t="shared" si="55"/>
        <v>1</v>
      </c>
      <c r="Y118" s="131">
        <f t="shared" si="55"/>
        <v>1</v>
      </c>
      <c r="Z118" s="131">
        <f t="shared" si="55"/>
        <v>1</v>
      </c>
      <c r="AA118" s="131">
        <f t="shared" si="55"/>
        <v>1</v>
      </c>
      <c r="AB118" s="131">
        <f t="shared" si="55"/>
        <v>1</v>
      </c>
      <c r="AC118" s="131">
        <f t="shared" si="55"/>
        <v>1</v>
      </c>
      <c r="AD118" s="131">
        <f t="shared" si="55"/>
        <v>1</v>
      </c>
      <c r="AE118" s="131">
        <f t="shared" si="55"/>
        <v>1</v>
      </c>
      <c r="AF118" s="131">
        <f t="shared" si="55"/>
        <v>1</v>
      </c>
      <c r="AG118" s="131">
        <f t="shared" si="55"/>
        <v>1</v>
      </c>
      <c r="AH118" s="131">
        <f t="shared" si="55"/>
        <v>1</v>
      </c>
      <c r="AI118" s="131">
        <f t="shared" si="55"/>
        <v>1</v>
      </c>
      <c r="AJ118" s="131">
        <f t="shared" si="55"/>
        <v>1</v>
      </c>
      <c r="AK118" s="131">
        <f t="shared" si="55"/>
        <v>1</v>
      </c>
      <c r="AL118" s="131">
        <f t="shared" si="55"/>
        <v>1</v>
      </c>
      <c r="AM118" s="131">
        <f t="shared" si="55"/>
        <v>1</v>
      </c>
      <c r="AN118" s="131">
        <f t="shared" si="55"/>
        <v>1</v>
      </c>
      <c r="AO118" s="131">
        <f t="shared" si="55"/>
        <v>0.66564748587496514</v>
      </c>
      <c r="AP118" s="131">
        <f t="shared" si="55"/>
        <v>0.66569999999999996</v>
      </c>
      <c r="AQ118" s="131">
        <f t="shared" si="55"/>
        <v>0.66569999999999996</v>
      </c>
      <c r="AR118" s="131">
        <f t="shared" si="55"/>
        <v>0.66569999999999996</v>
      </c>
      <c r="AS118" s="131">
        <f t="shared" si="55"/>
        <v>0.66569999999999996</v>
      </c>
      <c r="AT118" s="131">
        <f t="shared" si="55"/>
        <v>0.66569999999999996</v>
      </c>
      <c r="AU118" s="131">
        <f t="shared" si="55"/>
        <v>0.66569999999999996</v>
      </c>
      <c r="AV118" s="131">
        <f t="shared" si="55"/>
        <v>0.66569999999999996</v>
      </c>
      <c r="AW118" s="131">
        <f t="shared" si="55"/>
        <v>0.66569999999999996</v>
      </c>
      <c r="AX118" s="131">
        <f t="shared" si="55"/>
        <v>0.66569999999999996</v>
      </c>
      <c r="AY118" s="131">
        <f t="shared" si="55"/>
        <v>0.66569999999999996</v>
      </c>
      <c r="AZ118" s="131">
        <f t="shared" si="55"/>
        <v>0.66569999999999996</v>
      </c>
      <c r="BA118" s="131">
        <f t="shared" si="55"/>
        <v>0.66569999999999996</v>
      </c>
      <c r="BB118" s="131">
        <f t="shared" si="55"/>
        <v>0.66569999999999996</v>
      </c>
      <c r="BC118" s="131">
        <f t="shared" si="55"/>
        <v>0.66569999999999996</v>
      </c>
      <c r="BD118" s="131">
        <f t="shared" si="55"/>
        <v>0.66569999999999996</v>
      </c>
      <c r="BE118" s="131">
        <f t="shared" si="55"/>
        <v>0.66569999999999996</v>
      </c>
      <c r="BF118" s="131">
        <f t="shared" si="55"/>
        <v>0.66569999999999996</v>
      </c>
      <c r="BG118" s="131">
        <f t="shared" si="55"/>
        <v>0.66569999999999996</v>
      </c>
      <c r="BH118" s="131">
        <f t="shared" si="55"/>
        <v>0.66569999999999996</v>
      </c>
      <c r="BI118" s="131">
        <f t="shared" si="55"/>
        <v>0.66569999999999996</v>
      </c>
      <c r="BJ118" s="131">
        <f t="shared" si="55"/>
        <v>0.66569999999999996</v>
      </c>
      <c r="BK118" s="131">
        <f t="shared" si="55"/>
        <v>0.66569999999999996</v>
      </c>
      <c r="BL118" s="131">
        <f t="shared" si="55"/>
        <v>0.66569999999999996</v>
      </c>
      <c r="BM118" s="131">
        <f t="shared" si="55"/>
        <v>0.66569999999999996</v>
      </c>
      <c r="BN118" s="131">
        <f t="shared" ref="BN118:BO121" si="59">IFERROR(BN166/BN70,"-")</f>
        <v>0.66569999999999996</v>
      </c>
      <c r="BO118" s="131">
        <f t="shared" si="59"/>
        <v>0.66569999999999996</v>
      </c>
      <c r="BP118" s="131">
        <v>0.66569999999999996</v>
      </c>
      <c r="BQ118" s="131">
        <v>0.66569999999999996</v>
      </c>
      <c r="BR118" s="131">
        <v>0.66569999999999996</v>
      </c>
      <c r="BS118" s="131">
        <v>0.66569999999999996</v>
      </c>
      <c r="BT118" s="131">
        <v>0.66569999999999996</v>
      </c>
      <c r="BU118" s="131">
        <v>0.66569999999999996</v>
      </c>
      <c r="BV118" s="131">
        <v>0.66569999999999996</v>
      </c>
      <c r="BW118" s="131">
        <f t="shared" ref="BW118" si="60">IFERROR(BW166/BW70,"-")</f>
        <v>0.66569999999999996</v>
      </c>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row>
    <row r="119" spans="1:107" s="147" customFormat="1" ht="15" hidden="1" customHeight="1" outlineLevel="1">
      <c r="A119" t="s">
        <v>18</v>
      </c>
      <c r="B119" s="142" t="s">
        <v>29</v>
      </c>
      <c r="C119" s="131">
        <f t="shared" ref="C119:BN122" si="61">IFERROR(C167/C71,"-")</f>
        <v>1</v>
      </c>
      <c r="D119" s="131">
        <f t="shared" si="61"/>
        <v>1</v>
      </c>
      <c r="E119" s="131">
        <f t="shared" si="61"/>
        <v>1</v>
      </c>
      <c r="F119" s="131">
        <f t="shared" si="61"/>
        <v>1</v>
      </c>
      <c r="G119" s="131">
        <f t="shared" si="61"/>
        <v>1</v>
      </c>
      <c r="H119" s="131">
        <f t="shared" si="61"/>
        <v>1</v>
      </c>
      <c r="I119" s="131">
        <f t="shared" si="61"/>
        <v>1</v>
      </c>
      <c r="J119" s="131">
        <f t="shared" si="61"/>
        <v>1</v>
      </c>
      <c r="K119" s="131">
        <f t="shared" si="61"/>
        <v>1</v>
      </c>
      <c r="L119" s="131">
        <f t="shared" si="61"/>
        <v>1</v>
      </c>
      <c r="M119" s="131">
        <f t="shared" si="61"/>
        <v>1</v>
      </c>
      <c r="N119" s="131">
        <f t="shared" si="61"/>
        <v>1</v>
      </c>
      <c r="O119" s="131">
        <f t="shared" si="61"/>
        <v>1</v>
      </c>
      <c r="P119" s="131">
        <f t="shared" si="61"/>
        <v>1</v>
      </c>
      <c r="Q119" s="131">
        <f t="shared" si="61"/>
        <v>1</v>
      </c>
      <c r="R119" s="131">
        <f t="shared" si="61"/>
        <v>1</v>
      </c>
      <c r="S119" s="131">
        <f t="shared" si="61"/>
        <v>1</v>
      </c>
      <c r="T119" s="131">
        <f t="shared" si="61"/>
        <v>1</v>
      </c>
      <c r="U119" s="131">
        <f t="shared" si="61"/>
        <v>1</v>
      </c>
      <c r="V119" s="131">
        <f t="shared" si="61"/>
        <v>1</v>
      </c>
      <c r="W119" s="131">
        <f t="shared" si="61"/>
        <v>1</v>
      </c>
      <c r="X119" s="131">
        <f t="shared" si="61"/>
        <v>1</v>
      </c>
      <c r="Y119" s="131">
        <f t="shared" si="61"/>
        <v>1</v>
      </c>
      <c r="Z119" s="131">
        <f t="shared" si="61"/>
        <v>1</v>
      </c>
      <c r="AA119" s="131">
        <f t="shared" si="61"/>
        <v>1</v>
      </c>
      <c r="AB119" s="131">
        <f t="shared" si="61"/>
        <v>1</v>
      </c>
      <c r="AC119" s="131">
        <f t="shared" si="61"/>
        <v>1</v>
      </c>
      <c r="AD119" s="131">
        <f t="shared" si="61"/>
        <v>1</v>
      </c>
      <c r="AE119" s="131">
        <f t="shared" si="61"/>
        <v>1</v>
      </c>
      <c r="AF119" s="131">
        <f t="shared" si="61"/>
        <v>1</v>
      </c>
      <c r="AG119" s="131">
        <f t="shared" si="61"/>
        <v>1</v>
      </c>
      <c r="AH119" s="131">
        <f t="shared" si="61"/>
        <v>1</v>
      </c>
      <c r="AI119" s="131">
        <f t="shared" si="61"/>
        <v>1</v>
      </c>
      <c r="AJ119" s="131">
        <f t="shared" si="61"/>
        <v>1</v>
      </c>
      <c r="AK119" s="131">
        <f t="shared" si="61"/>
        <v>1</v>
      </c>
      <c r="AL119" s="131">
        <f t="shared" si="61"/>
        <v>1</v>
      </c>
      <c r="AM119" s="131">
        <f t="shared" si="61"/>
        <v>1</v>
      </c>
      <c r="AN119" s="131">
        <f t="shared" si="61"/>
        <v>1</v>
      </c>
      <c r="AO119" s="131">
        <f t="shared" si="61"/>
        <v>0.66567237699085979</v>
      </c>
      <c r="AP119" s="131">
        <f t="shared" si="61"/>
        <v>0.66569999999999996</v>
      </c>
      <c r="AQ119" s="131">
        <f t="shared" si="61"/>
        <v>0.66569999999999996</v>
      </c>
      <c r="AR119" s="131">
        <f t="shared" si="61"/>
        <v>0.66569999999999996</v>
      </c>
      <c r="AS119" s="131">
        <f t="shared" si="61"/>
        <v>0.66569999999999996</v>
      </c>
      <c r="AT119" s="131">
        <f t="shared" si="61"/>
        <v>0.66569999999999996</v>
      </c>
      <c r="AU119" s="131">
        <f t="shared" si="61"/>
        <v>0.66569999999999996</v>
      </c>
      <c r="AV119" s="131">
        <f t="shared" si="61"/>
        <v>0.66569999999999996</v>
      </c>
      <c r="AW119" s="131">
        <f t="shared" si="61"/>
        <v>0.66569999999999996</v>
      </c>
      <c r="AX119" s="131" t="str">
        <f t="shared" si="61"/>
        <v>-</v>
      </c>
      <c r="AY119" s="131" t="str">
        <f t="shared" si="61"/>
        <v>-</v>
      </c>
      <c r="AZ119" s="131" t="str">
        <f t="shared" si="61"/>
        <v>-</v>
      </c>
      <c r="BA119" s="131" t="str">
        <f t="shared" si="61"/>
        <v>-</v>
      </c>
      <c r="BB119" s="131" t="str">
        <f t="shared" si="61"/>
        <v>-</v>
      </c>
      <c r="BC119" s="131" t="str">
        <f t="shared" si="61"/>
        <v>-</v>
      </c>
      <c r="BD119" s="131" t="str">
        <f t="shared" si="61"/>
        <v>-</v>
      </c>
      <c r="BE119" s="131" t="str">
        <f t="shared" si="61"/>
        <v>-</v>
      </c>
      <c r="BF119" s="131" t="str">
        <f t="shared" si="61"/>
        <v>-</v>
      </c>
      <c r="BG119" s="131" t="str">
        <f t="shared" si="61"/>
        <v>-</v>
      </c>
      <c r="BH119" s="131" t="str">
        <f t="shared" si="61"/>
        <v>-</v>
      </c>
      <c r="BI119" s="131" t="str">
        <f t="shared" si="61"/>
        <v>-</v>
      </c>
      <c r="BJ119" s="131" t="str">
        <f t="shared" si="61"/>
        <v>-</v>
      </c>
      <c r="BK119" s="131" t="str">
        <f t="shared" si="61"/>
        <v>-</v>
      </c>
      <c r="BL119" s="131" t="str">
        <f t="shared" si="61"/>
        <v>-</v>
      </c>
      <c r="BM119" s="131" t="str">
        <f t="shared" si="61"/>
        <v>-</v>
      </c>
      <c r="BN119" s="131" t="str">
        <f t="shared" si="61"/>
        <v>-</v>
      </c>
      <c r="BO119" s="131" t="str">
        <f t="shared" si="59"/>
        <v>-</v>
      </c>
      <c r="BP119" s="131" t="s">
        <v>18</v>
      </c>
      <c r="BQ119" s="131" t="s">
        <v>18</v>
      </c>
      <c r="BR119" s="131" t="s">
        <v>18</v>
      </c>
      <c r="BS119" s="131" t="s">
        <v>18</v>
      </c>
      <c r="BT119" s="131" t="s">
        <v>18</v>
      </c>
      <c r="BU119" s="131" t="s">
        <v>18</v>
      </c>
      <c r="BV119" s="131" t="s">
        <v>18</v>
      </c>
      <c r="BW119" s="131" t="str">
        <f t="shared" ref="BW119" si="62">IFERROR(BW167/BW71,"-")</f>
        <v>-</v>
      </c>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c r="CZ119" s="215"/>
      <c r="DA119" s="215"/>
      <c r="DB119" s="215"/>
      <c r="DC119" s="215"/>
    </row>
    <row r="120" spans="1:107" s="147" customFormat="1" ht="15" hidden="1" customHeight="1" outlineLevel="1">
      <c r="A120" t="s">
        <v>238</v>
      </c>
      <c r="B120" s="142" t="s">
        <v>9</v>
      </c>
      <c r="C120" s="131">
        <f t="shared" si="61"/>
        <v>0.49999999999999989</v>
      </c>
      <c r="D120" s="131">
        <f t="shared" si="61"/>
        <v>0.49999999999999989</v>
      </c>
      <c r="E120" s="131">
        <f t="shared" si="61"/>
        <v>0.49999999999999989</v>
      </c>
      <c r="F120" s="131">
        <f t="shared" si="61"/>
        <v>0.49999999999999989</v>
      </c>
      <c r="G120" s="131">
        <f t="shared" si="61"/>
        <v>0.49999999999999989</v>
      </c>
      <c r="H120" s="131">
        <f t="shared" si="61"/>
        <v>0.49999999999999989</v>
      </c>
      <c r="I120" s="131">
        <f t="shared" si="61"/>
        <v>0.49999999999999989</v>
      </c>
      <c r="J120" s="131">
        <f t="shared" si="61"/>
        <v>0.49999999999999989</v>
      </c>
      <c r="K120" s="131">
        <f t="shared" si="61"/>
        <v>0.49999999999999989</v>
      </c>
      <c r="L120" s="131">
        <f t="shared" si="61"/>
        <v>0.49999999999999989</v>
      </c>
      <c r="M120" s="131">
        <f t="shared" si="61"/>
        <v>0.49999999999999989</v>
      </c>
      <c r="N120" s="131">
        <f t="shared" si="61"/>
        <v>0.49999999999999989</v>
      </c>
      <c r="O120" s="131">
        <f t="shared" si="61"/>
        <v>0.49999999999999989</v>
      </c>
      <c r="P120" s="131">
        <f t="shared" si="61"/>
        <v>0.49999999999999989</v>
      </c>
      <c r="Q120" s="131">
        <f t="shared" si="61"/>
        <v>0.49999999999999989</v>
      </c>
      <c r="R120" s="131">
        <f t="shared" si="61"/>
        <v>0.49999999999999989</v>
      </c>
      <c r="S120" s="131">
        <f t="shared" si="61"/>
        <v>0.49999999999999989</v>
      </c>
      <c r="T120" s="131">
        <f t="shared" si="61"/>
        <v>0.49999999999999989</v>
      </c>
      <c r="U120" s="131">
        <f t="shared" si="61"/>
        <v>0.49999999999999989</v>
      </c>
      <c r="V120" s="131">
        <f t="shared" si="61"/>
        <v>0.49999999999999989</v>
      </c>
      <c r="W120" s="131">
        <f t="shared" si="61"/>
        <v>0.49999999999999989</v>
      </c>
      <c r="X120" s="131">
        <f t="shared" si="61"/>
        <v>0.49999999999999989</v>
      </c>
      <c r="Y120" s="131">
        <f t="shared" si="61"/>
        <v>0.49999999999999989</v>
      </c>
      <c r="Z120" s="131">
        <f t="shared" si="61"/>
        <v>0.49999999999999989</v>
      </c>
      <c r="AA120" s="131">
        <f t="shared" si="61"/>
        <v>0.49999999999999989</v>
      </c>
      <c r="AB120" s="131">
        <f t="shared" si="61"/>
        <v>0.49999999999999989</v>
      </c>
      <c r="AC120" s="131">
        <f t="shared" si="61"/>
        <v>0.49999999999999989</v>
      </c>
      <c r="AD120" s="131">
        <f t="shared" si="61"/>
        <v>0.49999999999999989</v>
      </c>
      <c r="AE120" s="131">
        <f t="shared" si="61"/>
        <v>0.49999999999999989</v>
      </c>
      <c r="AF120" s="131">
        <f t="shared" si="61"/>
        <v>0.49999999999999989</v>
      </c>
      <c r="AG120" s="131">
        <f t="shared" si="61"/>
        <v>0.49999999999999989</v>
      </c>
      <c r="AH120" s="131">
        <f t="shared" si="61"/>
        <v>0.49999999999999989</v>
      </c>
      <c r="AI120" s="131">
        <f t="shared" si="61"/>
        <v>0.49999999999999989</v>
      </c>
      <c r="AJ120" s="131">
        <f t="shared" si="61"/>
        <v>0.49999999999999989</v>
      </c>
      <c r="AK120" s="131">
        <f t="shared" si="61"/>
        <v>0.49999999999999989</v>
      </c>
      <c r="AL120" s="131" t="str">
        <f t="shared" si="61"/>
        <v>-</v>
      </c>
      <c r="AM120" s="131" t="str">
        <f t="shared" si="61"/>
        <v>-</v>
      </c>
      <c r="AN120" s="131" t="str">
        <f t="shared" si="61"/>
        <v>-</v>
      </c>
      <c r="AO120" s="131" t="str">
        <f t="shared" si="61"/>
        <v>-</v>
      </c>
      <c r="AP120" s="131" t="str">
        <f t="shared" si="61"/>
        <v>-</v>
      </c>
      <c r="AQ120" s="131" t="str">
        <f t="shared" si="61"/>
        <v>-</v>
      </c>
      <c r="AR120" s="131" t="str">
        <f t="shared" si="61"/>
        <v>-</v>
      </c>
      <c r="AS120" s="131" t="str">
        <f t="shared" si="61"/>
        <v>-</v>
      </c>
      <c r="AT120" s="131" t="str">
        <f t="shared" si="61"/>
        <v>-</v>
      </c>
      <c r="AU120" s="131">
        <f t="shared" si="61"/>
        <v>0.50000283419933877</v>
      </c>
      <c r="AV120" s="131" t="str">
        <f t="shared" si="61"/>
        <v>-</v>
      </c>
      <c r="AW120" s="131">
        <f t="shared" si="61"/>
        <v>0.50004997501249371</v>
      </c>
      <c r="AX120" s="131">
        <f t="shared" si="61"/>
        <v>0.50000299850074958</v>
      </c>
      <c r="AY120" s="131">
        <f t="shared" si="61"/>
        <v>0.50000299850074958</v>
      </c>
      <c r="AZ120" s="131">
        <f t="shared" si="61"/>
        <v>0.50000299850074958</v>
      </c>
      <c r="BA120" s="131">
        <f t="shared" si="61"/>
        <v>0.50000299850074958</v>
      </c>
      <c r="BB120" s="131">
        <f t="shared" si="61"/>
        <v>0.50000299850074958</v>
      </c>
      <c r="BC120" s="131">
        <f t="shared" si="61"/>
        <v>0.5</v>
      </c>
      <c r="BD120" s="131">
        <f t="shared" si="61"/>
        <v>0.5</v>
      </c>
      <c r="BE120" s="131">
        <f t="shared" si="61"/>
        <v>0.5</v>
      </c>
      <c r="BF120" s="131">
        <f t="shared" si="61"/>
        <v>0.50000299850074958</v>
      </c>
      <c r="BG120" s="131">
        <f t="shared" si="61"/>
        <v>0.5</v>
      </c>
      <c r="BH120" s="131">
        <f t="shared" si="61"/>
        <v>0.5</v>
      </c>
      <c r="BI120" s="131">
        <f t="shared" si="61"/>
        <v>0.5</v>
      </c>
      <c r="BJ120" s="131">
        <f t="shared" si="61"/>
        <v>0.5</v>
      </c>
      <c r="BK120" s="131">
        <f t="shared" si="61"/>
        <v>0.5</v>
      </c>
      <c r="BL120" s="131">
        <f t="shared" si="61"/>
        <v>0.5</v>
      </c>
      <c r="BM120" s="131">
        <f t="shared" si="61"/>
        <v>0.5</v>
      </c>
      <c r="BN120" s="131">
        <f t="shared" si="61"/>
        <v>0.5</v>
      </c>
      <c r="BO120" s="131">
        <f t="shared" si="59"/>
        <v>0.5</v>
      </c>
      <c r="BP120" s="131">
        <v>0.5</v>
      </c>
      <c r="BQ120" s="131">
        <v>0.5</v>
      </c>
      <c r="BR120" s="131">
        <v>0.5</v>
      </c>
      <c r="BS120" s="131">
        <v>1</v>
      </c>
      <c r="BT120" s="131">
        <v>1</v>
      </c>
      <c r="BU120" s="131">
        <v>1</v>
      </c>
      <c r="BV120" s="131" t="s">
        <v>18</v>
      </c>
      <c r="BW120" s="131" t="str">
        <f t="shared" ref="BW120" si="63">IFERROR(BW168/BW72,"-")</f>
        <v>-</v>
      </c>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row>
    <row r="121" spans="1:107" s="147" customFormat="1" ht="15" hidden="1" customHeight="1" outlineLevel="1">
      <c r="A121" t="s">
        <v>239</v>
      </c>
      <c r="B121" s="142" t="s">
        <v>10</v>
      </c>
      <c r="C121" s="131">
        <f t="shared" si="61"/>
        <v>1</v>
      </c>
      <c r="D121" s="131">
        <f t="shared" si="61"/>
        <v>1</v>
      </c>
      <c r="E121" s="131">
        <f t="shared" si="61"/>
        <v>1</v>
      </c>
      <c r="F121" s="131">
        <f t="shared" si="61"/>
        <v>1</v>
      </c>
      <c r="G121" s="131">
        <f t="shared" si="61"/>
        <v>1</v>
      </c>
      <c r="H121" s="131">
        <f t="shared" si="61"/>
        <v>1</v>
      </c>
      <c r="I121" s="131">
        <f t="shared" si="61"/>
        <v>1</v>
      </c>
      <c r="J121" s="131">
        <f t="shared" si="61"/>
        <v>1</v>
      </c>
      <c r="K121" s="131">
        <f t="shared" si="61"/>
        <v>1</v>
      </c>
      <c r="L121" s="131">
        <f t="shared" si="61"/>
        <v>1</v>
      </c>
      <c r="M121" s="131">
        <f t="shared" si="61"/>
        <v>1</v>
      </c>
      <c r="N121" s="131">
        <f t="shared" si="61"/>
        <v>1</v>
      </c>
      <c r="O121" s="131">
        <f t="shared" si="61"/>
        <v>1</v>
      </c>
      <c r="P121" s="131">
        <f t="shared" si="61"/>
        <v>1</v>
      </c>
      <c r="Q121" s="131">
        <f t="shared" si="61"/>
        <v>1</v>
      </c>
      <c r="R121" s="131">
        <f t="shared" si="61"/>
        <v>1</v>
      </c>
      <c r="S121" s="131">
        <f t="shared" si="61"/>
        <v>1</v>
      </c>
      <c r="T121" s="131">
        <f t="shared" si="61"/>
        <v>1</v>
      </c>
      <c r="U121" s="131">
        <f t="shared" si="61"/>
        <v>1</v>
      </c>
      <c r="V121" s="131">
        <f t="shared" si="61"/>
        <v>1</v>
      </c>
      <c r="W121" s="131">
        <f t="shared" si="61"/>
        <v>1</v>
      </c>
      <c r="X121" s="131">
        <f t="shared" si="61"/>
        <v>1</v>
      </c>
      <c r="Y121" s="131">
        <f t="shared" si="61"/>
        <v>1</v>
      </c>
      <c r="Z121" s="131">
        <f t="shared" si="61"/>
        <v>1</v>
      </c>
      <c r="AA121" s="131">
        <f t="shared" si="61"/>
        <v>1</v>
      </c>
      <c r="AB121" s="131">
        <f t="shared" si="61"/>
        <v>1</v>
      </c>
      <c r="AC121" s="131">
        <f t="shared" si="61"/>
        <v>1</v>
      </c>
      <c r="AD121" s="131">
        <f t="shared" si="61"/>
        <v>1</v>
      </c>
      <c r="AE121" s="131">
        <f t="shared" si="61"/>
        <v>1</v>
      </c>
      <c r="AF121" s="131">
        <f t="shared" si="61"/>
        <v>1</v>
      </c>
      <c r="AG121" s="131">
        <f t="shared" si="61"/>
        <v>1</v>
      </c>
      <c r="AH121" s="131">
        <f t="shared" si="61"/>
        <v>1</v>
      </c>
      <c r="AI121" s="131">
        <f t="shared" si="61"/>
        <v>1</v>
      </c>
      <c r="AJ121" s="131">
        <f t="shared" si="61"/>
        <v>1</v>
      </c>
      <c r="AK121" s="131">
        <f t="shared" si="61"/>
        <v>1</v>
      </c>
      <c r="AL121" s="131">
        <f t="shared" si="61"/>
        <v>1</v>
      </c>
      <c r="AM121" s="131">
        <f t="shared" si="61"/>
        <v>1</v>
      </c>
      <c r="AN121" s="131">
        <f t="shared" si="61"/>
        <v>1</v>
      </c>
      <c r="AO121" s="131">
        <f t="shared" si="61"/>
        <v>0.66543743942509992</v>
      </c>
      <c r="AP121" s="131">
        <f t="shared" si="61"/>
        <v>0.66569999999999996</v>
      </c>
      <c r="AQ121" s="131">
        <f t="shared" si="61"/>
        <v>0.66569999999999996</v>
      </c>
      <c r="AR121" s="131">
        <f t="shared" si="61"/>
        <v>0.66569999999999996</v>
      </c>
      <c r="AS121" s="131">
        <f t="shared" si="61"/>
        <v>0.66569999999999996</v>
      </c>
      <c r="AT121" s="131">
        <f t="shared" si="61"/>
        <v>0.66569999999999996</v>
      </c>
      <c r="AU121" s="131">
        <f t="shared" si="61"/>
        <v>0.66569999999999996</v>
      </c>
      <c r="AV121" s="131">
        <f t="shared" si="61"/>
        <v>0.66569999999999996</v>
      </c>
      <c r="AW121" s="131">
        <f t="shared" si="61"/>
        <v>0.66569999999999996</v>
      </c>
      <c r="AX121" s="131">
        <f t="shared" si="61"/>
        <v>0.66569999999999996</v>
      </c>
      <c r="AY121" s="131">
        <f t="shared" si="61"/>
        <v>0.66569999999999996</v>
      </c>
      <c r="AZ121" s="131">
        <f t="shared" si="61"/>
        <v>0.66569999999999996</v>
      </c>
      <c r="BA121" s="131">
        <f t="shared" si="61"/>
        <v>0.66569999999999996</v>
      </c>
      <c r="BB121" s="131">
        <f t="shared" si="61"/>
        <v>0.66569999999999996</v>
      </c>
      <c r="BC121" s="131">
        <f t="shared" si="61"/>
        <v>0.66569999999999996</v>
      </c>
      <c r="BD121" s="131">
        <f t="shared" si="61"/>
        <v>0.66569999999999996</v>
      </c>
      <c r="BE121" s="131">
        <f t="shared" si="61"/>
        <v>0.66569999999999996</v>
      </c>
      <c r="BF121" s="131">
        <f t="shared" si="61"/>
        <v>0.66569999999999996</v>
      </c>
      <c r="BG121" s="131">
        <f t="shared" si="61"/>
        <v>0.66569999999999996</v>
      </c>
      <c r="BH121" s="131">
        <f t="shared" si="61"/>
        <v>0.66569999999999996</v>
      </c>
      <c r="BI121" s="131">
        <f t="shared" si="61"/>
        <v>0.66569999999999996</v>
      </c>
      <c r="BJ121" s="131">
        <f t="shared" si="61"/>
        <v>0.66569999999999996</v>
      </c>
      <c r="BK121" s="131">
        <f t="shared" si="61"/>
        <v>0.66569999999999996</v>
      </c>
      <c r="BL121" s="131">
        <f t="shared" si="61"/>
        <v>0.66569999999999996</v>
      </c>
      <c r="BM121" s="131">
        <f t="shared" si="61"/>
        <v>0.66569999999999996</v>
      </c>
      <c r="BN121" s="131">
        <f t="shared" si="61"/>
        <v>0.66569999999999996</v>
      </c>
      <c r="BO121" s="131">
        <f t="shared" si="59"/>
        <v>0.66569999999999996</v>
      </c>
      <c r="BP121" s="131">
        <v>0.66569999999999996</v>
      </c>
      <c r="BQ121" s="131">
        <v>0.66569999999999996</v>
      </c>
      <c r="BR121" s="131">
        <v>0.66569999999999996</v>
      </c>
      <c r="BS121" s="131">
        <v>0.66569999999999996</v>
      </c>
      <c r="BT121" s="131">
        <v>0.66569999999999996</v>
      </c>
      <c r="BU121" s="131">
        <v>0.66569999999999996</v>
      </c>
      <c r="BV121" s="131">
        <v>0.66569999999999996</v>
      </c>
      <c r="BW121" s="131">
        <f t="shared" ref="BW121" si="64">IFERROR(BW169/BW73,"-")</f>
        <v>0.66569999999999996</v>
      </c>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row>
    <row r="122" spans="1:107" s="147" customFormat="1" ht="15" hidden="1" customHeight="1" outlineLevel="1">
      <c r="A122" t="s">
        <v>240</v>
      </c>
      <c r="B122" s="142" t="s">
        <v>11</v>
      </c>
      <c r="C122" s="131" t="str">
        <f t="shared" si="61"/>
        <v>-</v>
      </c>
      <c r="D122" s="131">
        <f t="shared" si="61"/>
        <v>1</v>
      </c>
      <c r="E122" s="131">
        <f t="shared" si="61"/>
        <v>1</v>
      </c>
      <c r="F122" s="131">
        <f t="shared" si="61"/>
        <v>1</v>
      </c>
      <c r="G122" s="131">
        <f t="shared" si="61"/>
        <v>1</v>
      </c>
      <c r="H122" s="131">
        <f t="shared" si="61"/>
        <v>1</v>
      </c>
      <c r="I122" s="131">
        <f t="shared" si="61"/>
        <v>1</v>
      </c>
      <c r="J122" s="131">
        <f t="shared" si="61"/>
        <v>1</v>
      </c>
      <c r="K122" s="131">
        <f t="shared" si="61"/>
        <v>1</v>
      </c>
      <c r="L122" s="131">
        <f t="shared" si="61"/>
        <v>1</v>
      </c>
      <c r="M122" s="131">
        <f t="shared" si="61"/>
        <v>1</v>
      </c>
      <c r="N122" s="131">
        <f t="shared" si="61"/>
        <v>1</v>
      </c>
      <c r="O122" s="131">
        <f t="shared" si="61"/>
        <v>1</v>
      </c>
      <c r="P122" s="131">
        <f t="shared" si="61"/>
        <v>1</v>
      </c>
      <c r="Q122" s="131">
        <f t="shared" si="61"/>
        <v>1</v>
      </c>
      <c r="R122" s="131">
        <f t="shared" si="61"/>
        <v>1</v>
      </c>
      <c r="S122" s="131">
        <f t="shared" si="61"/>
        <v>1</v>
      </c>
      <c r="T122" s="131">
        <f t="shared" si="61"/>
        <v>1</v>
      </c>
      <c r="U122" s="131">
        <f t="shared" si="61"/>
        <v>1</v>
      </c>
      <c r="V122" s="131">
        <f t="shared" si="61"/>
        <v>1</v>
      </c>
      <c r="W122" s="131">
        <f t="shared" si="61"/>
        <v>1</v>
      </c>
      <c r="X122" s="131">
        <f t="shared" si="61"/>
        <v>1</v>
      </c>
      <c r="Y122" s="131">
        <f t="shared" si="61"/>
        <v>1</v>
      </c>
      <c r="Z122" s="131">
        <f t="shared" si="61"/>
        <v>1</v>
      </c>
      <c r="AA122" s="131">
        <f t="shared" si="61"/>
        <v>1</v>
      </c>
      <c r="AB122" s="131">
        <f t="shared" si="61"/>
        <v>1</v>
      </c>
      <c r="AC122" s="131">
        <f t="shared" si="61"/>
        <v>1</v>
      </c>
      <c r="AD122" s="131">
        <f t="shared" si="61"/>
        <v>1</v>
      </c>
      <c r="AE122" s="131">
        <f t="shared" si="61"/>
        <v>1</v>
      </c>
      <c r="AF122" s="131">
        <f t="shared" si="61"/>
        <v>1</v>
      </c>
      <c r="AG122" s="131">
        <f t="shared" si="61"/>
        <v>1</v>
      </c>
      <c r="AH122" s="131">
        <f t="shared" si="61"/>
        <v>1</v>
      </c>
      <c r="AI122" s="131">
        <f t="shared" si="61"/>
        <v>1</v>
      </c>
      <c r="AJ122" s="131">
        <f t="shared" si="61"/>
        <v>1</v>
      </c>
      <c r="AK122" s="131">
        <f t="shared" si="61"/>
        <v>1</v>
      </c>
      <c r="AL122" s="131">
        <f t="shared" si="61"/>
        <v>1</v>
      </c>
      <c r="AM122" s="131">
        <f t="shared" si="61"/>
        <v>1</v>
      </c>
      <c r="AN122" s="131">
        <f t="shared" si="61"/>
        <v>1</v>
      </c>
      <c r="AO122" s="131">
        <f t="shared" si="61"/>
        <v>0.6657142857142857</v>
      </c>
      <c r="AP122" s="131">
        <f t="shared" si="61"/>
        <v>0.66569999999999996</v>
      </c>
      <c r="AQ122" s="131">
        <f t="shared" si="61"/>
        <v>0.66569999999999996</v>
      </c>
      <c r="AR122" s="131">
        <f t="shared" si="61"/>
        <v>0.66569999999999996</v>
      </c>
      <c r="AS122" s="131">
        <f t="shared" si="61"/>
        <v>0.66569999999999996</v>
      </c>
      <c r="AT122" s="131">
        <f t="shared" si="61"/>
        <v>0.66569999999999996</v>
      </c>
      <c r="AU122" s="131">
        <f t="shared" si="61"/>
        <v>0.66569999999999996</v>
      </c>
      <c r="AV122" s="131">
        <f t="shared" si="61"/>
        <v>0.66569999999999996</v>
      </c>
      <c r="AW122" s="131">
        <f t="shared" si="61"/>
        <v>0.66569999999999996</v>
      </c>
      <c r="AX122" s="131">
        <f t="shared" si="61"/>
        <v>0.66569999999999996</v>
      </c>
      <c r="AY122" s="131">
        <f t="shared" si="61"/>
        <v>0.66569999999999996</v>
      </c>
      <c r="AZ122" s="131">
        <f t="shared" si="61"/>
        <v>0.66569999999999996</v>
      </c>
      <c r="BA122" s="131">
        <f t="shared" si="61"/>
        <v>0.66569999999999996</v>
      </c>
      <c r="BB122" s="131">
        <f t="shared" si="61"/>
        <v>0.66569999999999996</v>
      </c>
      <c r="BC122" s="131">
        <f t="shared" si="61"/>
        <v>0.66569999999999996</v>
      </c>
      <c r="BD122" s="131">
        <f t="shared" si="61"/>
        <v>0.66569999999999996</v>
      </c>
      <c r="BE122" s="131">
        <f t="shared" si="61"/>
        <v>0.66569999999999996</v>
      </c>
      <c r="BF122" s="131">
        <f t="shared" si="61"/>
        <v>0.66569999999999996</v>
      </c>
      <c r="BG122" s="131">
        <f t="shared" si="61"/>
        <v>0.66569999999999996</v>
      </c>
      <c r="BH122" s="131">
        <f t="shared" si="61"/>
        <v>0.66569999999999996</v>
      </c>
      <c r="BI122" s="131">
        <f t="shared" si="61"/>
        <v>0.66569999999999996</v>
      </c>
      <c r="BJ122" s="131">
        <f t="shared" si="61"/>
        <v>0.66569999999999996</v>
      </c>
      <c r="BK122" s="131">
        <f t="shared" si="61"/>
        <v>0.66569999999999996</v>
      </c>
      <c r="BL122" s="131">
        <f t="shared" si="61"/>
        <v>0.66569999999999996</v>
      </c>
      <c r="BM122" s="131">
        <f t="shared" si="61"/>
        <v>0.66569999999999996</v>
      </c>
      <c r="BN122" s="131" t="str">
        <f t="shared" ref="BN122:BO125" si="65">IFERROR(BN170/BN74,"-")</f>
        <v>-</v>
      </c>
      <c r="BO122" s="131" t="str">
        <f t="shared" si="65"/>
        <v>-</v>
      </c>
      <c r="BP122" s="131" t="s">
        <v>18</v>
      </c>
      <c r="BQ122" s="131" t="s">
        <v>18</v>
      </c>
      <c r="BR122" s="131" t="s">
        <v>18</v>
      </c>
      <c r="BS122" s="131" t="s">
        <v>18</v>
      </c>
      <c r="BT122" s="131" t="s">
        <v>18</v>
      </c>
      <c r="BU122" s="131" t="s">
        <v>18</v>
      </c>
      <c r="BV122" s="131" t="s">
        <v>18</v>
      </c>
      <c r="BW122" s="131" t="str">
        <f t="shared" ref="BW122" si="66">IFERROR(BW170/BW74,"-")</f>
        <v>-</v>
      </c>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row>
    <row r="123" spans="1:107" s="147" customFormat="1" ht="15" hidden="1" customHeight="1" outlineLevel="1">
      <c r="A123" t="s">
        <v>18</v>
      </c>
      <c r="B123" s="142" t="s">
        <v>8</v>
      </c>
      <c r="C123" s="131">
        <f t="shared" ref="C123:BN126" si="67">IFERROR(C171/C75,"-")</f>
        <v>1</v>
      </c>
      <c r="D123" s="131">
        <f t="shared" si="67"/>
        <v>1</v>
      </c>
      <c r="E123" s="131">
        <f t="shared" si="67"/>
        <v>1</v>
      </c>
      <c r="F123" s="131">
        <f t="shared" si="67"/>
        <v>1</v>
      </c>
      <c r="G123" s="131">
        <f t="shared" si="67"/>
        <v>1</v>
      </c>
      <c r="H123" s="131">
        <f t="shared" si="67"/>
        <v>1</v>
      </c>
      <c r="I123" s="131">
        <f t="shared" si="67"/>
        <v>1</v>
      </c>
      <c r="J123" s="131">
        <f t="shared" si="67"/>
        <v>1</v>
      </c>
      <c r="K123" s="131">
        <f t="shared" si="67"/>
        <v>1</v>
      </c>
      <c r="L123" s="131">
        <f t="shared" si="67"/>
        <v>1</v>
      </c>
      <c r="M123" s="131">
        <f t="shared" si="67"/>
        <v>1</v>
      </c>
      <c r="N123" s="131">
        <f t="shared" si="67"/>
        <v>1</v>
      </c>
      <c r="O123" s="131">
        <f t="shared" si="67"/>
        <v>1</v>
      </c>
      <c r="P123" s="131">
        <f t="shared" si="67"/>
        <v>1</v>
      </c>
      <c r="Q123" s="131">
        <f t="shared" si="67"/>
        <v>1</v>
      </c>
      <c r="R123" s="131">
        <f t="shared" si="67"/>
        <v>1</v>
      </c>
      <c r="S123" s="131">
        <f t="shared" si="67"/>
        <v>1</v>
      </c>
      <c r="T123" s="131">
        <f t="shared" si="67"/>
        <v>1</v>
      </c>
      <c r="U123" s="131">
        <f t="shared" si="67"/>
        <v>1</v>
      </c>
      <c r="V123" s="131">
        <f t="shared" si="67"/>
        <v>1</v>
      </c>
      <c r="W123" s="131">
        <f t="shared" si="67"/>
        <v>1</v>
      </c>
      <c r="X123" s="131">
        <f t="shared" si="67"/>
        <v>1</v>
      </c>
      <c r="Y123" s="131">
        <f t="shared" si="67"/>
        <v>1</v>
      </c>
      <c r="Z123" s="131">
        <f t="shared" si="67"/>
        <v>1</v>
      </c>
      <c r="AA123" s="131">
        <f t="shared" si="67"/>
        <v>1</v>
      </c>
      <c r="AB123" s="131">
        <f t="shared" si="67"/>
        <v>1</v>
      </c>
      <c r="AC123" s="131">
        <f t="shared" si="67"/>
        <v>1</v>
      </c>
      <c r="AD123" s="131">
        <f t="shared" si="67"/>
        <v>1</v>
      </c>
      <c r="AE123" s="131">
        <f t="shared" si="67"/>
        <v>1</v>
      </c>
      <c r="AF123" s="131" t="str">
        <f t="shared" si="67"/>
        <v>-</v>
      </c>
      <c r="AG123" s="131" t="str">
        <f t="shared" si="67"/>
        <v>-</v>
      </c>
      <c r="AH123" s="131" t="str">
        <f t="shared" si="67"/>
        <v>-</v>
      </c>
      <c r="AI123" s="131" t="str">
        <f t="shared" si="67"/>
        <v>-</v>
      </c>
      <c r="AJ123" s="131" t="str">
        <f t="shared" si="67"/>
        <v>-</v>
      </c>
      <c r="AK123" s="131" t="str">
        <f t="shared" si="67"/>
        <v>-</v>
      </c>
      <c r="AL123" s="131" t="str">
        <f t="shared" si="67"/>
        <v>-</v>
      </c>
      <c r="AM123" s="131" t="str">
        <f t="shared" si="67"/>
        <v>-</v>
      </c>
      <c r="AN123" s="131" t="str">
        <f t="shared" si="67"/>
        <v>-</v>
      </c>
      <c r="AO123" s="131" t="str">
        <f t="shared" si="67"/>
        <v>-</v>
      </c>
      <c r="AP123" s="131" t="str">
        <f t="shared" si="67"/>
        <v>-</v>
      </c>
      <c r="AQ123" s="131" t="str">
        <f t="shared" si="67"/>
        <v>-</v>
      </c>
      <c r="AR123" s="131" t="str">
        <f t="shared" si="67"/>
        <v>-</v>
      </c>
      <c r="AS123" s="131" t="str">
        <f t="shared" si="67"/>
        <v>-</v>
      </c>
      <c r="AT123" s="131" t="str">
        <f t="shared" si="67"/>
        <v>-</v>
      </c>
      <c r="AU123" s="131" t="str">
        <f t="shared" si="67"/>
        <v>-</v>
      </c>
      <c r="AV123" s="131" t="str">
        <f t="shared" si="67"/>
        <v>-</v>
      </c>
      <c r="AW123" s="131" t="str">
        <f t="shared" si="67"/>
        <v>-</v>
      </c>
      <c r="AX123" s="131" t="str">
        <f t="shared" si="67"/>
        <v>-</v>
      </c>
      <c r="AY123" s="131" t="str">
        <f t="shared" si="67"/>
        <v>-</v>
      </c>
      <c r="AZ123" s="131" t="str">
        <f t="shared" si="67"/>
        <v>-</v>
      </c>
      <c r="BA123" s="131" t="str">
        <f t="shared" si="67"/>
        <v>-</v>
      </c>
      <c r="BB123" s="131" t="str">
        <f t="shared" si="67"/>
        <v>-</v>
      </c>
      <c r="BC123" s="131" t="str">
        <f t="shared" si="67"/>
        <v>-</v>
      </c>
      <c r="BD123" s="131" t="str">
        <f t="shared" si="67"/>
        <v>-</v>
      </c>
      <c r="BE123" s="131" t="str">
        <f t="shared" si="67"/>
        <v>-</v>
      </c>
      <c r="BF123" s="131" t="str">
        <f t="shared" si="67"/>
        <v>-</v>
      </c>
      <c r="BG123" s="131" t="str">
        <f t="shared" si="67"/>
        <v>-</v>
      </c>
      <c r="BH123" s="131" t="str">
        <f t="shared" si="67"/>
        <v>-</v>
      </c>
      <c r="BI123" s="131" t="str">
        <f t="shared" si="67"/>
        <v>-</v>
      </c>
      <c r="BJ123" s="131" t="str">
        <f t="shared" si="67"/>
        <v>-</v>
      </c>
      <c r="BK123" s="131" t="str">
        <f t="shared" si="67"/>
        <v>-</v>
      </c>
      <c r="BL123" s="131" t="str">
        <f t="shared" si="67"/>
        <v>-</v>
      </c>
      <c r="BM123" s="131" t="str">
        <f t="shared" si="67"/>
        <v>-</v>
      </c>
      <c r="BN123" s="131" t="str">
        <f t="shared" si="67"/>
        <v>-</v>
      </c>
      <c r="BO123" s="131" t="str">
        <f t="shared" si="65"/>
        <v>-</v>
      </c>
      <c r="BP123" s="131" t="s">
        <v>18</v>
      </c>
      <c r="BQ123" s="131" t="s">
        <v>18</v>
      </c>
      <c r="BR123" s="131" t="s">
        <v>18</v>
      </c>
      <c r="BS123" s="131" t="s">
        <v>18</v>
      </c>
      <c r="BT123" s="131" t="s">
        <v>18</v>
      </c>
      <c r="BU123" s="131" t="s">
        <v>18</v>
      </c>
      <c r="BV123" s="131" t="s">
        <v>18</v>
      </c>
      <c r="BW123" s="131" t="str">
        <f t="shared" ref="BW123" si="68">IFERROR(BW171/BW75,"-")</f>
        <v>-</v>
      </c>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row>
    <row r="124" spans="1:107" s="147" customFormat="1" ht="15" hidden="1" customHeight="1" outlineLevel="1">
      <c r="A124" t="s">
        <v>241</v>
      </c>
      <c r="B124" s="142" t="s">
        <v>45</v>
      </c>
      <c r="C124" s="131" t="str">
        <f t="shared" si="67"/>
        <v>-</v>
      </c>
      <c r="D124" s="131" t="str">
        <f t="shared" si="67"/>
        <v>-</v>
      </c>
      <c r="E124" s="131" t="str">
        <f t="shared" si="67"/>
        <v>-</v>
      </c>
      <c r="F124" s="131" t="str">
        <f t="shared" si="67"/>
        <v>-</v>
      </c>
      <c r="G124" s="131" t="str">
        <f t="shared" si="67"/>
        <v>-</v>
      </c>
      <c r="H124" s="131" t="str">
        <f t="shared" si="67"/>
        <v>-</v>
      </c>
      <c r="I124" s="131" t="str">
        <f t="shared" si="67"/>
        <v>-</v>
      </c>
      <c r="J124" s="131" t="str">
        <f t="shared" si="67"/>
        <v>-</v>
      </c>
      <c r="K124" s="131" t="str">
        <f t="shared" si="67"/>
        <v>-</v>
      </c>
      <c r="L124" s="131" t="str">
        <f t="shared" si="67"/>
        <v>-</v>
      </c>
      <c r="M124" s="131" t="str">
        <f t="shared" si="67"/>
        <v>-</v>
      </c>
      <c r="N124" s="131" t="str">
        <f t="shared" si="67"/>
        <v>-</v>
      </c>
      <c r="O124" s="131" t="str">
        <f t="shared" si="67"/>
        <v>-</v>
      </c>
      <c r="P124" s="131" t="str">
        <f t="shared" si="67"/>
        <v>-</v>
      </c>
      <c r="Q124" s="131" t="str">
        <f t="shared" si="67"/>
        <v>-</v>
      </c>
      <c r="R124" s="131" t="str">
        <f t="shared" si="67"/>
        <v>-</v>
      </c>
      <c r="S124" s="131" t="str">
        <f t="shared" si="67"/>
        <v>-</v>
      </c>
      <c r="T124" s="131" t="str">
        <f t="shared" si="67"/>
        <v>-</v>
      </c>
      <c r="U124" s="131" t="str">
        <f t="shared" si="67"/>
        <v>-</v>
      </c>
      <c r="V124" s="131" t="str">
        <f t="shared" si="67"/>
        <v>-</v>
      </c>
      <c r="W124" s="131" t="str">
        <f t="shared" si="67"/>
        <v>-</v>
      </c>
      <c r="X124" s="131" t="str">
        <f t="shared" si="67"/>
        <v>-</v>
      </c>
      <c r="Y124" s="131" t="str">
        <f t="shared" si="67"/>
        <v>-</v>
      </c>
      <c r="Z124" s="131" t="str">
        <f t="shared" si="67"/>
        <v>-</v>
      </c>
      <c r="AA124" s="131" t="str">
        <f t="shared" si="67"/>
        <v>-</v>
      </c>
      <c r="AB124" s="131" t="str">
        <f t="shared" si="67"/>
        <v>-</v>
      </c>
      <c r="AC124" s="131" t="str">
        <f t="shared" si="67"/>
        <v>-</v>
      </c>
      <c r="AD124" s="131" t="str">
        <f t="shared" si="67"/>
        <v>-</v>
      </c>
      <c r="AE124" s="131" t="str">
        <f t="shared" si="67"/>
        <v>-</v>
      </c>
      <c r="AF124" s="131" t="str">
        <f t="shared" si="67"/>
        <v>-</v>
      </c>
      <c r="AG124" s="131" t="str">
        <f t="shared" si="67"/>
        <v>-</v>
      </c>
      <c r="AH124" s="131" t="str">
        <f t="shared" si="67"/>
        <v>-</v>
      </c>
      <c r="AI124" s="131" t="str">
        <f t="shared" si="67"/>
        <v>-</v>
      </c>
      <c r="AJ124" s="131" t="str">
        <f t="shared" si="67"/>
        <v>-</v>
      </c>
      <c r="AK124" s="131" t="str">
        <f t="shared" si="67"/>
        <v>-</v>
      </c>
      <c r="AL124" s="131" t="str">
        <f t="shared" si="67"/>
        <v>-</v>
      </c>
      <c r="AM124" s="131" t="str">
        <f t="shared" si="67"/>
        <v>-</v>
      </c>
      <c r="AN124" s="131" t="str">
        <f t="shared" si="67"/>
        <v>-</v>
      </c>
      <c r="AO124" s="131" t="str">
        <f t="shared" si="67"/>
        <v>-</v>
      </c>
      <c r="AP124" s="131" t="str">
        <f t="shared" si="67"/>
        <v>-</v>
      </c>
      <c r="AQ124" s="131" t="str">
        <f t="shared" si="67"/>
        <v>-</v>
      </c>
      <c r="AR124" s="131" t="str">
        <f t="shared" si="67"/>
        <v>-</v>
      </c>
      <c r="AS124" s="131" t="str">
        <f t="shared" si="67"/>
        <v>-</v>
      </c>
      <c r="AT124" s="131" t="str">
        <f t="shared" si="67"/>
        <v>-</v>
      </c>
      <c r="AU124" s="131" t="str">
        <f t="shared" si="67"/>
        <v>-</v>
      </c>
      <c r="AV124" s="131">
        <f t="shared" si="67"/>
        <v>1</v>
      </c>
      <c r="AW124" s="131">
        <f t="shared" si="67"/>
        <v>1</v>
      </c>
      <c r="AX124" s="131">
        <f t="shared" si="67"/>
        <v>1</v>
      </c>
      <c r="AY124" s="131">
        <f t="shared" si="67"/>
        <v>1</v>
      </c>
      <c r="AZ124" s="131">
        <f t="shared" si="67"/>
        <v>1</v>
      </c>
      <c r="BA124" s="131">
        <f t="shared" si="67"/>
        <v>1</v>
      </c>
      <c r="BB124" s="131">
        <f t="shared" si="67"/>
        <v>1</v>
      </c>
      <c r="BC124" s="131">
        <f t="shared" si="67"/>
        <v>1</v>
      </c>
      <c r="BD124" s="131">
        <f t="shared" si="67"/>
        <v>1</v>
      </c>
      <c r="BE124" s="131">
        <f t="shared" si="67"/>
        <v>1</v>
      </c>
      <c r="BF124" s="131">
        <f t="shared" si="67"/>
        <v>1</v>
      </c>
      <c r="BG124" s="131">
        <f t="shared" si="67"/>
        <v>1</v>
      </c>
      <c r="BH124" s="131">
        <f t="shared" si="67"/>
        <v>1</v>
      </c>
      <c r="BI124" s="131">
        <f t="shared" si="67"/>
        <v>1</v>
      </c>
      <c r="BJ124" s="131">
        <f t="shared" si="67"/>
        <v>1</v>
      </c>
      <c r="BK124" s="131">
        <f t="shared" si="67"/>
        <v>1</v>
      </c>
      <c r="BL124" s="131">
        <f t="shared" si="67"/>
        <v>1</v>
      </c>
      <c r="BM124" s="131">
        <f t="shared" si="67"/>
        <v>1</v>
      </c>
      <c r="BN124" s="131">
        <f t="shared" si="67"/>
        <v>1</v>
      </c>
      <c r="BO124" s="131">
        <f t="shared" si="65"/>
        <v>1</v>
      </c>
      <c r="BP124" s="131">
        <v>1</v>
      </c>
      <c r="BQ124" s="131">
        <v>1</v>
      </c>
      <c r="BR124" s="131">
        <v>1</v>
      </c>
      <c r="BS124" s="131">
        <v>1</v>
      </c>
      <c r="BT124" s="131">
        <v>1</v>
      </c>
      <c r="BU124" s="131">
        <v>1</v>
      </c>
      <c r="BV124" s="131">
        <v>1</v>
      </c>
      <c r="BW124" s="131">
        <f t="shared" ref="BW124" si="69">IFERROR(BW172/BW76,"-")</f>
        <v>1</v>
      </c>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c r="CZ124" s="215"/>
      <c r="DA124" s="215"/>
      <c r="DB124" s="215"/>
      <c r="DC124" s="215"/>
    </row>
    <row r="125" spans="1:107" s="146" customFormat="1" ht="15" customHeight="1" collapsed="1">
      <c r="A125" s="15"/>
      <c r="B125" s="80" t="s">
        <v>15</v>
      </c>
      <c r="C125" s="130">
        <f t="shared" si="67"/>
        <v>0.59988201689021359</v>
      </c>
      <c r="D125" s="130">
        <f t="shared" si="67"/>
        <v>0.59988201689021359</v>
      </c>
      <c r="E125" s="130">
        <f t="shared" si="67"/>
        <v>0.59988201689021359</v>
      </c>
      <c r="F125" s="130">
        <f t="shared" si="67"/>
        <v>0.59988201689021359</v>
      </c>
      <c r="G125" s="130">
        <f t="shared" si="67"/>
        <v>0.59988201689021359</v>
      </c>
      <c r="H125" s="130">
        <f t="shared" si="67"/>
        <v>0.59988201689021359</v>
      </c>
      <c r="I125" s="130">
        <f t="shared" si="67"/>
        <v>0.58974240106315579</v>
      </c>
      <c r="J125" s="130">
        <f t="shared" si="67"/>
        <v>0.61185672514619882</v>
      </c>
      <c r="K125" s="130">
        <f t="shared" si="67"/>
        <v>0.61185672514619882</v>
      </c>
      <c r="L125" s="130">
        <f t="shared" si="67"/>
        <v>0.61185672514619882</v>
      </c>
      <c r="M125" s="130">
        <f t="shared" si="67"/>
        <v>0.61660432942943377</v>
      </c>
      <c r="N125" s="130">
        <f t="shared" si="67"/>
        <v>0.61660432942943377</v>
      </c>
      <c r="O125" s="130">
        <f t="shared" si="67"/>
        <v>0.61660432942943377</v>
      </c>
      <c r="P125" s="130">
        <f t="shared" si="67"/>
        <v>0.61660432942943377</v>
      </c>
      <c r="Q125" s="130">
        <f t="shared" si="67"/>
        <v>0.66112611376666142</v>
      </c>
      <c r="R125" s="130">
        <f t="shared" si="67"/>
        <v>0.66112611376666142</v>
      </c>
      <c r="S125" s="130">
        <f t="shared" si="67"/>
        <v>0.66112611376666142</v>
      </c>
      <c r="T125" s="130">
        <f t="shared" si="67"/>
        <v>0.49451709551033762</v>
      </c>
      <c r="U125" s="130">
        <f t="shared" si="67"/>
        <v>0.49451709551033762</v>
      </c>
      <c r="V125" s="130">
        <f t="shared" si="67"/>
        <v>0.50453895855558462</v>
      </c>
      <c r="W125" s="130">
        <f t="shared" si="67"/>
        <v>0.50453895855558462</v>
      </c>
      <c r="X125" s="130">
        <f t="shared" si="67"/>
        <v>0.50978682773937767</v>
      </c>
      <c r="Y125" s="130">
        <f t="shared" si="67"/>
        <v>0.5097878494371314</v>
      </c>
      <c r="Z125" s="130">
        <f t="shared" si="67"/>
        <v>0.52404183791151804</v>
      </c>
      <c r="AA125" s="130">
        <f t="shared" si="67"/>
        <v>0.52404183791151804</v>
      </c>
      <c r="AB125" s="130">
        <f t="shared" si="67"/>
        <v>0.52404183791151804</v>
      </c>
      <c r="AC125" s="130">
        <f t="shared" si="67"/>
        <v>0.52525436244133883</v>
      </c>
      <c r="AD125" s="130">
        <f t="shared" si="67"/>
        <v>0.52525492262446738</v>
      </c>
      <c r="AE125" s="130">
        <f t="shared" si="67"/>
        <v>0.52525492262446738</v>
      </c>
      <c r="AF125" s="130">
        <f t="shared" si="67"/>
        <v>0.55955485874139232</v>
      </c>
      <c r="AG125" s="130">
        <f t="shared" si="67"/>
        <v>0.55955485874139232</v>
      </c>
      <c r="AH125" s="130">
        <f t="shared" si="67"/>
        <v>0.55758090242337022</v>
      </c>
      <c r="AI125" s="130">
        <f t="shared" si="67"/>
        <v>0.55760474865687726</v>
      </c>
      <c r="AJ125" s="130">
        <f t="shared" si="67"/>
        <v>0.55511887068900811</v>
      </c>
      <c r="AK125" s="130">
        <f t="shared" si="67"/>
        <v>0.55513199518762479</v>
      </c>
      <c r="AL125" s="130">
        <f t="shared" si="67"/>
        <v>0.73424184211936228</v>
      </c>
      <c r="AM125" s="130">
        <f t="shared" si="67"/>
        <v>0.73362493790600736</v>
      </c>
      <c r="AN125" s="130">
        <f t="shared" si="67"/>
        <v>0.73350515219727341</v>
      </c>
      <c r="AO125" s="130">
        <f t="shared" si="67"/>
        <v>0.73016136022760592</v>
      </c>
      <c r="AP125" s="130">
        <f t="shared" si="67"/>
        <v>0.72865319016964847</v>
      </c>
      <c r="AQ125" s="130">
        <f t="shared" si="67"/>
        <v>0.69173836345063677</v>
      </c>
      <c r="AR125" s="130">
        <f t="shared" si="67"/>
        <v>0.69434810678556813</v>
      </c>
      <c r="AS125" s="130">
        <f t="shared" si="67"/>
        <v>0.69391481246324438</v>
      </c>
      <c r="AT125" s="130">
        <f t="shared" si="67"/>
        <v>0.69412319289496749</v>
      </c>
      <c r="AU125" s="130">
        <f t="shared" si="67"/>
        <v>0.54096462970686832</v>
      </c>
      <c r="AV125" s="130">
        <f t="shared" si="67"/>
        <v>0.69553664073049137</v>
      </c>
      <c r="AW125" s="130">
        <f t="shared" si="67"/>
        <v>0.58880864970504343</v>
      </c>
      <c r="AX125" s="130">
        <f t="shared" si="67"/>
        <v>0.58530897906818624</v>
      </c>
      <c r="AY125" s="130">
        <f t="shared" si="67"/>
        <v>0.58527948454905709</v>
      </c>
      <c r="AZ125" s="130">
        <f t="shared" si="67"/>
        <v>0.58526882731411123</v>
      </c>
      <c r="BA125" s="130">
        <f t="shared" si="67"/>
        <v>0.58524297908729406</v>
      </c>
      <c r="BB125" s="130">
        <f t="shared" si="67"/>
        <v>0.58495523702974472</v>
      </c>
      <c r="BC125" s="130">
        <f t="shared" si="67"/>
        <v>0.58507064103844064</v>
      </c>
      <c r="BD125" s="130">
        <f t="shared" si="67"/>
        <v>0.58831673306307264</v>
      </c>
      <c r="BE125" s="130">
        <f t="shared" si="67"/>
        <v>0.58906891109964366</v>
      </c>
      <c r="BF125" s="130">
        <f t="shared" si="67"/>
        <v>0.62416678992716668</v>
      </c>
      <c r="BG125" s="130">
        <f t="shared" si="67"/>
        <v>0.6242379403542867</v>
      </c>
      <c r="BH125" s="130">
        <f t="shared" si="67"/>
        <v>0.62431878976391753</v>
      </c>
      <c r="BI125" s="130">
        <f t="shared" si="67"/>
        <v>0.62427233442973051</v>
      </c>
      <c r="BJ125" s="130">
        <f t="shared" si="67"/>
        <v>0.71943692916900537</v>
      </c>
      <c r="BK125" s="130">
        <f t="shared" si="67"/>
        <v>0.71959055846494779</v>
      </c>
      <c r="BL125" s="130">
        <f t="shared" si="67"/>
        <v>0.71944634955624642</v>
      </c>
      <c r="BM125" s="130">
        <f t="shared" si="67"/>
        <v>0.71964442051818778</v>
      </c>
      <c r="BN125" s="130">
        <f t="shared" si="67"/>
        <v>0.7196500455153686</v>
      </c>
      <c r="BO125" s="130">
        <f t="shared" si="65"/>
        <v>0.75740835394559713</v>
      </c>
      <c r="BP125" s="130">
        <v>0.28662122228508019</v>
      </c>
      <c r="BQ125" s="130">
        <v>0.28634234757198207</v>
      </c>
      <c r="BR125" s="130">
        <v>0.43774662598167108</v>
      </c>
      <c r="BS125" s="130">
        <v>0.43776946503439701</v>
      </c>
      <c r="BT125" s="130">
        <v>0.43775041404946247</v>
      </c>
      <c r="BU125" s="130">
        <v>0.43771230820611523</v>
      </c>
      <c r="BV125" s="130">
        <v>0.45278900016011614</v>
      </c>
      <c r="BW125" s="130">
        <f t="shared" ref="BW125" si="70">IFERROR(BW173/BW77,"-")</f>
        <v>0.45278923292258794</v>
      </c>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row>
    <row r="126" spans="1:107" s="147" customFormat="1" ht="15" hidden="1" customHeight="1" outlineLevel="1">
      <c r="A126" t="s">
        <v>242</v>
      </c>
      <c r="B126" s="142" t="s">
        <v>12</v>
      </c>
      <c r="C126" s="131">
        <f t="shared" si="67"/>
        <v>1</v>
      </c>
      <c r="D126" s="131">
        <f t="shared" si="67"/>
        <v>1</v>
      </c>
      <c r="E126" s="131">
        <f t="shared" si="67"/>
        <v>1</v>
      </c>
      <c r="F126" s="131">
        <f t="shared" si="67"/>
        <v>1</v>
      </c>
      <c r="G126" s="131">
        <f t="shared" si="67"/>
        <v>1</v>
      </c>
      <c r="H126" s="131">
        <f t="shared" si="67"/>
        <v>1</v>
      </c>
      <c r="I126" s="131">
        <f t="shared" si="67"/>
        <v>1</v>
      </c>
      <c r="J126" s="131">
        <f t="shared" si="67"/>
        <v>1</v>
      </c>
      <c r="K126" s="131">
        <f t="shared" si="67"/>
        <v>1</v>
      </c>
      <c r="L126" s="131">
        <f t="shared" si="67"/>
        <v>1</v>
      </c>
      <c r="M126" s="131">
        <f t="shared" si="67"/>
        <v>1</v>
      </c>
      <c r="N126" s="131">
        <f t="shared" si="67"/>
        <v>1</v>
      </c>
      <c r="O126" s="131">
        <f t="shared" si="67"/>
        <v>1</v>
      </c>
      <c r="P126" s="131">
        <f t="shared" si="67"/>
        <v>1</v>
      </c>
      <c r="Q126" s="131">
        <f t="shared" si="67"/>
        <v>1</v>
      </c>
      <c r="R126" s="131">
        <f t="shared" si="67"/>
        <v>1</v>
      </c>
      <c r="S126" s="131">
        <f t="shared" si="67"/>
        <v>1</v>
      </c>
      <c r="T126" s="131">
        <f t="shared" si="67"/>
        <v>1</v>
      </c>
      <c r="U126" s="131">
        <f t="shared" si="67"/>
        <v>1</v>
      </c>
      <c r="V126" s="131">
        <f t="shared" si="67"/>
        <v>1</v>
      </c>
      <c r="W126" s="131">
        <f t="shared" si="67"/>
        <v>1</v>
      </c>
      <c r="X126" s="131">
        <f t="shared" si="67"/>
        <v>1</v>
      </c>
      <c r="Y126" s="131">
        <f t="shared" si="67"/>
        <v>1</v>
      </c>
      <c r="Z126" s="131">
        <f t="shared" si="67"/>
        <v>1</v>
      </c>
      <c r="AA126" s="131">
        <f t="shared" si="67"/>
        <v>1</v>
      </c>
      <c r="AB126" s="131">
        <f t="shared" si="67"/>
        <v>1</v>
      </c>
      <c r="AC126" s="131">
        <f t="shared" si="67"/>
        <v>1</v>
      </c>
      <c r="AD126" s="131">
        <f t="shared" si="67"/>
        <v>1</v>
      </c>
      <c r="AE126" s="131">
        <f t="shared" si="67"/>
        <v>1</v>
      </c>
      <c r="AF126" s="131">
        <f t="shared" si="67"/>
        <v>1</v>
      </c>
      <c r="AG126" s="131">
        <f t="shared" si="67"/>
        <v>1</v>
      </c>
      <c r="AH126" s="131">
        <f t="shared" si="67"/>
        <v>1</v>
      </c>
      <c r="AI126" s="131">
        <f t="shared" si="67"/>
        <v>1</v>
      </c>
      <c r="AJ126" s="131">
        <f t="shared" si="67"/>
        <v>1</v>
      </c>
      <c r="AK126" s="131">
        <f t="shared" si="67"/>
        <v>1</v>
      </c>
      <c r="AL126" s="131">
        <f t="shared" si="67"/>
        <v>1</v>
      </c>
      <c r="AM126" s="131">
        <f t="shared" si="67"/>
        <v>1</v>
      </c>
      <c r="AN126" s="131">
        <f t="shared" si="67"/>
        <v>1</v>
      </c>
      <c r="AO126" s="131">
        <f t="shared" si="67"/>
        <v>1</v>
      </c>
      <c r="AP126" s="131">
        <f t="shared" si="67"/>
        <v>1</v>
      </c>
      <c r="AQ126" s="131">
        <f t="shared" si="67"/>
        <v>1</v>
      </c>
      <c r="AR126" s="131">
        <f t="shared" si="67"/>
        <v>1</v>
      </c>
      <c r="AS126" s="131">
        <f t="shared" si="67"/>
        <v>1</v>
      </c>
      <c r="AT126" s="131">
        <f t="shared" si="67"/>
        <v>1</v>
      </c>
      <c r="AU126" s="131">
        <f t="shared" si="67"/>
        <v>0.31589703473091363</v>
      </c>
      <c r="AV126" s="131">
        <f t="shared" si="67"/>
        <v>1</v>
      </c>
      <c r="AW126" s="131">
        <f t="shared" si="67"/>
        <v>1</v>
      </c>
      <c r="AX126" s="131">
        <f t="shared" si="67"/>
        <v>1</v>
      </c>
      <c r="AY126" s="131">
        <f t="shared" si="67"/>
        <v>1</v>
      </c>
      <c r="AZ126" s="131">
        <f t="shared" si="67"/>
        <v>1</v>
      </c>
      <c r="BA126" s="131">
        <f t="shared" si="67"/>
        <v>0.99996700444053144</v>
      </c>
      <c r="BB126" s="131">
        <f t="shared" si="67"/>
        <v>1.0000513372434079</v>
      </c>
      <c r="BC126" s="131">
        <f t="shared" si="67"/>
        <v>1</v>
      </c>
      <c r="BD126" s="131">
        <f t="shared" si="67"/>
        <v>1</v>
      </c>
      <c r="BE126" s="131">
        <f t="shared" si="67"/>
        <v>1</v>
      </c>
      <c r="BF126" s="131">
        <f t="shared" si="67"/>
        <v>1</v>
      </c>
      <c r="BG126" s="131">
        <f t="shared" si="67"/>
        <v>1</v>
      </c>
      <c r="BH126" s="131">
        <f t="shared" si="67"/>
        <v>1</v>
      </c>
      <c r="BI126" s="131">
        <f t="shared" si="67"/>
        <v>1</v>
      </c>
      <c r="BJ126" s="131">
        <f t="shared" si="67"/>
        <v>1</v>
      </c>
      <c r="BK126" s="131">
        <f t="shared" si="67"/>
        <v>1</v>
      </c>
      <c r="BL126" s="131">
        <f t="shared" si="67"/>
        <v>1</v>
      </c>
      <c r="BM126" s="131">
        <f t="shared" si="67"/>
        <v>1</v>
      </c>
      <c r="BN126" s="131">
        <f t="shared" ref="BN126:BO129" si="71">IFERROR(BN174/BN78,"-")</f>
        <v>1</v>
      </c>
      <c r="BO126" s="131">
        <f t="shared" si="71"/>
        <v>1</v>
      </c>
      <c r="BP126" s="131">
        <v>0.35879565096180643</v>
      </c>
      <c r="BQ126" s="131">
        <v>0.35889999999999994</v>
      </c>
      <c r="BR126" s="131">
        <v>0.35879565096180643</v>
      </c>
      <c r="BS126" s="131">
        <v>0.35879565096180649</v>
      </c>
      <c r="BT126" s="131">
        <v>0.35879565096180654</v>
      </c>
      <c r="BU126" s="131">
        <v>0.35879565096180654</v>
      </c>
      <c r="BV126" s="131" t="s">
        <v>18</v>
      </c>
      <c r="BW126" s="131" t="str">
        <f t="shared" ref="BW126" si="72">IFERROR(BW174/BW78,"-")</f>
        <v>-</v>
      </c>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row>
    <row r="127" spans="1:107" s="147" customFormat="1" ht="15" hidden="1" customHeight="1" outlineLevel="1">
      <c r="A127" t="s">
        <v>243</v>
      </c>
      <c r="B127" s="142" t="s">
        <v>30</v>
      </c>
      <c r="C127" s="131">
        <f t="shared" ref="C127:BN130" si="73">IFERROR(C175/C79,"-")</f>
        <v>0.57023994130692146</v>
      </c>
      <c r="D127" s="131">
        <f t="shared" si="73"/>
        <v>0.57023994130692146</v>
      </c>
      <c r="E127" s="131">
        <f t="shared" si="73"/>
        <v>0.57023994130692146</v>
      </c>
      <c r="F127" s="131">
        <f t="shared" si="73"/>
        <v>0.57023994130692146</v>
      </c>
      <c r="G127" s="131">
        <f t="shared" si="73"/>
        <v>0.57023994130692146</v>
      </c>
      <c r="H127" s="131">
        <f t="shared" si="73"/>
        <v>0.57023994130692146</v>
      </c>
      <c r="I127" s="131">
        <f t="shared" si="73"/>
        <v>0.55717716916302495</v>
      </c>
      <c r="J127" s="131">
        <f t="shared" si="73"/>
        <v>0.55717716916302495</v>
      </c>
      <c r="K127" s="131">
        <f t="shared" si="73"/>
        <v>0.55717716916302495</v>
      </c>
      <c r="L127" s="131">
        <f t="shared" si="73"/>
        <v>0.55717716916302495</v>
      </c>
      <c r="M127" s="131">
        <f t="shared" si="73"/>
        <v>0.55717716916302495</v>
      </c>
      <c r="N127" s="131">
        <f t="shared" si="73"/>
        <v>0.55717716916302495</v>
      </c>
      <c r="O127" s="131">
        <f t="shared" si="73"/>
        <v>0.55717716916302495</v>
      </c>
      <c r="P127" s="131">
        <f t="shared" si="73"/>
        <v>0.55717716916302495</v>
      </c>
      <c r="Q127" s="131">
        <f t="shared" si="73"/>
        <v>0.6085999266104013</v>
      </c>
      <c r="R127" s="131">
        <f t="shared" si="73"/>
        <v>0.6085999266104013</v>
      </c>
      <c r="S127" s="131">
        <f t="shared" si="73"/>
        <v>0.6085999266104013</v>
      </c>
      <c r="T127" s="131">
        <f t="shared" si="73"/>
        <v>0.5973079360843313</v>
      </c>
      <c r="U127" s="131">
        <f t="shared" si="73"/>
        <v>0.5973079360843313</v>
      </c>
      <c r="V127" s="131">
        <f t="shared" si="73"/>
        <v>0.59730426377403067</v>
      </c>
      <c r="W127" s="131">
        <f t="shared" si="73"/>
        <v>0.59730426377403067</v>
      </c>
      <c r="X127" s="131">
        <f t="shared" si="73"/>
        <v>0.61412484280324686</v>
      </c>
      <c r="Y127" s="131">
        <f t="shared" si="73"/>
        <v>0.61413099999999998</v>
      </c>
      <c r="Z127" s="131">
        <f t="shared" si="73"/>
        <v>0.61413099999999998</v>
      </c>
      <c r="AA127" s="131">
        <f t="shared" si="73"/>
        <v>0.61413099999999998</v>
      </c>
      <c r="AB127" s="131">
        <f t="shared" si="73"/>
        <v>0.61413099999999998</v>
      </c>
      <c r="AC127" s="131">
        <f t="shared" si="73"/>
        <v>0.61409999999999998</v>
      </c>
      <c r="AD127" s="131">
        <f t="shared" si="73"/>
        <v>0.61409999999999998</v>
      </c>
      <c r="AE127" s="131">
        <f t="shared" si="73"/>
        <v>0.61409999999999998</v>
      </c>
      <c r="AF127" s="131">
        <f t="shared" si="73"/>
        <v>0.61409999999999998</v>
      </c>
      <c r="AG127" s="131">
        <f t="shared" si="73"/>
        <v>0.61409999999999998</v>
      </c>
      <c r="AH127" s="131">
        <f t="shared" si="73"/>
        <v>0.61409999999999998</v>
      </c>
      <c r="AI127" s="131">
        <f t="shared" si="73"/>
        <v>0.61409999999999998</v>
      </c>
      <c r="AJ127" s="131">
        <f t="shared" si="73"/>
        <v>0.61409999999999998</v>
      </c>
      <c r="AK127" s="131">
        <f t="shared" si="73"/>
        <v>0.61409999999999998</v>
      </c>
      <c r="AL127" s="131">
        <f t="shared" si="73"/>
        <v>0.61409999999999998</v>
      </c>
      <c r="AM127" s="131">
        <f t="shared" si="73"/>
        <v>0.61409999999999998</v>
      </c>
      <c r="AN127" s="131">
        <f t="shared" si="73"/>
        <v>0.61409913257022919</v>
      </c>
      <c r="AO127" s="131">
        <f t="shared" si="73"/>
        <v>0.61409913257022919</v>
      </c>
      <c r="AP127" s="131">
        <f t="shared" si="73"/>
        <v>0.61409999999999998</v>
      </c>
      <c r="AQ127" s="131">
        <f t="shared" si="73"/>
        <v>0.61409999999999998</v>
      </c>
      <c r="AR127" s="131">
        <f t="shared" si="73"/>
        <v>0.61409999999999998</v>
      </c>
      <c r="AS127" s="131">
        <f t="shared" si="73"/>
        <v>0.61409999999999998</v>
      </c>
      <c r="AT127" s="131">
        <f t="shared" si="73"/>
        <v>0.61409999999999998</v>
      </c>
      <c r="AU127" s="131">
        <f t="shared" si="73"/>
        <v>0.61410002943841235</v>
      </c>
      <c r="AV127" s="131">
        <f t="shared" si="73"/>
        <v>0.61409999999999998</v>
      </c>
      <c r="AW127" s="131">
        <f t="shared" si="73"/>
        <v>0.6140969036284929</v>
      </c>
      <c r="AX127" s="131">
        <f t="shared" si="73"/>
        <v>0.61409739969102384</v>
      </c>
      <c r="AY127" s="131">
        <f t="shared" si="73"/>
        <v>0.61409999999999998</v>
      </c>
      <c r="AZ127" s="131">
        <f t="shared" si="73"/>
        <v>0.61409973400615059</v>
      </c>
      <c r="BA127" s="131">
        <f t="shared" si="73"/>
        <v>0.6141000591097755</v>
      </c>
      <c r="BB127" s="131">
        <f t="shared" si="73"/>
        <v>0.61409766568386204</v>
      </c>
      <c r="BC127" s="131">
        <f t="shared" si="73"/>
        <v>0.61409973400615048</v>
      </c>
      <c r="BD127" s="131">
        <f t="shared" si="73"/>
        <v>0.61409999999999998</v>
      </c>
      <c r="BE127" s="131">
        <f t="shared" si="73"/>
        <v>0.61409999999999998</v>
      </c>
      <c r="BF127" s="131">
        <f t="shared" si="73"/>
        <v>0.61409999999999998</v>
      </c>
      <c r="BG127" s="131">
        <f t="shared" si="73"/>
        <v>0.61409999999999998</v>
      </c>
      <c r="BH127" s="131">
        <f t="shared" si="73"/>
        <v>0.61409999999999998</v>
      </c>
      <c r="BI127" s="131">
        <f t="shared" si="73"/>
        <v>0.61409999999999998</v>
      </c>
      <c r="BJ127" s="131">
        <f t="shared" si="73"/>
        <v>1</v>
      </c>
      <c r="BK127" s="131">
        <f t="shared" si="73"/>
        <v>1</v>
      </c>
      <c r="BL127" s="131">
        <f t="shared" si="73"/>
        <v>1</v>
      </c>
      <c r="BM127" s="131">
        <f t="shared" si="73"/>
        <v>1</v>
      </c>
      <c r="BN127" s="131">
        <f t="shared" si="73"/>
        <v>1</v>
      </c>
      <c r="BO127" s="131">
        <f t="shared" si="71"/>
        <v>1</v>
      </c>
      <c r="BP127" s="131">
        <v>0.16951636541279921</v>
      </c>
      <c r="BQ127" s="131">
        <v>0.16945807604624652</v>
      </c>
      <c r="BR127" s="131">
        <v>1</v>
      </c>
      <c r="BS127" s="131">
        <v>1</v>
      </c>
      <c r="BT127" s="131">
        <v>1</v>
      </c>
      <c r="BU127" s="131">
        <v>1</v>
      </c>
      <c r="BV127" s="131">
        <v>1</v>
      </c>
      <c r="BW127" s="131">
        <f t="shared" ref="BW127" si="74">IFERROR(BW175/BW79,"-")</f>
        <v>1</v>
      </c>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row>
    <row r="128" spans="1:107" s="147" customFormat="1" ht="15" hidden="1" customHeight="1" outlineLevel="1">
      <c r="A128" t="s">
        <v>18</v>
      </c>
      <c r="B128" s="142" t="s">
        <v>31</v>
      </c>
      <c r="C128" s="131" t="str">
        <f t="shared" si="73"/>
        <v>-</v>
      </c>
      <c r="D128" s="131" t="str">
        <f t="shared" si="73"/>
        <v>-</v>
      </c>
      <c r="E128" s="131" t="str">
        <f t="shared" si="73"/>
        <v>-</v>
      </c>
      <c r="F128" s="131" t="str">
        <f t="shared" si="73"/>
        <v>-</v>
      </c>
      <c r="G128" s="131" t="str">
        <f t="shared" si="73"/>
        <v>-</v>
      </c>
      <c r="H128" s="131" t="str">
        <f t="shared" si="73"/>
        <v>-</v>
      </c>
      <c r="I128" s="131" t="str">
        <f t="shared" si="73"/>
        <v>-</v>
      </c>
      <c r="J128" s="131" t="str">
        <f t="shared" si="73"/>
        <v>-</v>
      </c>
      <c r="K128" s="131" t="str">
        <f t="shared" si="73"/>
        <v>-</v>
      </c>
      <c r="L128" s="131" t="str">
        <f t="shared" si="73"/>
        <v>-</v>
      </c>
      <c r="M128" s="131" t="str">
        <f t="shared" si="73"/>
        <v>-</v>
      </c>
      <c r="N128" s="131" t="str">
        <f t="shared" si="73"/>
        <v>-</v>
      </c>
      <c r="O128" s="131" t="str">
        <f t="shared" si="73"/>
        <v>-</v>
      </c>
      <c r="P128" s="131" t="str">
        <f t="shared" si="73"/>
        <v>-</v>
      </c>
      <c r="Q128" s="131" t="str">
        <f t="shared" si="73"/>
        <v>-</v>
      </c>
      <c r="R128" s="131" t="str">
        <f t="shared" si="73"/>
        <v>-</v>
      </c>
      <c r="S128" s="131" t="str">
        <f t="shared" si="73"/>
        <v>-</v>
      </c>
      <c r="T128" s="131">
        <f t="shared" si="73"/>
        <v>0.40000588546877758</v>
      </c>
      <c r="U128" s="131">
        <f t="shared" si="73"/>
        <v>0.40000588546877758</v>
      </c>
      <c r="V128" s="131">
        <f t="shared" si="73"/>
        <v>0.40000588546877758</v>
      </c>
      <c r="W128" s="131">
        <f t="shared" si="73"/>
        <v>0.40000588546877758</v>
      </c>
      <c r="X128" s="131">
        <f t="shared" si="73"/>
        <v>0.40000588546877758</v>
      </c>
      <c r="Y128" s="131">
        <f t="shared" si="73"/>
        <v>0.4</v>
      </c>
      <c r="Z128" s="131">
        <f t="shared" si="73"/>
        <v>0.4</v>
      </c>
      <c r="AA128" s="131">
        <f t="shared" si="73"/>
        <v>0.4</v>
      </c>
      <c r="AB128" s="131">
        <f t="shared" si="73"/>
        <v>0.4</v>
      </c>
      <c r="AC128" s="131">
        <f t="shared" si="73"/>
        <v>0.4</v>
      </c>
      <c r="AD128" s="131">
        <f t="shared" si="73"/>
        <v>0.4</v>
      </c>
      <c r="AE128" s="131">
        <f t="shared" si="73"/>
        <v>0.4</v>
      </c>
      <c r="AF128" s="131">
        <f t="shared" si="73"/>
        <v>0.4</v>
      </c>
      <c r="AG128" s="131">
        <f t="shared" si="73"/>
        <v>0.4</v>
      </c>
      <c r="AH128" s="131">
        <f t="shared" si="73"/>
        <v>0.4</v>
      </c>
      <c r="AI128" s="131">
        <f t="shared" si="73"/>
        <v>0.4</v>
      </c>
      <c r="AJ128" s="131">
        <f t="shared" si="73"/>
        <v>0.4</v>
      </c>
      <c r="AK128" s="131">
        <f t="shared" si="73"/>
        <v>0.4</v>
      </c>
      <c r="AL128" s="131" t="str">
        <f t="shared" si="73"/>
        <v>-</v>
      </c>
      <c r="AM128" s="131" t="str">
        <f t="shared" si="73"/>
        <v>-</v>
      </c>
      <c r="AN128" s="131" t="str">
        <f t="shared" si="73"/>
        <v>-</v>
      </c>
      <c r="AO128" s="131" t="str">
        <f t="shared" si="73"/>
        <v>-</v>
      </c>
      <c r="AP128" s="131" t="str">
        <f t="shared" si="73"/>
        <v>-</v>
      </c>
      <c r="AQ128" s="131" t="str">
        <f t="shared" si="73"/>
        <v>-</v>
      </c>
      <c r="AR128" s="131" t="str">
        <f t="shared" si="73"/>
        <v>-</v>
      </c>
      <c r="AS128" s="131" t="str">
        <f t="shared" si="73"/>
        <v>-</v>
      </c>
      <c r="AT128" s="131" t="str">
        <f t="shared" si="73"/>
        <v>-</v>
      </c>
      <c r="AU128" s="131">
        <f t="shared" si="73"/>
        <v>0.40000241787786112</v>
      </c>
      <c r="AV128" s="131" t="str">
        <f t="shared" si="73"/>
        <v>-</v>
      </c>
      <c r="AW128" s="131">
        <f t="shared" si="73"/>
        <v>0.40001621139661181</v>
      </c>
      <c r="AX128" s="131">
        <f t="shared" si="73"/>
        <v>0.39998929078204065</v>
      </c>
      <c r="AY128" s="131">
        <f t="shared" si="73"/>
        <v>0.39999711160439694</v>
      </c>
      <c r="AZ128" s="131">
        <f t="shared" si="73"/>
        <v>0.39999632867288665</v>
      </c>
      <c r="BA128" s="131">
        <f t="shared" si="73"/>
        <v>0.39999704392267904</v>
      </c>
      <c r="BB128" s="131">
        <f t="shared" si="73"/>
        <v>0.40001067976718108</v>
      </c>
      <c r="BC128" s="131">
        <f t="shared" si="73"/>
        <v>0.4</v>
      </c>
      <c r="BD128" s="131">
        <f t="shared" si="73"/>
        <v>0.4</v>
      </c>
      <c r="BE128" s="131">
        <f t="shared" si="73"/>
        <v>0.39999999999999991</v>
      </c>
      <c r="BF128" s="131" t="str">
        <f t="shared" si="73"/>
        <v>-</v>
      </c>
      <c r="BG128" s="131" t="str">
        <f t="shared" si="73"/>
        <v>-</v>
      </c>
      <c r="BH128" s="131" t="str">
        <f t="shared" si="73"/>
        <v>-</v>
      </c>
      <c r="BI128" s="131" t="str">
        <f t="shared" si="73"/>
        <v>-</v>
      </c>
      <c r="BJ128" s="131" t="str">
        <f t="shared" si="73"/>
        <v>-</v>
      </c>
      <c r="BK128" s="131" t="str">
        <f t="shared" si="73"/>
        <v>-</v>
      </c>
      <c r="BL128" s="131" t="str">
        <f t="shared" si="73"/>
        <v>-</v>
      </c>
      <c r="BM128" s="131" t="str">
        <f t="shared" si="73"/>
        <v>-</v>
      </c>
      <c r="BN128" s="131" t="str">
        <f t="shared" si="73"/>
        <v>-</v>
      </c>
      <c r="BO128" s="131" t="str">
        <f t="shared" si="71"/>
        <v>-</v>
      </c>
      <c r="BP128" s="131" t="s">
        <v>18</v>
      </c>
      <c r="BQ128" s="131" t="s">
        <v>18</v>
      </c>
      <c r="BR128" s="131" t="s">
        <v>18</v>
      </c>
      <c r="BS128" s="131" t="s">
        <v>18</v>
      </c>
      <c r="BT128" s="131" t="s">
        <v>18</v>
      </c>
      <c r="BU128" s="131" t="s">
        <v>18</v>
      </c>
      <c r="BV128" s="131" t="s">
        <v>18</v>
      </c>
      <c r="BW128" s="131" t="str">
        <f t="shared" ref="BW128" si="75">IFERROR(BW176/BW80,"-")</f>
        <v>-</v>
      </c>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row>
    <row r="129" spans="1:107" s="147" customFormat="1" ht="15" hidden="1" customHeight="1" outlineLevel="1">
      <c r="A129" t="s">
        <v>244</v>
      </c>
      <c r="B129" s="142" t="s">
        <v>16</v>
      </c>
      <c r="C129" s="131" t="str">
        <f t="shared" si="73"/>
        <v>-</v>
      </c>
      <c r="D129" s="131" t="str">
        <f t="shared" si="73"/>
        <v>-</v>
      </c>
      <c r="E129" s="131" t="str">
        <f t="shared" si="73"/>
        <v>-</v>
      </c>
      <c r="F129" s="131" t="str">
        <f t="shared" si="73"/>
        <v>-</v>
      </c>
      <c r="G129" s="131" t="str">
        <f t="shared" si="73"/>
        <v>-</v>
      </c>
      <c r="H129" s="131" t="str">
        <f t="shared" si="73"/>
        <v>-</v>
      </c>
      <c r="I129" s="131" t="str">
        <f t="shared" si="73"/>
        <v>-</v>
      </c>
      <c r="J129" s="131" t="str">
        <f t="shared" si="73"/>
        <v>-</v>
      </c>
      <c r="K129" s="131" t="str">
        <f t="shared" si="73"/>
        <v>-</v>
      </c>
      <c r="L129" s="131" t="str">
        <f t="shared" si="73"/>
        <v>-</v>
      </c>
      <c r="M129" s="131" t="str">
        <f t="shared" si="73"/>
        <v>-</v>
      </c>
      <c r="N129" s="131" t="str">
        <f t="shared" si="73"/>
        <v>-</v>
      </c>
      <c r="O129" s="131" t="str">
        <f t="shared" si="73"/>
        <v>-</v>
      </c>
      <c r="P129" s="131" t="str">
        <f t="shared" si="73"/>
        <v>-</v>
      </c>
      <c r="Q129" s="131" t="str">
        <f t="shared" si="73"/>
        <v>-</v>
      </c>
      <c r="R129" s="131" t="str">
        <f t="shared" si="73"/>
        <v>-</v>
      </c>
      <c r="S129" s="131" t="str">
        <f t="shared" si="73"/>
        <v>-</v>
      </c>
      <c r="T129" s="131" t="str">
        <f t="shared" si="73"/>
        <v>-</v>
      </c>
      <c r="U129" s="131" t="str">
        <f t="shared" si="73"/>
        <v>-</v>
      </c>
      <c r="V129" s="131" t="str">
        <f t="shared" si="73"/>
        <v>-</v>
      </c>
      <c r="W129" s="131" t="str">
        <f t="shared" si="73"/>
        <v>-</v>
      </c>
      <c r="X129" s="131" t="str">
        <f t="shared" si="73"/>
        <v>-</v>
      </c>
      <c r="Y129" s="131" t="str">
        <f t="shared" si="73"/>
        <v>-</v>
      </c>
      <c r="Z129" s="131">
        <f t="shared" si="73"/>
        <v>0.8</v>
      </c>
      <c r="AA129" s="131">
        <f t="shared" si="73"/>
        <v>0.8</v>
      </c>
      <c r="AB129" s="131">
        <f t="shared" si="73"/>
        <v>0.8</v>
      </c>
      <c r="AC129" s="131">
        <f t="shared" si="73"/>
        <v>0.8</v>
      </c>
      <c r="AD129" s="131">
        <f t="shared" si="73"/>
        <v>0.8</v>
      </c>
      <c r="AE129" s="131">
        <f t="shared" si="73"/>
        <v>0.8</v>
      </c>
      <c r="AF129" s="131">
        <f t="shared" si="73"/>
        <v>0.8</v>
      </c>
      <c r="AG129" s="131">
        <f t="shared" si="73"/>
        <v>0.8</v>
      </c>
      <c r="AH129" s="131">
        <f t="shared" si="73"/>
        <v>0.8</v>
      </c>
      <c r="AI129" s="131">
        <f t="shared" si="73"/>
        <v>0.8</v>
      </c>
      <c r="AJ129" s="131">
        <f t="shared" si="73"/>
        <v>0.8</v>
      </c>
      <c r="AK129" s="131">
        <f t="shared" si="73"/>
        <v>0.8</v>
      </c>
      <c r="AL129" s="131">
        <f t="shared" si="73"/>
        <v>0.8</v>
      </c>
      <c r="AM129" s="131">
        <f t="shared" si="73"/>
        <v>0.8</v>
      </c>
      <c r="AN129" s="131">
        <f t="shared" si="73"/>
        <v>0.79999202454988549</v>
      </c>
      <c r="AO129" s="131">
        <f t="shared" si="73"/>
        <v>0.79999202454988549</v>
      </c>
      <c r="AP129" s="131">
        <f t="shared" si="73"/>
        <v>0.8</v>
      </c>
      <c r="AQ129" s="131">
        <f t="shared" si="73"/>
        <v>0.8</v>
      </c>
      <c r="AR129" s="131">
        <f t="shared" si="73"/>
        <v>0.79999999999999982</v>
      </c>
      <c r="AS129" s="131">
        <f t="shared" si="73"/>
        <v>0.8</v>
      </c>
      <c r="AT129" s="131">
        <f t="shared" si="73"/>
        <v>0.8</v>
      </c>
      <c r="AU129" s="131">
        <f t="shared" si="73"/>
        <v>0.8000042309813612</v>
      </c>
      <c r="AV129" s="131">
        <f t="shared" si="73"/>
        <v>0.7998530648386909</v>
      </c>
      <c r="AW129" s="131">
        <f t="shared" si="73"/>
        <v>0.79999093237821051</v>
      </c>
      <c r="AX129" s="131">
        <f t="shared" si="73"/>
        <v>0.80000453350258405</v>
      </c>
      <c r="AY129" s="131">
        <f t="shared" si="73"/>
        <v>0.8</v>
      </c>
      <c r="AZ129" s="131">
        <f t="shared" si="73"/>
        <v>0.80000326412186062</v>
      </c>
      <c r="BA129" s="131">
        <f t="shared" si="73"/>
        <v>0.8</v>
      </c>
      <c r="BB129" s="131">
        <f t="shared" si="73"/>
        <v>0.80000695257362353</v>
      </c>
      <c r="BC129" s="131">
        <f t="shared" si="73"/>
        <v>0.80000018167366871</v>
      </c>
      <c r="BD129" s="131">
        <f t="shared" si="73"/>
        <v>0.8</v>
      </c>
      <c r="BE129" s="131">
        <f t="shared" si="73"/>
        <v>0.8</v>
      </c>
      <c r="BF129" s="131">
        <f t="shared" si="73"/>
        <v>0.8</v>
      </c>
      <c r="BG129" s="131">
        <f t="shared" si="73"/>
        <v>0.8</v>
      </c>
      <c r="BH129" s="131">
        <f t="shared" si="73"/>
        <v>0.8</v>
      </c>
      <c r="BI129" s="131">
        <f t="shared" si="73"/>
        <v>0.8</v>
      </c>
      <c r="BJ129" s="131">
        <f t="shared" si="73"/>
        <v>0.8</v>
      </c>
      <c r="BK129" s="131">
        <f t="shared" si="73"/>
        <v>0.8</v>
      </c>
      <c r="BL129" s="131">
        <f t="shared" si="73"/>
        <v>0.8</v>
      </c>
      <c r="BM129" s="131">
        <f t="shared" si="73"/>
        <v>0.8</v>
      </c>
      <c r="BN129" s="131">
        <f t="shared" si="73"/>
        <v>0.8</v>
      </c>
      <c r="BO129" s="131">
        <f t="shared" si="71"/>
        <v>1</v>
      </c>
      <c r="BP129" s="131">
        <v>0.125</v>
      </c>
      <c r="BQ129" s="131">
        <v>0.125</v>
      </c>
      <c r="BR129" s="131">
        <v>0.125</v>
      </c>
      <c r="BS129" s="131">
        <v>0.125</v>
      </c>
      <c r="BT129" s="131">
        <v>0.125</v>
      </c>
      <c r="BU129" s="131">
        <v>0.125</v>
      </c>
      <c r="BV129" s="131">
        <v>0.125</v>
      </c>
      <c r="BW129" s="131">
        <f t="shared" ref="BW129" si="76">IFERROR(BW177/BW81,"-")</f>
        <v>0.125</v>
      </c>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row>
    <row r="130" spans="1:107" s="147" customFormat="1" ht="15" hidden="1" customHeight="1" outlineLevel="1">
      <c r="A130" t="s">
        <v>245</v>
      </c>
      <c r="B130" s="142" t="s">
        <v>17</v>
      </c>
      <c r="C130" s="131" t="str">
        <f t="shared" si="73"/>
        <v>-</v>
      </c>
      <c r="D130" s="131" t="str">
        <f t="shared" si="73"/>
        <v>-</v>
      </c>
      <c r="E130" s="131" t="str">
        <f t="shared" si="73"/>
        <v>-</v>
      </c>
      <c r="F130" s="131" t="str">
        <f t="shared" si="73"/>
        <v>-</v>
      </c>
      <c r="G130" s="131" t="str">
        <f t="shared" si="73"/>
        <v>-</v>
      </c>
      <c r="H130" s="131" t="str">
        <f t="shared" si="73"/>
        <v>-</v>
      </c>
      <c r="I130" s="131" t="str">
        <f t="shared" si="73"/>
        <v>-</v>
      </c>
      <c r="J130" s="131" t="str">
        <f t="shared" si="73"/>
        <v>-</v>
      </c>
      <c r="K130" s="131" t="str">
        <f t="shared" si="73"/>
        <v>-</v>
      </c>
      <c r="L130" s="131" t="str">
        <f t="shared" si="73"/>
        <v>-</v>
      </c>
      <c r="M130" s="131" t="str">
        <f t="shared" si="73"/>
        <v>-</v>
      </c>
      <c r="N130" s="131" t="str">
        <f t="shared" si="73"/>
        <v>-</v>
      </c>
      <c r="O130" s="131" t="str">
        <f t="shared" si="73"/>
        <v>-</v>
      </c>
      <c r="P130" s="131" t="str">
        <f t="shared" si="73"/>
        <v>-</v>
      </c>
      <c r="Q130" s="131" t="str">
        <f t="shared" si="73"/>
        <v>-</v>
      </c>
      <c r="R130" s="131" t="str">
        <f t="shared" si="73"/>
        <v>-</v>
      </c>
      <c r="S130" s="131" t="str">
        <f t="shared" si="73"/>
        <v>-</v>
      </c>
      <c r="T130" s="131" t="str">
        <f t="shared" si="73"/>
        <v>-</v>
      </c>
      <c r="U130" s="131" t="str">
        <f t="shared" si="73"/>
        <v>-</v>
      </c>
      <c r="V130" s="131" t="str">
        <f t="shared" si="73"/>
        <v>-</v>
      </c>
      <c r="W130" s="131" t="str">
        <f t="shared" si="73"/>
        <v>-</v>
      </c>
      <c r="X130" s="131" t="str">
        <f t="shared" si="73"/>
        <v>-</v>
      </c>
      <c r="Y130" s="131" t="str">
        <f t="shared" si="73"/>
        <v>-</v>
      </c>
      <c r="Z130" s="131">
        <f t="shared" si="73"/>
        <v>0.25</v>
      </c>
      <c r="AA130" s="131">
        <f t="shared" si="73"/>
        <v>0.25</v>
      </c>
      <c r="AB130" s="131">
        <f t="shared" si="73"/>
        <v>0.25</v>
      </c>
      <c r="AC130" s="131">
        <f t="shared" si="73"/>
        <v>0.25</v>
      </c>
      <c r="AD130" s="131">
        <f t="shared" si="73"/>
        <v>0.25</v>
      </c>
      <c r="AE130" s="131">
        <f t="shared" si="73"/>
        <v>0.25</v>
      </c>
      <c r="AF130" s="131">
        <f t="shared" si="73"/>
        <v>0.25</v>
      </c>
      <c r="AG130" s="131">
        <f t="shared" si="73"/>
        <v>0.25</v>
      </c>
      <c r="AH130" s="131">
        <f t="shared" si="73"/>
        <v>0.25</v>
      </c>
      <c r="AI130" s="131">
        <f t="shared" si="73"/>
        <v>0.25</v>
      </c>
      <c r="AJ130" s="131">
        <f t="shared" si="73"/>
        <v>0.25</v>
      </c>
      <c r="AK130" s="131">
        <f t="shared" si="73"/>
        <v>0.25</v>
      </c>
      <c r="AL130" s="131">
        <f t="shared" si="73"/>
        <v>0.25</v>
      </c>
      <c r="AM130" s="131">
        <f t="shared" si="73"/>
        <v>0.25</v>
      </c>
      <c r="AN130" s="131">
        <f t="shared" si="73"/>
        <v>0.24999740836383746</v>
      </c>
      <c r="AO130" s="131">
        <f t="shared" si="73"/>
        <v>0.25000668538574677</v>
      </c>
      <c r="AP130" s="131">
        <f t="shared" si="73"/>
        <v>0.25</v>
      </c>
      <c r="AQ130" s="131">
        <f t="shared" si="73"/>
        <v>0.25</v>
      </c>
      <c r="AR130" s="131">
        <f t="shared" si="73"/>
        <v>0.25</v>
      </c>
      <c r="AS130" s="131">
        <f t="shared" si="73"/>
        <v>0.25</v>
      </c>
      <c r="AT130" s="131">
        <f t="shared" si="73"/>
        <v>0.25</v>
      </c>
      <c r="AU130" s="131">
        <f t="shared" si="73"/>
        <v>0.25000026766595285</v>
      </c>
      <c r="AV130" s="131">
        <f t="shared" si="73"/>
        <v>0.25</v>
      </c>
      <c r="AW130" s="131">
        <f t="shared" si="73"/>
        <v>0.24999973233433373</v>
      </c>
      <c r="AX130" s="131">
        <f t="shared" si="73"/>
        <v>0.24999973233433373</v>
      </c>
      <c r="AY130" s="131">
        <f t="shared" si="73"/>
        <v>0.25</v>
      </c>
      <c r="AZ130" s="131">
        <f t="shared" si="73"/>
        <v>0.25000026766595285</v>
      </c>
      <c r="BA130" s="131">
        <f t="shared" si="73"/>
        <v>0.25000000000000006</v>
      </c>
      <c r="BB130" s="131">
        <f t="shared" si="73"/>
        <v>0.25001181978889025</v>
      </c>
      <c r="BC130" s="131">
        <f t="shared" si="73"/>
        <v>0.25000013351847894</v>
      </c>
      <c r="BD130" s="131">
        <f t="shared" si="73"/>
        <v>0.25</v>
      </c>
      <c r="BE130" s="131">
        <f t="shared" si="73"/>
        <v>0.25</v>
      </c>
      <c r="BF130" s="131">
        <f t="shared" si="73"/>
        <v>0.25</v>
      </c>
      <c r="BG130" s="131">
        <f t="shared" si="73"/>
        <v>0.25</v>
      </c>
      <c r="BH130" s="131">
        <f t="shared" si="73"/>
        <v>0.25</v>
      </c>
      <c r="BI130" s="131">
        <f t="shared" si="73"/>
        <v>0.25</v>
      </c>
      <c r="BJ130" s="131">
        <f t="shared" si="73"/>
        <v>0.25</v>
      </c>
      <c r="BK130" s="131">
        <f t="shared" si="73"/>
        <v>0.25</v>
      </c>
      <c r="BL130" s="131">
        <f t="shared" si="73"/>
        <v>0.25</v>
      </c>
      <c r="BM130" s="131">
        <f t="shared" si="73"/>
        <v>0.25</v>
      </c>
      <c r="BN130" s="131">
        <f t="shared" ref="BN130:BO133" si="77">IFERROR(BN178/BN82,"-")</f>
        <v>0.25</v>
      </c>
      <c r="BO130" s="131">
        <f t="shared" si="77"/>
        <v>0.25</v>
      </c>
      <c r="BP130" s="131">
        <v>1</v>
      </c>
      <c r="BQ130" s="131">
        <v>1</v>
      </c>
      <c r="BR130" s="131">
        <v>1</v>
      </c>
      <c r="BS130" s="131">
        <v>1</v>
      </c>
      <c r="BT130" s="131">
        <v>1</v>
      </c>
      <c r="BU130" s="131">
        <v>1</v>
      </c>
      <c r="BV130" s="131">
        <v>1</v>
      </c>
      <c r="BW130" s="131">
        <f t="shared" ref="BW130" si="78">IFERROR(BW178/BW82,"-")</f>
        <v>1</v>
      </c>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row>
    <row r="131" spans="1:107" s="148" customFormat="1" ht="15" hidden="1" customHeight="1" outlineLevel="1">
      <c r="A131" t="s">
        <v>246</v>
      </c>
      <c r="B131" s="142" t="s">
        <v>20</v>
      </c>
      <c r="C131" s="131" t="str">
        <f t="shared" ref="C131:BN134" si="79">IFERROR(C179/C83,"-")</f>
        <v>-</v>
      </c>
      <c r="D131" s="131" t="str">
        <f t="shared" si="79"/>
        <v>-</v>
      </c>
      <c r="E131" s="131" t="str">
        <f t="shared" si="79"/>
        <v>-</v>
      </c>
      <c r="F131" s="131" t="str">
        <f t="shared" si="79"/>
        <v>-</v>
      </c>
      <c r="G131" s="131" t="str">
        <f t="shared" si="79"/>
        <v>-</v>
      </c>
      <c r="H131" s="131" t="str">
        <f t="shared" si="79"/>
        <v>-</v>
      </c>
      <c r="I131" s="131" t="str">
        <f t="shared" si="79"/>
        <v>-</v>
      </c>
      <c r="J131" s="131" t="str">
        <f t="shared" si="79"/>
        <v>-</v>
      </c>
      <c r="K131" s="131" t="str">
        <f t="shared" si="79"/>
        <v>-</v>
      </c>
      <c r="L131" s="131" t="str">
        <f t="shared" si="79"/>
        <v>-</v>
      </c>
      <c r="M131" s="131" t="str">
        <f t="shared" si="79"/>
        <v>-</v>
      </c>
      <c r="N131" s="131" t="str">
        <f t="shared" si="79"/>
        <v>-</v>
      </c>
      <c r="O131" s="131" t="str">
        <f t="shared" si="79"/>
        <v>-</v>
      </c>
      <c r="P131" s="131" t="str">
        <f t="shared" si="79"/>
        <v>-</v>
      </c>
      <c r="Q131" s="131" t="str">
        <f t="shared" si="79"/>
        <v>-</v>
      </c>
      <c r="R131" s="131" t="str">
        <f t="shared" si="79"/>
        <v>-</v>
      </c>
      <c r="S131" s="131" t="str">
        <f t="shared" si="79"/>
        <v>-</v>
      </c>
      <c r="T131" s="131" t="str">
        <f t="shared" si="79"/>
        <v>-</v>
      </c>
      <c r="U131" s="131" t="str">
        <f t="shared" si="79"/>
        <v>-</v>
      </c>
      <c r="V131" s="131" t="str">
        <f t="shared" si="79"/>
        <v>-</v>
      </c>
      <c r="W131" s="131" t="str">
        <f t="shared" si="79"/>
        <v>-</v>
      </c>
      <c r="X131" s="131" t="str">
        <f t="shared" si="79"/>
        <v>-</v>
      </c>
      <c r="Y131" s="131" t="str">
        <f t="shared" si="79"/>
        <v>-</v>
      </c>
      <c r="Z131" s="131" t="str">
        <f t="shared" si="79"/>
        <v>-</v>
      </c>
      <c r="AA131" s="131" t="str">
        <f t="shared" si="79"/>
        <v>-</v>
      </c>
      <c r="AB131" s="131" t="str">
        <f t="shared" si="79"/>
        <v>-</v>
      </c>
      <c r="AC131" s="131" t="str">
        <f t="shared" si="79"/>
        <v>-</v>
      </c>
      <c r="AD131" s="131" t="str">
        <f t="shared" si="79"/>
        <v>-</v>
      </c>
      <c r="AE131" s="131" t="str">
        <f t="shared" si="79"/>
        <v>-</v>
      </c>
      <c r="AF131" s="131">
        <f t="shared" si="79"/>
        <v>1</v>
      </c>
      <c r="AG131" s="131">
        <f t="shared" si="79"/>
        <v>1</v>
      </c>
      <c r="AH131" s="131">
        <f t="shared" si="79"/>
        <v>1</v>
      </c>
      <c r="AI131" s="131">
        <f t="shared" si="79"/>
        <v>1</v>
      </c>
      <c r="AJ131" s="131">
        <f t="shared" si="79"/>
        <v>1</v>
      </c>
      <c r="AK131" s="131">
        <f t="shared" si="79"/>
        <v>1</v>
      </c>
      <c r="AL131" s="131">
        <f t="shared" si="79"/>
        <v>1</v>
      </c>
      <c r="AM131" s="131">
        <f t="shared" si="79"/>
        <v>1</v>
      </c>
      <c r="AN131" s="131">
        <f t="shared" si="79"/>
        <v>1</v>
      </c>
      <c r="AO131" s="131">
        <f t="shared" si="79"/>
        <v>0.99997533005082617</v>
      </c>
      <c r="AP131" s="131">
        <f t="shared" si="79"/>
        <v>1</v>
      </c>
      <c r="AQ131" s="131">
        <f t="shared" si="79"/>
        <v>1</v>
      </c>
      <c r="AR131" s="131">
        <f t="shared" si="79"/>
        <v>1</v>
      </c>
      <c r="AS131" s="131">
        <f t="shared" si="79"/>
        <v>1</v>
      </c>
      <c r="AT131" s="131">
        <f t="shared" si="79"/>
        <v>1</v>
      </c>
      <c r="AU131" s="131">
        <f t="shared" si="79"/>
        <v>0.92002267235679513</v>
      </c>
      <c r="AV131" s="131">
        <f t="shared" si="79"/>
        <v>1</v>
      </c>
      <c r="AW131" s="131">
        <f t="shared" si="79"/>
        <v>0.99997274345821441</v>
      </c>
      <c r="AX131" s="131">
        <f t="shared" si="79"/>
        <v>0.91999279755116736</v>
      </c>
      <c r="AY131" s="131">
        <f t="shared" si="79"/>
        <v>0.92</v>
      </c>
      <c r="AZ131" s="131">
        <f t="shared" si="79"/>
        <v>0.92000220875097538</v>
      </c>
      <c r="BA131" s="131">
        <f t="shared" si="79"/>
        <v>0.92</v>
      </c>
      <c r="BB131" s="131">
        <f t="shared" si="79"/>
        <v>0.91998059244208308</v>
      </c>
      <c r="BC131" s="131">
        <f t="shared" si="79"/>
        <v>0.92</v>
      </c>
      <c r="BD131" s="131">
        <f t="shared" si="79"/>
        <v>1</v>
      </c>
      <c r="BE131" s="131">
        <f t="shared" si="79"/>
        <v>1</v>
      </c>
      <c r="BF131" s="131">
        <f t="shared" si="79"/>
        <v>1</v>
      </c>
      <c r="BG131" s="131">
        <f t="shared" si="79"/>
        <v>1</v>
      </c>
      <c r="BH131" s="131">
        <f t="shared" si="79"/>
        <v>1</v>
      </c>
      <c r="BI131" s="131">
        <f t="shared" si="79"/>
        <v>1</v>
      </c>
      <c r="BJ131" s="131">
        <f t="shared" si="79"/>
        <v>1</v>
      </c>
      <c r="BK131" s="131">
        <f t="shared" si="79"/>
        <v>1</v>
      </c>
      <c r="BL131" s="131">
        <f t="shared" si="79"/>
        <v>1</v>
      </c>
      <c r="BM131" s="131">
        <f t="shared" si="79"/>
        <v>1</v>
      </c>
      <c r="BN131" s="131">
        <f t="shared" si="79"/>
        <v>1</v>
      </c>
      <c r="BO131" s="131">
        <f t="shared" si="77"/>
        <v>1</v>
      </c>
      <c r="BP131" s="131">
        <v>1</v>
      </c>
      <c r="BQ131" s="131">
        <v>1</v>
      </c>
      <c r="BR131" s="131">
        <v>1</v>
      </c>
      <c r="BS131" s="131">
        <v>1</v>
      </c>
      <c r="BT131" s="131">
        <v>1</v>
      </c>
      <c r="BU131" s="131">
        <v>1</v>
      </c>
      <c r="BV131" s="131">
        <v>1</v>
      </c>
      <c r="BW131" s="131">
        <f t="shared" ref="BW131" si="80">IFERROR(BW179/BW83,"-")</f>
        <v>1</v>
      </c>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row>
    <row r="132" spans="1:107" s="147" customFormat="1" ht="15" hidden="1" customHeight="1" outlineLevel="1">
      <c r="A132" t="s">
        <v>247</v>
      </c>
      <c r="B132" s="142" t="s">
        <v>23</v>
      </c>
      <c r="C132" s="131" t="str">
        <f t="shared" si="79"/>
        <v>-</v>
      </c>
      <c r="D132" s="131" t="str">
        <f t="shared" si="79"/>
        <v>-</v>
      </c>
      <c r="E132" s="131" t="str">
        <f t="shared" si="79"/>
        <v>-</v>
      </c>
      <c r="F132" s="131" t="str">
        <f t="shared" si="79"/>
        <v>-</v>
      </c>
      <c r="G132" s="131" t="str">
        <f t="shared" si="79"/>
        <v>-</v>
      </c>
      <c r="H132" s="131" t="str">
        <f t="shared" si="79"/>
        <v>-</v>
      </c>
      <c r="I132" s="131" t="str">
        <f t="shared" si="79"/>
        <v>-</v>
      </c>
      <c r="J132" s="131" t="str">
        <f t="shared" si="79"/>
        <v>-</v>
      </c>
      <c r="K132" s="131" t="str">
        <f t="shared" si="79"/>
        <v>-</v>
      </c>
      <c r="L132" s="131" t="str">
        <f t="shared" si="79"/>
        <v>-</v>
      </c>
      <c r="M132" s="131" t="str">
        <f t="shared" si="79"/>
        <v>-</v>
      </c>
      <c r="N132" s="131" t="str">
        <f t="shared" si="79"/>
        <v>-</v>
      </c>
      <c r="O132" s="131" t="str">
        <f t="shared" si="79"/>
        <v>-</v>
      </c>
      <c r="P132" s="131" t="str">
        <f t="shared" si="79"/>
        <v>-</v>
      </c>
      <c r="Q132" s="131" t="str">
        <f t="shared" si="79"/>
        <v>-</v>
      </c>
      <c r="R132" s="131" t="str">
        <f t="shared" si="79"/>
        <v>-</v>
      </c>
      <c r="S132" s="131" t="str">
        <f t="shared" si="79"/>
        <v>-</v>
      </c>
      <c r="T132" s="131" t="str">
        <f t="shared" si="79"/>
        <v>-</v>
      </c>
      <c r="U132" s="131" t="str">
        <f t="shared" si="79"/>
        <v>-</v>
      </c>
      <c r="V132" s="131" t="str">
        <f t="shared" si="79"/>
        <v>-</v>
      </c>
      <c r="W132" s="131" t="str">
        <f t="shared" si="79"/>
        <v>-</v>
      </c>
      <c r="X132" s="131" t="str">
        <f t="shared" si="79"/>
        <v>-</v>
      </c>
      <c r="Y132" s="131" t="str">
        <f t="shared" si="79"/>
        <v>-</v>
      </c>
      <c r="Z132" s="131" t="str">
        <f t="shared" si="79"/>
        <v>-</v>
      </c>
      <c r="AA132" s="131" t="str">
        <f t="shared" si="79"/>
        <v>-</v>
      </c>
      <c r="AB132" s="131" t="str">
        <f t="shared" si="79"/>
        <v>-</v>
      </c>
      <c r="AC132" s="131" t="str">
        <f t="shared" si="79"/>
        <v>-</v>
      </c>
      <c r="AD132" s="131" t="str">
        <f t="shared" si="79"/>
        <v>-</v>
      </c>
      <c r="AE132" s="131" t="str">
        <f t="shared" si="79"/>
        <v>-</v>
      </c>
      <c r="AF132" s="131" t="str">
        <f t="shared" si="79"/>
        <v>-</v>
      </c>
      <c r="AG132" s="131" t="str">
        <f t="shared" si="79"/>
        <v>-</v>
      </c>
      <c r="AH132" s="131" t="str">
        <f t="shared" si="79"/>
        <v>-</v>
      </c>
      <c r="AI132" s="131" t="str">
        <f t="shared" si="79"/>
        <v>-</v>
      </c>
      <c r="AJ132" s="131">
        <f t="shared" si="79"/>
        <v>0.5312596156535847</v>
      </c>
      <c r="AK132" s="131">
        <f t="shared" si="79"/>
        <v>0.5312596156535847</v>
      </c>
      <c r="AL132" s="131">
        <f t="shared" si="79"/>
        <v>0.5312596156535847</v>
      </c>
      <c r="AM132" s="131">
        <f t="shared" si="79"/>
        <v>0.5312596156535847</v>
      </c>
      <c r="AN132" s="131">
        <f t="shared" si="79"/>
        <v>0.5312596156535847</v>
      </c>
      <c r="AO132" s="131">
        <f t="shared" si="79"/>
        <v>0.5312596156535847</v>
      </c>
      <c r="AP132" s="131">
        <f t="shared" si="79"/>
        <v>0.53125</v>
      </c>
      <c r="AQ132" s="131">
        <f t="shared" si="79"/>
        <v>0.53125</v>
      </c>
      <c r="AR132" s="131">
        <f t="shared" si="79"/>
        <v>0.53125505606571033</v>
      </c>
      <c r="AS132" s="131">
        <f t="shared" si="79"/>
        <v>0.53125</v>
      </c>
      <c r="AT132" s="131">
        <f t="shared" si="79"/>
        <v>0.53125</v>
      </c>
      <c r="AU132" s="131">
        <f t="shared" si="79"/>
        <v>0.53125</v>
      </c>
      <c r="AV132" s="131">
        <f t="shared" si="79"/>
        <v>0.53124103570051107</v>
      </c>
      <c r="AW132" s="131">
        <f t="shared" si="79"/>
        <v>0.5312770875469518</v>
      </c>
      <c r="AX132" s="131">
        <f t="shared" si="79"/>
        <v>0.5312770875469518</v>
      </c>
      <c r="AY132" s="131">
        <f t="shared" si="79"/>
        <v>0.53125</v>
      </c>
      <c r="AZ132" s="131">
        <f t="shared" si="79"/>
        <v>0.53125920976596352</v>
      </c>
      <c r="BA132" s="131">
        <f t="shared" si="79"/>
        <v>0.53125</v>
      </c>
      <c r="BB132" s="131">
        <f t="shared" si="79"/>
        <v>0.53126787747106374</v>
      </c>
      <c r="BC132" s="131">
        <f t="shared" si="79"/>
        <v>0.53125</v>
      </c>
      <c r="BD132" s="131">
        <f t="shared" si="79"/>
        <v>0.53125</v>
      </c>
      <c r="BE132" s="131">
        <f t="shared" si="79"/>
        <v>0.53125</v>
      </c>
      <c r="BF132" s="131">
        <f t="shared" si="79"/>
        <v>0.53125</v>
      </c>
      <c r="BG132" s="131">
        <f t="shared" si="79"/>
        <v>0.53125</v>
      </c>
      <c r="BH132" s="131">
        <f t="shared" si="79"/>
        <v>0.53125</v>
      </c>
      <c r="BI132" s="131">
        <f t="shared" si="79"/>
        <v>0.53125</v>
      </c>
      <c r="BJ132" s="131">
        <f t="shared" si="79"/>
        <v>0.53125</v>
      </c>
      <c r="BK132" s="131">
        <f t="shared" si="79"/>
        <v>0.53125</v>
      </c>
      <c r="BL132" s="131">
        <f t="shared" si="79"/>
        <v>0.53125</v>
      </c>
      <c r="BM132" s="131">
        <f t="shared" si="79"/>
        <v>0.53125</v>
      </c>
      <c r="BN132" s="131">
        <f t="shared" si="79"/>
        <v>0.53125</v>
      </c>
      <c r="BO132" s="131">
        <f t="shared" si="77"/>
        <v>0.53125</v>
      </c>
      <c r="BP132" s="131" t="s">
        <v>18</v>
      </c>
      <c r="BQ132" s="131" t="s">
        <v>18</v>
      </c>
      <c r="BR132" s="131" t="s">
        <v>18</v>
      </c>
      <c r="BS132" s="131" t="s">
        <v>18</v>
      </c>
      <c r="BT132" s="131" t="s">
        <v>18</v>
      </c>
      <c r="BU132" s="131" t="s">
        <v>18</v>
      </c>
      <c r="BV132" s="131" t="s">
        <v>18</v>
      </c>
      <c r="BW132" s="131" t="str">
        <f t="shared" ref="BW132" si="81">IFERROR(BW180/BW84,"-")</f>
        <v>-</v>
      </c>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row>
    <row r="133" spans="1:107" s="147" customFormat="1" ht="15" hidden="1" customHeight="1" outlineLevel="1">
      <c r="A133" t="s">
        <v>18</v>
      </c>
      <c r="B133" s="142" t="s">
        <v>13</v>
      </c>
      <c r="C133" s="131" t="str">
        <f t="shared" si="79"/>
        <v>-</v>
      </c>
      <c r="D133" s="131" t="str">
        <f t="shared" si="79"/>
        <v>-</v>
      </c>
      <c r="E133" s="131" t="str">
        <f t="shared" si="79"/>
        <v>-</v>
      </c>
      <c r="F133" s="131" t="str">
        <f t="shared" si="79"/>
        <v>-</v>
      </c>
      <c r="G133" s="131" t="str">
        <f t="shared" si="79"/>
        <v>-</v>
      </c>
      <c r="H133" s="131" t="str">
        <f t="shared" si="79"/>
        <v>-</v>
      </c>
      <c r="I133" s="131" t="str">
        <f t="shared" si="79"/>
        <v>-</v>
      </c>
      <c r="J133" s="131" t="str">
        <f t="shared" si="79"/>
        <v>-</v>
      </c>
      <c r="K133" s="131" t="str">
        <f t="shared" si="79"/>
        <v>-</v>
      </c>
      <c r="L133" s="131" t="str">
        <f t="shared" si="79"/>
        <v>-</v>
      </c>
      <c r="M133" s="131" t="str">
        <f t="shared" si="79"/>
        <v>-</v>
      </c>
      <c r="N133" s="131" t="str">
        <f t="shared" si="79"/>
        <v>-</v>
      </c>
      <c r="O133" s="131" t="str">
        <f t="shared" si="79"/>
        <v>-</v>
      </c>
      <c r="P133" s="131" t="str">
        <f t="shared" si="79"/>
        <v>-</v>
      </c>
      <c r="Q133" s="131" t="str">
        <f t="shared" si="79"/>
        <v>-</v>
      </c>
      <c r="R133" s="131" t="str">
        <f t="shared" si="79"/>
        <v>-</v>
      </c>
      <c r="S133" s="131" t="str">
        <f t="shared" si="79"/>
        <v>-</v>
      </c>
      <c r="T133" s="131">
        <f t="shared" si="79"/>
        <v>0.25</v>
      </c>
      <c r="U133" s="131">
        <f t="shared" si="79"/>
        <v>0.25</v>
      </c>
      <c r="V133" s="131">
        <f t="shared" si="79"/>
        <v>0.25</v>
      </c>
      <c r="W133" s="131">
        <f t="shared" si="79"/>
        <v>0.25</v>
      </c>
      <c r="X133" s="131">
        <f t="shared" si="79"/>
        <v>0.25</v>
      </c>
      <c r="Y133" s="131">
        <f t="shared" si="79"/>
        <v>0.25</v>
      </c>
      <c r="Z133" s="131">
        <f t="shared" si="79"/>
        <v>0.25</v>
      </c>
      <c r="AA133" s="131">
        <f t="shared" si="79"/>
        <v>0.25</v>
      </c>
      <c r="AB133" s="131">
        <f t="shared" si="79"/>
        <v>0.25</v>
      </c>
      <c r="AC133" s="131">
        <f t="shared" si="79"/>
        <v>0.25</v>
      </c>
      <c r="AD133" s="131">
        <f t="shared" si="79"/>
        <v>0.25</v>
      </c>
      <c r="AE133" s="131">
        <f t="shared" si="79"/>
        <v>0.25</v>
      </c>
      <c r="AF133" s="131">
        <f t="shared" si="79"/>
        <v>0.25</v>
      </c>
      <c r="AG133" s="131">
        <f t="shared" si="79"/>
        <v>0.25</v>
      </c>
      <c r="AH133" s="131">
        <f t="shared" si="79"/>
        <v>0.25</v>
      </c>
      <c r="AI133" s="131">
        <f t="shared" si="79"/>
        <v>0.25</v>
      </c>
      <c r="AJ133" s="131">
        <f t="shared" si="79"/>
        <v>0.25</v>
      </c>
      <c r="AK133" s="131">
        <f t="shared" si="79"/>
        <v>0.25</v>
      </c>
      <c r="AL133" s="131" t="str">
        <f t="shared" si="79"/>
        <v>-</v>
      </c>
      <c r="AM133" s="131" t="str">
        <f t="shared" si="79"/>
        <v>-</v>
      </c>
      <c r="AN133" s="131" t="str">
        <f t="shared" si="79"/>
        <v>-</v>
      </c>
      <c r="AO133" s="131" t="str">
        <f t="shared" si="79"/>
        <v>-</v>
      </c>
      <c r="AP133" s="131" t="str">
        <f t="shared" si="79"/>
        <v>-</v>
      </c>
      <c r="AQ133" s="131" t="str">
        <f t="shared" si="79"/>
        <v>-</v>
      </c>
      <c r="AR133" s="131" t="str">
        <f t="shared" si="79"/>
        <v>-</v>
      </c>
      <c r="AS133" s="131" t="str">
        <f t="shared" si="79"/>
        <v>-</v>
      </c>
      <c r="AT133" s="131" t="str">
        <f t="shared" si="79"/>
        <v>-</v>
      </c>
      <c r="AU133" s="131" t="str">
        <f t="shared" si="79"/>
        <v>-</v>
      </c>
      <c r="AV133" s="131" t="str">
        <f t="shared" si="79"/>
        <v>-</v>
      </c>
      <c r="AW133" s="131" t="str">
        <f t="shared" si="79"/>
        <v>-</v>
      </c>
      <c r="AX133" s="131" t="str">
        <f t="shared" si="79"/>
        <v>-</v>
      </c>
      <c r="AY133" s="131" t="str">
        <f t="shared" si="79"/>
        <v>-</v>
      </c>
      <c r="AZ133" s="131" t="str">
        <f t="shared" si="79"/>
        <v>-</v>
      </c>
      <c r="BA133" s="131" t="str">
        <f t="shared" si="79"/>
        <v>-</v>
      </c>
      <c r="BB133" s="131" t="str">
        <f t="shared" si="79"/>
        <v>-</v>
      </c>
      <c r="BC133" s="131" t="str">
        <f t="shared" si="79"/>
        <v>-</v>
      </c>
      <c r="BD133" s="131" t="str">
        <f t="shared" si="79"/>
        <v>-</v>
      </c>
      <c r="BE133" s="131" t="str">
        <f t="shared" si="79"/>
        <v>-</v>
      </c>
      <c r="BF133" s="131" t="str">
        <f t="shared" si="79"/>
        <v>-</v>
      </c>
      <c r="BG133" s="131" t="str">
        <f t="shared" si="79"/>
        <v>-</v>
      </c>
      <c r="BH133" s="131" t="str">
        <f t="shared" si="79"/>
        <v>-</v>
      </c>
      <c r="BI133" s="131" t="str">
        <f t="shared" si="79"/>
        <v>-</v>
      </c>
      <c r="BJ133" s="131" t="str">
        <f t="shared" si="79"/>
        <v>-</v>
      </c>
      <c r="BK133" s="131" t="str">
        <f t="shared" si="79"/>
        <v>-</v>
      </c>
      <c r="BL133" s="131" t="str">
        <f t="shared" si="79"/>
        <v>-</v>
      </c>
      <c r="BM133" s="131" t="str">
        <f t="shared" si="79"/>
        <v>-</v>
      </c>
      <c r="BN133" s="131" t="str">
        <f t="shared" si="79"/>
        <v>-</v>
      </c>
      <c r="BO133" s="131" t="str">
        <f t="shared" si="77"/>
        <v>-</v>
      </c>
      <c r="BP133" s="131" t="s">
        <v>18</v>
      </c>
      <c r="BQ133" s="131" t="s">
        <v>18</v>
      </c>
      <c r="BR133" s="131" t="s">
        <v>18</v>
      </c>
      <c r="BS133" s="131" t="s">
        <v>18</v>
      </c>
      <c r="BT133" s="131" t="s">
        <v>18</v>
      </c>
      <c r="BU133" s="131" t="s">
        <v>18</v>
      </c>
      <c r="BV133" s="131" t="s">
        <v>18</v>
      </c>
      <c r="BW133" s="131" t="str">
        <f t="shared" ref="BW133" si="82">IFERROR(BW181/BW85,"-")</f>
        <v>-</v>
      </c>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row>
    <row r="134" spans="1:107" s="146" customFormat="1" ht="15" customHeight="1" collapsed="1">
      <c r="A134" s="15"/>
      <c r="B134" s="80" t="str">
        <f>IF('Sumário | Summary'!P1=1,"Galpões Logísticos","Distribution Centers")</f>
        <v>Galpões Logísticos</v>
      </c>
      <c r="C134" s="130">
        <f t="shared" si="79"/>
        <v>1.0000039653193173</v>
      </c>
      <c r="D134" s="130">
        <f t="shared" si="79"/>
        <v>1.0000039653193173</v>
      </c>
      <c r="E134" s="130">
        <f t="shared" si="79"/>
        <v>1.0000039653193173</v>
      </c>
      <c r="F134" s="130">
        <f t="shared" si="79"/>
        <v>1.0000039653193173</v>
      </c>
      <c r="G134" s="130">
        <f t="shared" si="79"/>
        <v>1.0000039653193173</v>
      </c>
      <c r="H134" s="130">
        <f t="shared" si="79"/>
        <v>1.0000039653193173</v>
      </c>
      <c r="I134" s="130">
        <f t="shared" si="79"/>
        <v>1.0000039653193173</v>
      </c>
      <c r="J134" s="130">
        <f t="shared" si="79"/>
        <v>1.0000039653193173</v>
      </c>
      <c r="K134" s="130">
        <f t="shared" si="79"/>
        <v>1.0000039653193173</v>
      </c>
      <c r="L134" s="130">
        <f t="shared" si="79"/>
        <v>1.0000039653193173</v>
      </c>
      <c r="M134" s="130">
        <f t="shared" si="79"/>
        <v>1.0000039653193173</v>
      </c>
      <c r="N134" s="130">
        <f t="shared" si="79"/>
        <v>1.0000039653193173</v>
      </c>
      <c r="O134" s="130">
        <f t="shared" si="79"/>
        <v>1.0000039653193173</v>
      </c>
      <c r="P134" s="130">
        <f t="shared" si="79"/>
        <v>1.0000039653193173</v>
      </c>
      <c r="Q134" s="130">
        <f t="shared" si="79"/>
        <v>0.56540684403988706</v>
      </c>
      <c r="R134" s="130">
        <f t="shared" si="79"/>
        <v>0.3504715386790897</v>
      </c>
      <c r="S134" s="130">
        <f t="shared" si="79"/>
        <v>0.27813539963521389</v>
      </c>
      <c r="T134" s="130">
        <f t="shared" si="79"/>
        <v>0.27813539963521389</v>
      </c>
      <c r="U134" s="130">
        <f t="shared" si="79"/>
        <v>0.27813539963521389</v>
      </c>
      <c r="V134" s="130">
        <f t="shared" si="79"/>
        <v>0.27813539963521389</v>
      </c>
      <c r="W134" s="130">
        <f t="shared" si="79"/>
        <v>0.19501910842394299</v>
      </c>
      <c r="X134" s="130">
        <f t="shared" si="79"/>
        <v>0.16483735189830553</v>
      </c>
      <c r="Y134" s="130">
        <f t="shared" si="79"/>
        <v>0.16483735189830553</v>
      </c>
      <c r="Z134" s="130">
        <f t="shared" si="79"/>
        <v>0.19304563774137939</v>
      </c>
      <c r="AA134" s="130">
        <f t="shared" si="79"/>
        <v>0.19304516439410019</v>
      </c>
      <c r="AB134" s="130">
        <f t="shared" si="79"/>
        <v>0.22318269951815403</v>
      </c>
      <c r="AC134" s="130">
        <f t="shared" si="79"/>
        <v>0.22594519975149632</v>
      </c>
      <c r="AD134" s="130">
        <f t="shared" si="79"/>
        <v>0.2259459125859439</v>
      </c>
      <c r="AE134" s="130">
        <f t="shared" si="79"/>
        <v>0.2259459125859439</v>
      </c>
      <c r="AF134" s="130">
        <f t="shared" si="79"/>
        <v>0.22595728217469083</v>
      </c>
      <c r="AG134" s="130">
        <f t="shared" si="79"/>
        <v>0.22595728217469083</v>
      </c>
      <c r="AH134" s="130">
        <f t="shared" si="79"/>
        <v>0.22595728217469083</v>
      </c>
      <c r="AI134" s="130">
        <f t="shared" si="79"/>
        <v>0.22970238723480194</v>
      </c>
      <c r="AJ134" s="130">
        <f t="shared" si="79"/>
        <v>0.23804473057285028</v>
      </c>
      <c r="AK134" s="130">
        <f t="shared" si="79"/>
        <v>0.22690832175852527</v>
      </c>
      <c r="AL134" s="130">
        <f t="shared" si="79"/>
        <v>0.64141536740392135</v>
      </c>
      <c r="AM134" s="130">
        <f t="shared" si="79"/>
        <v>0.68342131068115386</v>
      </c>
      <c r="AN134" s="130">
        <f t="shared" si="79"/>
        <v>0.68342131068115386</v>
      </c>
      <c r="AO134" s="130">
        <f t="shared" si="79"/>
        <v>1.0000318753843511</v>
      </c>
      <c r="AP134" s="130">
        <f t="shared" si="79"/>
        <v>1.0000318753843511</v>
      </c>
      <c r="AQ134" s="130">
        <f t="shared" si="79"/>
        <v>1.0000318753843511</v>
      </c>
      <c r="AR134" s="130" t="str">
        <f t="shared" si="79"/>
        <v>-</v>
      </c>
      <c r="AS134" s="130" t="str">
        <f t="shared" si="79"/>
        <v>-</v>
      </c>
      <c r="AT134" s="130" t="str">
        <f t="shared" si="79"/>
        <v>-</v>
      </c>
      <c r="AU134" s="130" t="str">
        <f t="shared" si="79"/>
        <v>-</v>
      </c>
      <c r="AV134" s="130" t="str">
        <f t="shared" si="79"/>
        <v>-</v>
      </c>
      <c r="AW134" s="130" t="str">
        <f t="shared" si="79"/>
        <v>-</v>
      </c>
      <c r="AX134" s="130" t="str">
        <f t="shared" si="79"/>
        <v>-</v>
      </c>
      <c r="AY134" s="130" t="str">
        <f t="shared" si="79"/>
        <v>-</v>
      </c>
      <c r="AZ134" s="130" t="str">
        <f t="shared" si="79"/>
        <v>-</v>
      </c>
      <c r="BA134" s="130" t="str">
        <f t="shared" si="79"/>
        <v>-</v>
      </c>
      <c r="BB134" s="130" t="str">
        <f t="shared" si="79"/>
        <v>-</v>
      </c>
      <c r="BC134" s="130" t="str">
        <f t="shared" si="79"/>
        <v>-</v>
      </c>
      <c r="BD134" s="130" t="str">
        <f t="shared" si="79"/>
        <v>-</v>
      </c>
      <c r="BE134" s="130" t="str">
        <f t="shared" si="79"/>
        <v>-</v>
      </c>
      <c r="BF134" s="130" t="str">
        <f t="shared" si="79"/>
        <v>-</v>
      </c>
      <c r="BG134" s="130" t="str">
        <f t="shared" si="79"/>
        <v>-</v>
      </c>
      <c r="BH134" s="130" t="str">
        <f t="shared" si="79"/>
        <v>-</v>
      </c>
      <c r="BI134" s="130" t="str">
        <f t="shared" si="79"/>
        <v>-</v>
      </c>
      <c r="BJ134" s="130" t="str">
        <f t="shared" si="79"/>
        <v>-</v>
      </c>
      <c r="BK134" s="130" t="str">
        <f t="shared" si="79"/>
        <v>-</v>
      </c>
      <c r="BL134" s="130" t="str">
        <f t="shared" si="79"/>
        <v>-</v>
      </c>
      <c r="BM134" s="130" t="str">
        <f t="shared" si="79"/>
        <v>-</v>
      </c>
      <c r="BN134" s="130">
        <f t="shared" ref="BN134:BO137" si="83">IFERROR(BN182/BN86,"-")</f>
        <v>0.2</v>
      </c>
      <c r="BO134" s="130">
        <f t="shared" si="83"/>
        <v>0.2</v>
      </c>
      <c r="BP134" s="130">
        <v>0.2</v>
      </c>
      <c r="BQ134" s="130">
        <v>0.2</v>
      </c>
      <c r="BR134" s="130">
        <v>0.2</v>
      </c>
      <c r="BS134" s="130">
        <v>0.2</v>
      </c>
      <c r="BT134" s="130">
        <v>0.2</v>
      </c>
      <c r="BU134" s="130">
        <v>0.2</v>
      </c>
      <c r="BV134" s="130">
        <v>0.19999999999999998</v>
      </c>
      <c r="BW134" s="130">
        <f t="shared" ref="BW134" si="84">IFERROR(BW182/BW86,"-")</f>
        <v>0.2</v>
      </c>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row>
    <row r="135" spans="1:107" s="147" customFormat="1" ht="15" hidden="1" customHeight="1" outlineLevel="1">
      <c r="A135"/>
      <c r="B135" s="38" t="s">
        <v>313</v>
      </c>
      <c r="C135" s="131" t="str">
        <f t="shared" ref="C135:BN138" si="85">IFERROR(C183/C87,"-")</f>
        <v>-</v>
      </c>
      <c r="D135" s="131" t="str">
        <f t="shared" si="85"/>
        <v>-</v>
      </c>
      <c r="E135" s="131" t="str">
        <f t="shared" si="85"/>
        <v>-</v>
      </c>
      <c r="F135" s="131" t="str">
        <f t="shared" si="85"/>
        <v>-</v>
      </c>
      <c r="G135" s="131" t="str">
        <f t="shared" si="85"/>
        <v>-</v>
      </c>
      <c r="H135" s="131" t="str">
        <f t="shared" si="85"/>
        <v>-</v>
      </c>
      <c r="I135" s="131" t="str">
        <f t="shared" si="85"/>
        <v>-</v>
      </c>
      <c r="J135" s="131" t="str">
        <f t="shared" si="85"/>
        <v>-</v>
      </c>
      <c r="K135" s="131" t="str">
        <f t="shared" si="85"/>
        <v>-</v>
      </c>
      <c r="L135" s="131" t="str">
        <f t="shared" si="85"/>
        <v>-</v>
      </c>
      <c r="M135" s="131" t="str">
        <f t="shared" si="85"/>
        <v>-</v>
      </c>
      <c r="N135" s="131" t="str">
        <f t="shared" si="85"/>
        <v>-</v>
      </c>
      <c r="O135" s="131" t="str">
        <f t="shared" si="85"/>
        <v>-</v>
      </c>
      <c r="P135" s="131" t="str">
        <f t="shared" si="85"/>
        <v>-</v>
      </c>
      <c r="Q135" s="131" t="str">
        <f t="shared" si="85"/>
        <v>-</v>
      </c>
      <c r="R135" s="131" t="str">
        <f t="shared" si="85"/>
        <v>-</v>
      </c>
      <c r="S135" s="131" t="str">
        <f t="shared" si="85"/>
        <v>-</v>
      </c>
      <c r="T135" s="131" t="str">
        <f t="shared" si="85"/>
        <v>-</v>
      </c>
      <c r="U135" s="131" t="str">
        <f t="shared" si="85"/>
        <v>-</v>
      </c>
      <c r="V135" s="131" t="str">
        <f t="shared" si="85"/>
        <v>-</v>
      </c>
      <c r="W135" s="131" t="str">
        <f t="shared" si="85"/>
        <v>-</v>
      </c>
      <c r="X135" s="131" t="str">
        <f t="shared" si="85"/>
        <v>-</v>
      </c>
      <c r="Y135" s="131" t="str">
        <f t="shared" si="85"/>
        <v>-</v>
      </c>
      <c r="Z135" s="131" t="str">
        <f t="shared" si="85"/>
        <v>-</v>
      </c>
      <c r="AA135" s="131" t="str">
        <f t="shared" si="85"/>
        <v>-</v>
      </c>
      <c r="AB135" s="131" t="str">
        <f t="shared" si="85"/>
        <v>-</v>
      </c>
      <c r="AC135" s="131" t="str">
        <f t="shared" si="85"/>
        <v>-</v>
      </c>
      <c r="AD135" s="131" t="str">
        <f t="shared" si="85"/>
        <v>-</v>
      </c>
      <c r="AE135" s="131" t="str">
        <f t="shared" si="85"/>
        <v>-</v>
      </c>
      <c r="AF135" s="131" t="str">
        <f t="shared" si="85"/>
        <v>-</v>
      </c>
      <c r="AG135" s="131" t="str">
        <f t="shared" si="85"/>
        <v>-</v>
      </c>
      <c r="AH135" s="131" t="str">
        <f t="shared" si="85"/>
        <v>-</v>
      </c>
      <c r="AI135" s="131" t="str">
        <f t="shared" si="85"/>
        <v>-</v>
      </c>
      <c r="AJ135" s="131" t="str">
        <f t="shared" si="85"/>
        <v>-</v>
      </c>
      <c r="AK135" s="131" t="str">
        <f t="shared" si="85"/>
        <v>-</v>
      </c>
      <c r="AL135" s="131" t="str">
        <f t="shared" si="85"/>
        <v>-</v>
      </c>
      <c r="AM135" s="131" t="str">
        <f t="shared" si="85"/>
        <v>-</v>
      </c>
      <c r="AN135" s="131" t="str">
        <f t="shared" si="85"/>
        <v>-</v>
      </c>
      <c r="AO135" s="131" t="str">
        <f t="shared" si="85"/>
        <v>-</v>
      </c>
      <c r="AP135" s="131" t="str">
        <f t="shared" si="85"/>
        <v>-</v>
      </c>
      <c r="AQ135" s="131" t="str">
        <f t="shared" si="85"/>
        <v>-</v>
      </c>
      <c r="AR135" s="131" t="str">
        <f t="shared" si="85"/>
        <v>-</v>
      </c>
      <c r="AS135" s="131" t="str">
        <f t="shared" si="85"/>
        <v>-</v>
      </c>
      <c r="AT135" s="131" t="str">
        <f t="shared" si="85"/>
        <v>-</v>
      </c>
      <c r="AU135" s="131" t="str">
        <f t="shared" si="85"/>
        <v>-</v>
      </c>
      <c r="AV135" s="131" t="str">
        <f t="shared" si="85"/>
        <v>-</v>
      </c>
      <c r="AW135" s="131" t="str">
        <f t="shared" si="85"/>
        <v>-</v>
      </c>
      <c r="AX135" s="131" t="str">
        <f t="shared" si="85"/>
        <v>-</v>
      </c>
      <c r="AY135" s="131" t="str">
        <f t="shared" si="85"/>
        <v>-</v>
      </c>
      <c r="AZ135" s="131" t="str">
        <f t="shared" si="85"/>
        <v>-</v>
      </c>
      <c r="BA135" s="131" t="str">
        <f t="shared" si="85"/>
        <v>-</v>
      </c>
      <c r="BB135" s="131" t="str">
        <f t="shared" si="85"/>
        <v>-</v>
      </c>
      <c r="BC135" s="131" t="str">
        <f t="shared" si="85"/>
        <v>-</v>
      </c>
      <c r="BD135" s="131" t="str">
        <f t="shared" si="85"/>
        <v>-</v>
      </c>
      <c r="BE135" s="131" t="str">
        <f t="shared" si="85"/>
        <v>-</v>
      </c>
      <c r="BF135" s="131" t="str">
        <f t="shared" si="85"/>
        <v>-</v>
      </c>
      <c r="BG135" s="131" t="str">
        <f t="shared" si="85"/>
        <v>-</v>
      </c>
      <c r="BH135" s="131" t="str">
        <f t="shared" si="85"/>
        <v>-</v>
      </c>
      <c r="BI135" s="131" t="str">
        <f t="shared" si="85"/>
        <v>-</v>
      </c>
      <c r="BJ135" s="131" t="str">
        <f t="shared" si="85"/>
        <v>-</v>
      </c>
      <c r="BK135" s="131" t="str">
        <f t="shared" si="85"/>
        <v>-</v>
      </c>
      <c r="BL135" s="131" t="str">
        <f t="shared" si="85"/>
        <v>-</v>
      </c>
      <c r="BM135" s="131" t="str">
        <f t="shared" si="85"/>
        <v>-</v>
      </c>
      <c r="BN135" s="131">
        <f t="shared" si="85"/>
        <v>0.2</v>
      </c>
      <c r="BO135" s="131">
        <f t="shared" si="83"/>
        <v>0.2</v>
      </c>
      <c r="BP135" s="131">
        <v>0.2</v>
      </c>
      <c r="BQ135" s="131">
        <v>0.2</v>
      </c>
      <c r="BR135" s="131">
        <v>0.2</v>
      </c>
      <c r="BS135" s="131">
        <v>0.2</v>
      </c>
      <c r="BT135" s="131">
        <v>0.2</v>
      </c>
      <c r="BU135" s="131">
        <v>0.2</v>
      </c>
      <c r="BV135" s="131">
        <v>0.19999999999999998</v>
      </c>
      <c r="BW135" s="131">
        <f t="shared" ref="BW135" si="86">IFERROR(BW183/BW87,"-")</f>
        <v>0.2</v>
      </c>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row>
    <row r="136" spans="1:107" s="147" customFormat="1" ht="15" hidden="1" customHeight="1" outlineLevel="1">
      <c r="A136" t="s">
        <v>18</v>
      </c>
      <c r="B136" s="38" t="s">
        <v>32</v>
      </c>
      <c r="C136" s="131">
        <f t="shared" si="85"/>
        <v>1.0000039653193173</v>
      </c>
      <c r="D136" s="131">
        <f t="shared" si="85"/>
        <v>1.0000039653193173</v>
      </c>
      <c r="E136" s="131">
        <f t="shared" si="85"/>
        <v>1.0000039653193173</v>
      </c>
      <c r="F136" s="131">
        <f t="shared" si="85"/>
        <v>1.0000039653193173</v>
      </c>
      <c r="G136" s="131">
        <f t="shared" si="85"/>
        <v>1.0000039653193173</v>
      </c>
      <c r="H136" s="131">
        <f t="shared" si="85"/>
        <v>1.0000039653193173</v>
      </c>
      <c r="I136" s="131">
        <f t="shared" si="85"/>
        <v>1.0000039653193173</v>
      </c>
      <c r="J136" s="131">
        <f t="shared" si="85"/>
        <v>1.0000039653193173</v>
      </c>
      <c r="K136" s="131">
        <f t="shared" si="85"/>
        <v>1.0000039653193173</v>
      </c>
      <c r="L136" s="131">
        <f t="shared" si="85"/>
        <v>1.0000039653193173</v>
      </c>
      <c r="M136" s="131">
        <f t="shared" si="85"/>
        <v>1.0000039653193173</v>
      </c>
      <c r="N136" s="131">
        <f t="shared" si="85"/>
        <v>1.0000039653193173</v>
      </c>
      <c r="O136" s="131">
        <f t="shared" si="85"/>
        <v>1.0000039653193173</v>
      </c>
      <c r="P136" s="131">
        <f t="shared" si="85"/>
        <v>1.0000039653193173</v>
      </c>
      <c r="Q136" s="131">
        <f t="shared" si="85"/>
        <v>1.0000039653193173</v>
      </c>
      <c r="R136" s="131">
        <f t="shared" si="85"/>
        <v>1.0000039653193173</v>
      </c>
      <c r="S136" s="131">
        <f t="shared" si="85"/>
        <v>1.0000039653193173</v>
      </c>
      <c r="T136" s="131">
        <f t="shared" si="85"/>
        <v>1.0000039653193173</v>
      </c>
      <c r="U136" s="131">
        <f t="shared" si="85"/>
        <v>1.0000039653193173</v>
      </c>
      <c r="V136" s="131">
        <f t="shared" si="85"/>
        <v>1.0000039653193173</v>
      </c>
      <c r="W136" s="131">
        <f t="shared" si="85"/>
        <v>1.0000039653193173</v>
      </c>
      <c r="X136" s="131">
        <f t="shared" si="85"/>
        <v>1</v>
      </c>
      <c r="Y136" s="131">
        <f t="shared" si="85"/>
        <v>1</v>
      </c>
      <c r="Z136" s="131">
        <f t="shared" si="85"/>
        <v>1</v>
      </c>
      <c r="AA136" s="131">
        <f t="shared" si="85"/>
        <v>1</v>
      </c>
      <c r="AB136" s="131">
        <f t="shared" si="85"/>
        <v>1</v>
      </c>
      <c r="AC136" s="131">
        <f t="shared" si="85"/>
        <v>1</v>
      </c>
      <c r="AD136" s="131">
        <f t="shared" si="85"/>
        <v>1.0000039653193173</v>
      </c>
      <c r="AE136" s="131">
        <f t="shared" si="85"/>
        <v>1.0000039653193173</v>
      </c>
      <c r="AF136" s="131">
        <f t="shared" si="85"/>
        <v>1</v>
      </c>
      <c r="AG136" s="131">
        <f t="shared" si="85"/>
        <v>1</v>
      </c>
      <c r="AH136" s="131">
        <f t="shared" si="85"/>
        <v>1</v>
      </c>
      <c r="AI136" s="131">
        <f t="shared" si="85"/>
        <v>1</v>
      </c>
      <c r="AJ136" s="131">
        <f t="shared" si="85"/>
        <v>1</v>
      </c>
      <c r="AK136" s="131">
        <f t="shared" si="85"/>
        <v>1.0000025466649058</v>
      </c>
      <c r="AL136" s="131">
        <f t="shared" si="85"/>
        <v>1.0000025466649058</v>
      </c>
      <c r="AM136" s="131">
        <f t="shared" si="85"/>
        <v>1.0000025466649058</v>
      </c>
      <c r="AN136" s="131">
        <f t="shared" si="85"/>
        <v>1.0000025466649058</v>
      </c>
      <c r="AO136" s="131">
        <f t="shared" si="85"/>
        <v>1.0000318753843511</v>
      </c>
      <c r="AP136" s="131">
        <f t="shared" si="85"/>
        <v>1.0000318753843511</v>
      </c>
      <c r="AQ136" s="131">
        <f t="shared" si="85"/>
        <v>1.0000318753843511</v>
      </c>
      <c r="AR136" s="131" t="str">
        <f t="shared" si="85"/>
        <v>-</v>
      </c>
      <c r="AS136" s="131" t="str">
        <f t="shared" si="85"/>
        <v>-</v>
      </c>
      <c r="AT136" s="131" t="str">
        <f t="shared" si="85"/>
        <v>-</v>
      </c>
      <c r="AU136" s="131" t="str">
        <f t="shared" si="85"/>
        <v>-</v>
      </c>
      <c r="AV136" s="131" t="str">
        <f t="shared" si="85"/>
        <v>-</v>
      </c>
      <c r="AW136" s="131" t="str">
        <f t="shared" si="85"/>
        <v>-</v>
      </c>
      <c r="AX136" s="131" t="str">
        <f t="shared" si="85"/>
        <v>-</v>
      </c>
      <c r="AY136" s="131" t="str">
        <f t="shared" si="85"/>
        <v>-</v>
      </c>
      <c r="AZ136" s="131" t="str">
        <f t="shared" si="85"/>
        <v>-</v>
      </c>
      <c r="BA136" s="131" t="str">
        <f t="shared" si="85"/>
        <v>-</v>
      </c>
      <c r="BB136" s="131" t="str">
        <f t="shared" si="85"/>
        <v>-</v>
      </c>
      <c r="BC136" s="131" t="str">
        <f t="shared" si="85"/>
        <v>-</v>
      </c>
      <c r="BD136" s="131" t="str">
        <f t="shared" si="85"/>
        <v>-</v>
      </c>
      <c r="BE136" s="131" t="str">
        <f t="shared" si="85"/>
        <v>-</v>
      </c>
      <c r="BF136" s="131" t="str">
        <f t="shared" si="85"/>
        <v>-</v>
      </c>
      <c r="BG136" s="131" t="str">
        <f t="shared" si="85"/>
        <v>-</v>
      </c>
      <c r="BH136" s="131" t="str">
        <f t="shared" si="85"/>
        <v>-</v>
      </c>
      <c r="BI136" s="131" t="str">
        <f t="shared" si="85"/>
        <v>-</v>
      </c>
      <c r="BJ136" s="131" t="str">
        <f t="shared" si="85"/>
        <v>-</v>
      </c>
      <c r="BK136" s="131" t="str">
        <f t="shared" si="85"/>
        <v>-</v>
      </c>
      <c r="BL136" s="131" t="str">
        <f t="shared" si="85"/>
        <v>-</v>
      </c>
      <c r="BM136" s="131" t="str">
        <f t="shared" si="85"/>
        <v>-</v>
      </c>
      <c r="BN136" s="131" t="str">
        <f t="shared" si="85"/>
        <v>-</v>
      </c>
      <c r="BO136" s="131" t="str">
        <f t="shared" si="83"/>
        <v>-</v>
      </c>
      <c r="BP136" s="131" t="s">
        <v>18</v>
      </c>
      <c r="BQ136" s="131" t="s">
        <v>18</v>
      </c>
      <c r="BR136" s="131" t="s">
        <v>18</v>
      </c>
      <c r="BS136" s="131" t="s">
        <v>18</v>
      </c>
      <c r="BT136" s="131" t="s">
        <v>18</v>
      </c>
      <c r="BU136" s="131" t="s">
        <v>18</v>
      </c>
      <c r="BV136" s="131" t="s">
        <v>18</v>
      </c>
      <c r="BW136" s="131" t="str">
        <f t="shared" ref="BW136" si="87">IFERROR(BW184/BW88,"-")</f>
        <v>-</v>
      </c>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row>
    <row r="137" spans="1:107" s="147" customFormat="1" ht="15" hidden="1" customHeight="1" outlineLevel="1">
      <c r="A137" t="s">
        <v>18</v>
      </c>
      <c r="B137" s="38" t="s">
        <v>34</v>
      </c>
      <c r="C137" s="131" t="str">
        <f t="shared" si="85"/>
        <v>-</v>
      </c>
      <c r="D137" s="131" t="str">
        <f t="shared" si="85"/>
        <v>-</v>
      </c>
      <c r="E137" s="131" t="str">
        <f t="shared" si="85"/>
        <v>-</v>
      </c>
      <c r="F137" s="131" t="str">
        <f t="shared" si="85"/>
        <v>-</v>
      </c>
      <c r="G137" s="131" t="str">
        <f t="shared" si="85"/>
        <v>-</v>
      </c>
      <c r="H137" s="131" t="str">
        <f t="shared" si="85"/>
        <v>-</v>
      </c>
      <c r="I137" s="131" t="str">
        <f t="shared" si="85"/>
        <v>-</v>
      </c>
      <c r="J137" s="131" t="str">
        <f t="shared" si="85"/>
        <v>-</v>
      </c>
      <c r="K137" s="131" t="str">
        <f t="shared" si="85"/>
        <v>-</v>
      </c>
      <c r="L137" s="131" t="str">
        <f t="shared" si="85"/>
        <v>-</v>
      </c>
      <c r="M137" s="131" t="str">
        <f t="shared" si="85"/>
        <v>-</v>
      </c>
      <c r="N137" s="131" t="str">
        <f t="shared" si="85"/>
        <v>-</v>
      </c>
      <c r="O137" s="131" t="str">
        <f t="shared" si="85"/>
        <v>-</v>
      </c>
      <c r="P137" s="131" t="str">
        <f t="shared" si="85"/>
        <v>-</v>
      </c>
      <c r="Q137" s="131">
        <f t="shared" si="85"/>
        <v>0.24999550335449755</v>
      </c>
      <c r="R137" s="131">
        <f t="shared" si="85"/>
        <v>4.9997707053104648E-2</v>
      </c>
      <c r="S137" s="131">
        <f t="shared" si="85"/>
        <v>2.5002765773447129E-2</v>
      </c>
      <c r="T137" s="131">
        <f t="shared" si="85"/>
        <v>2.5002765773447129E-2</v>
      </c>
      <c r="U137" s="131">
        <f t="shared" si="85"/>
        <v>2.5002765773447129E-2</v>
      </c>
      <c r="V137" s="131">
        <f t="shared" si="85"/>
        <v>2.5002765773447129E-2</v>
      </c>
      <c r="W137" s="131">
        <f t="shared" si="85"/>
        <v>2.5002765773447129E-2</v>
      </c>
      <c r="X137" s="131">
        <f t="shared" si="85"/>
        <v>2.5002765773447129E-2</v>
      </c>
      <c r="Y137" s="131">
        <f t="shared" si="85"/>
        <v>2.5002765773447129E-2</v>
      </c>
      <c r="Z137" s="131">
        <f t="shared" si="85"/>
        <v>2.4999999999999994E-2</v>
      </c>
      <c r="AA137" s="131">
        <f t="shared" si="85"/>
        <v>2.4999999999999994E-2</v>
      </c>
      <c r="AB137" s="131">
        <f t="shared" si="85"/>
        <v>2.4999999999999994E-2</v>
      </c>
      <c r="AC137" s="131">
        <f t="shared" si="85"/>
        <v>2.4999999999999994E-2</v>
      </c>
      <c r="AD137" s="131">
        <f t="shared" si="85"/>
        <v>2.5002765773447129E-2</v>
      </c>
      <c r="AE137" s="131">
        <f t="shared" si="85"/>
        <v>2.5002765773447129E-2</v>
      </c>
      <c r="AF137" s="131">
        <f t="shared" si="85"/>
        <v>2.4999999999999994E-2</v>
      </c>
      <c r="AG137" s="131">
        <f t="shared" si="85"/>
        <v>2.4999999999999994E-2</v>
      </c>
      <c r="AH137" s="131">
        <f t="shared" si="85"/>
        <v>2.4999999999999994E-2</v>
      </c>
      <c r="AI137" s="131">
        <f t="shared" si="85"/>
        <v>2.4999999999999994E-2</v>
      </c>
      <c r="AJ137" s="131">
        <f t="shared" si="85"/>
        <v>2.4999999999999994E-2</v>
      </c>
      <c r="AK137" s="131">
        <f t="shared" si="85"/>
        <v>2.5002765773447129E-2</v>
      </c>
      <c r="AL137" s="131" t="str">
        <f t="shared" si="85"/>
        <v>-</v>
      </c>
      <c r="AM137" s="131" t="str">
        <f t="shared" si="85"/>
        <v>-</v>
      </c>
      <c r="AN137" s="131" t="str">
        <f t="shared" si="85"/>
        <v>-</v>
      </c>
      <c r="AO137" s="131" t="str">
        <f t="shared" si="85"/>
        <v>-</v>
      </c>
      <c r="AP137" s="131" t="str">
        <f t="shared" si="85"/>
        <v>-</v>
      </c>
      <c r="AQ137" s="131" t="str">
        <f t="shared" si="85"/>
        <v>-</v>
      </c>
      <c r="AR137" s="131" t="str">
        <f t="shared" si="85"/>
        <v>-</v>
      </c>
      <c r="AS137" s="131" t="str">
        <f t="shared" si="85"/>
        <v>-</v>
      </c>
      <c r="AT137" s="131" t="str">
        <f t="shared" si="85"/>
        <v>-</v>
      </c>
      <c r="AU137" s="131" t="str">
        <f t="shared" si="85"/>
        <v>-</v>
      </c>
      <c r="AV137" s="131" t="str">
        <f t="shared" si="85"/>
        <v>-</v>
      </c>
      <c r="AW137" s="131" t="str">
        <f t="shared" si="85"/>
        <v>-</v>
      </c>
      <c r="AX137" s="131" t="str">
        <f t="shared" si="85"/>
        <v>-</v>
      </c>
      <c r="AY137" s="131" t="str">
        <f t="shared" si="85"/>
        <v>-</v>
      </c>
      <c r="AZ137" s="131" t="str">
        <f t="shared" si="85"/>
        <v>-</v>
      </c>
      <c r="BA137" s="131" t="str">
        <f t="shared" si="85"/>
        <v>-</v>
      </c>
      <c r="BB137" s="131" t="str">
        <f t="shared" si="85"/>
        <v>-</v>
      </c>
      <c r="BC137" s="131" t="str">
        <f t="shared" si="85"/>
        <v>-</v>
      </c>
      <c r="BD137" s="131" t="str">
        <f t="shared" si="85"/>
        <v>-</v>
      </c>
      <c r="BE137" s="131" t="str">
        <f t="shared" si="85"/>
        <v>-</v>
      </c>
      <c r="BF137" s="131" t="str">
        <f t="shared" si="85"/>
        <v>-</v>
      </c>
      <c r="BG137" s="131" t="str">
        <f t="shared" si="85"/>
        <v>-</v>
      </c>
      <c r="BH137" s="131" t="str">
        <f t="shared" si="85"/>
        <v>-</v>
      </c>
      <c r="BI137" s="131" t="str">
        <f t="shared" si="85"/>
        <v>-</v>
      </c>
      <c r="BJ137" s="131" t="str">
        <f t="shared" si="85"/>
        <v>-</v>
      </c>
      <c r="BK137" s="131" t="str">
        <f t="shared" si="85"/>
        <v>-</v>
      </c>
      <c r="BL137" s="131" t="str">
        <f t="shared" si="85"/>
        <v>-</v>
      </c>
      <c r="BM137" s="131" t="str">
        <f t="shared" si="85"/>
        <v>-</v>
      </c>
      <c r="BN137" s="131" t="str">
        <f t="shared" si="85"/>
        <v>-</v>
      </c>
      <c r="BO137" s="131" t="str">
        <f t="shared" si="83"/>
        <v>-</v>
      </c>
      <c r="BP137" s="131" t="s">
        <v>18</v>
      </c>
      <c r="BQ137" s="131" t="s">
        <v>18</v>
      </c>
      <c r="BR137" s="131" t="s">
        <v>18</v>
      </c>
      <c r="BS137" s="131" t="s">
        <v>18</v>
      </c>
      <c r="BT137" s="131" t="s">
        <v>18</v>
      </c>
      <c r="BU137" s="131" t="s">
        <v>18</v>
      </c>
      <c r="BV137" s="131" t="s">
        <v>18</v>
      </c>
      <c r="BW137" s="131" t="str">
        <f t="shared" ref="BW137" si="88">IFERROR(BW185/BW89,"-")</f>
        <v>-</v>
      </c>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row>
    <row r="138" spans="1:107" s="147" customFormat="1" ht="15" hidden="1" customHeight="1" outlineLevel="1">
      <c r="A138" t="s">
        <v>18</v>
      </c>
      <c r="B138" s="38" t="s">
        <v>36</v>
      </c>
      <c r="C138" s="131" t="str">
        <f t="shared" si="85"/>
        <v>-</v>
      </c>
      <c r="D138" s="131" t="str">
        <f t="shared" si="85"/>
        <v>-</v>
      </c>
      <c r="E138" s="131" t="str">
        <f t="shared" si="85"/>
        <v>-</v>
      </c>
      <c r="F138" s="131" t="str">
        <f t="shared" si="85"/>
        <v>-</v>
      </c>
      <c r="G138" s="131" t="str">
        <f t="shared" si="85"/>
        <v>-</v>
      </c>
      <c r="H138" s="131" t="str">
        <f t="shared" si="85"/>
        <v>-</v>
      </c>
      <c r="I138" s="131" t="str">
        <f t="shared" si="85"/>
        <v>-</v>
      </c>
      <c r="J138" s="131" t="str">
        <f t="shared" si="85"/>
        <v>-</v>
      </c>
      <c r="K138" s="131" t="str">
        <f t="shared" si="85"/>
        <v>-</v>
      </c>
      <c r="L138" s="131" t="str">
        <f t="shared" si="85"/>
        <v>-</v>
      </c>
      <c r="M138" s="131" t="str">
        <f t="shared" si="85"/>
        <v>-</v>
      </c>
      <c r="N138" s="131" t="str">
        <f t="shared" si="85"/>
        <v>-</v>
      </c>
      <c r="O138" s="131" t="str">
        <f t="shared" si="85"/>
        <v>-</v>
      </c>
      <c r="P138" s="131" t="str">
        <f t="shared" si="85"/>
        <v>-</v>
      </c>
      <c r="Q138" s="131" t="str">
        <f t="shared" si="85"/>
        <v>-</v>
      </c>
      <c r="R138" s="131" t="str">
        <f t="shared" si="85"/>
        <v>-</v>
      </c>
      <c r="S138" s="131" t="str">
        <f t="shared" si="85"/>
        <v>-</v>
      </c>
      <c r="T138" s="131" t="str">
        <f t="shared" si="85"/>
        <v>-</v>
      </c>
      <c r="U138" s="131" t="str">
        <f t="shared" si="85"/>
        <v>-</v>
      </c>
      <c r="V138" s="131" t="str">
        <f t="shared" si="85"/>
        <v>-</v>
      </c>
      <c r="W138" s="131">
        <f t="shared" si="85"/>
        <v>2.49948667730166E-2</v>
      </c>
      <c r="X138" s="131">
        <f t="shared" si="85"/>
        <v>2.5000000000000001E-2</v>
      </c>
      <c r="Y138" s="131">
        <f t="shared" si="85"/>
        <v>2.5000000000000001E-2</v>
      </c>
      <c r="Z138" s="131">
        <f t="shared" si="85"/>
        <v>2.5000000000000001E-2</v>
      </c>
      <c r="AA138" s="131">
        <f t="shared" si="85"/>
        <v>2.5000000000000001E-2</v>
      </c>
      <c r="AB138" s="131">
        <f t="shared" si="85"/>
        <v>2.5000000000000001E-2</v>
      </c>
      <c r="AC138" s="131">
        <f t="shared" si="85"/>
        <v>2.5000000000000001E-2</v>
      </c>
      <c r="AD138" s="131">
        <f t="shared" si="85"/>
        <v>2.49948667730166E-2</v>
      </c>
      <c r="AE138" s="131">
        <f t="shared" si="85"/>
        <v>2.49948667730166E-2</v>
      </c>
      <c r="AF138" s="131">
        <f t="shared" si="85"/>
        <v>2.5000000000000001E-2</v>
      </c>
      <c r="AG138" s="131">
        <f t="shared" si="85"/>
        <v>2.5000000000000001E-2</v>
      </c>
      <c r="AH138" s="131">
        <f t="shared" si="85"/>
        <v>2.5000000000000001E-2</v>
      </c>
      <c r="AI138" s="131">
        <f t="shared" si="85"/>
        <v>2.5000000000000001E-2</v>
      </c>
      <c r="AJ138" s="131">
        <f t="shared" si="85"/>
        <v>2.5000000000000001E-2</v>
      </c>
      <c r="AK138" s="131">
        <f t="shared" si="85"/>
        <v>2.49948667730166E-2</v>
      </c>
      <c r="AL138" s="131" t="str">
        <f t="shared" si="85"/>
        <v>-</v>
      </c>
      <c r="AM138" s="131" t="str">
        <f t="shared" si="85"/>
        <v>-</v>
      </c>
      <c r="AN138" s="131" t="str">
        <f t="shared" si="85"/>
        <v>-</v>
      </c>
      <c r="AO138" s="131" t="str">
        <f t="shared" si="85"/>
        <v>-</v>
      </c>
      <c r="AP138" s="131" t="str">
        <f t="shared" si="85"/>
        <v>-</v>
      </c>
      <c r="AQ138" s="131" t="str">
        <f t="shared" si="85"/>
        <v>-</v>
      </c>
      <c r="AR138" s="131" t="str">
        <f t="shared" si="85"/>
        <v>-</v>
      </c>
      <c r="AS138" s="131" t="str">
        <f t="shared" si="85"/>
        <v>-</v>
      </c>
      <c r="AT138" s="131" t="str">
        <f t="shared" si="85"/>
        <v>-</v>
      </c>
      <c r="AU138" s="131" t="str">
        <f t="shared" si="85"/>
        <v>-</v>
      </c>
      <c r="AV138" s="131" t="str">
        <f t="shared" si="85"/>
        <v>-</v>
      </c>
      <c r="AW138" s="131" t="str">
        <f t="shared" si="85"/>
        <v>-</v>
      </c>
      <c r="AX138" s="131" t="str">
        <f t="shared" si="85"/>
        <v>-</v>
      </c>
      <c r="AY138" s="131" t="str">
        <f t="shared" si="85"/>
        <v>-</v>
      </c>
      <c r="AZ138" s="131" t="str">
        <f t="shared" si="85"/>
        <v>-</v>
      </c>
      <c r="BA138" s="131" t="str">
        <f t="shared" si="85"/>
        <v>-</v>
      </c>
      <c r="BB138" s="131" t="str">
        <f t="shared" si="85"/>
        <v>-</v>
      </c>
      <c r="BC138" s="131" t="str">
        <f t="shared" si="85"/>
        <v>-</v>
      </c>
      <c r="BD138" s="131" t="str">
        <f t="shared" si="85"/>
        <v>-</v>
      </c>
      <c r="BE138" s="131" t="str">
        <f t="shared" si="85"/>
        <v>-</v>
      </c>
      <c r="BF138" s="131" t="str">
        <f t="shared" si="85"/>
        <v>-</v>
      </c>
      <c r="BG138" s="131" t="str">
        <f t="shared" si="85"/>
        <v>-</v>
      </c>
      <c r="BH138" s="131" t="str">
        <f t="shared" si="85"/>
        <v>-</v>
      </c>
      <c r="BI138" s="131" t="str">
        <f t="shared" si="85"/>
        <v>-</v>
      </c>
      <c r="BJ138" s="131" t="str">
        <f t="shared" si="85"/>
        <v>-</v>
      </c>
      <c r="BK138" s="131" t="str">
        <f t="shared" si="85"/>
        <v>-</v>
      </c>
      <c r="BL138" s="131" t="str">
        <f t="shared" si="85"/>
        <v>-</v>
      </c>
      <c r="BM138" s="131" t="str">
        <f t="shared" si="85"/>
        <v>-</v>
      </c>
      <c r="BN138" s="131" t="str">
        <f t="shared" ref="BN138:BO141" si="89">IFERROR(BN186/BN90,"-")</f>
        <v>-</v>
      </c>
      <c r="BO138" s="131" t="str">
        <f t="shared" si="89"/>
        <v>-</v>
      </c>
      <c r="BP138" s="131" t="s">
        <v>18</v>
      </c>
      <c r="BQ138" s="131" t="s">
        <v>18</v>
      </c>
      <c r="BR138" s="131" t="s">
        <v>18</v>
      </c>
      <c r="BS138" s="131" t="s">
        <v>18</v>
      </c>
      <c r="BT138" s="131" t="s">
        <v>18</v>
      </c>
      <c r="BU138" s="131" t="s">
        <v>18</v>
      </c>
      <c r="BV138" s="131" t="s">
        <v>18</v>
      </c>
      <c r="BW138" s="131" t="str">
        <f t="shared" ref="BW138" si="90">IFERROR(BW186/BW90,"-")</f>
        <v>-</v>
      </c>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row>
    <row r="139" spans="1:107" s="147" customFormat="1" ht="15" hidden="1" customHeight="1" outlineLevel="1">
      <c r="A139" t="s">
        <v>18</v>
      </c>
      <c r="B139" s="38" t="s">
        <v>37</v>
      </c>
      <c r="C139" s="131" t="str">
        <f t="shared" ref="C139:BN142" si="91">IFERROR(C187/C91,"-")</f>
        <v>-</v>
      </c>
      <c r="D139" s="131" t="str">
        <f t="shared" si="91"/>
        <v>-</v>
      </c>
      <c r="E139" s="131" t="str">
        <f t="shared" si="91"/>
        <v>-</v>
      </c>
      <c r="F139" s="131" t="str">
        <f t="shared" si="91"/>
        <v>-</v>
      </c>
      <c r="G139" s="131" t="str">
        <f t="shared" si="91"/>
        <v>-</v>
      </c>
      <c r="H139" s="131" t="str">
        <f t="shared" si="91"/>
        <v>-</v>
      </c>
      <c r="I139" s="131" t="str">
        <f t="shared" si="91"/>
        <v>-</v>
      </c>
      <c r="J139" s="131" t="str">
        <f t="shared" si="91"/>
        <v>-</v>
      </c>
      <c r="K139" s="131" t="str">
        <f t="shared" si="91"/>
        <v>-</v>
      </c>
      <c r="L139" s="131" t="str">
        <f t="shared" si="91"/>
        <v>-</v>
      </c>
      <c r="M139" s="131" t="str">
        <f t="shared" si="91"/>
        <v>-</v>
      </c>
      <c r="N139" s="131" t="str">
        <f t="shared" si="91"/>
        <v>-</v>
      </c>
      <c r="O139" s="131" t="str">
        <f t="shared" si="91"/>
        <v>-</v>
      </c>
      <c r="P139" s="131" t="str">
        <f t="shared" si="91"/>
        <v>-</v>
      </c>
      <c r="Q139" s="131" t="str">
        <f t="shared" si="91"/>
        <v>-</v>
      </c>
      <c r="R139" s="131" t="str">
        <f t="shared" si="91"/>
        <v>-</v>
      </c>
      <c r="S139" s="131" t="str">
        <f t="shared" si="91"/>
        <v>-</v>
      </c>
      <c r="T139" s="131" t="str">
        <f t="shared" si="91"/>
        <v>-</v>
      </c>
      <c r="U139" s="131" t="str">
        <f t="shared" si="91"/>
        <v>-</v>
      </c>
      <c r="V139" s="131" t="str">
        <f t="shared" si="91"/>
        <v>-</v>
      </c>
      <c r="W139" s="131" t="str">
        <f t="shared" si="91"/>
        <v>-</v>
      </c>
      <c r="X139" s="131">
        <f t="shared" si="91"/>
        <v>0.24977407021229064</v>
      </c>
      <c r="Y139" s="131">
        <f t="shared" si="91"/>
        <v>0.24977407021229064</v>
      </c>
      <c r="Z139" s="131">
        <f t="shared" si="91"/>
        <v>0.24977407021229064</v>
      </c>
      <c r="AA139" s="131">
        <f t="shared" si="91"/>
        <v>0.24977407021229064</v>
      </c>
      <c r="AB139" s="131">
        <f t="shared" si="91"/>
        <v>0.24977407021229064</v>
      </c>
      <c r="AC139" s="131">
        <f t="shared" si="91"/>
        <v>0.24977407021229064</v>
      </c>
      <c r="AD139" s="131">
        <f t="shared" si="91"/>
        <v>0.24976774231009305</v>
      </c>
      <c r="AE139" s="131">
        <f t="shared" si="91"/>
        <v>0.24976774231009305</v>
      </c>
      <c r="AF139" s="131">
        <f t="shared" si="91"/>
        <v>0.25</v>
      </c>
      <c r="AG139" s="131">
        <f t="shared" si="91"/>
        <v>0.25</v>
      </c>
      <c r="AH139" s="131">
        <f t="shared" si="91"/>
        <v>0.25</v>
      </c>
      <c r="AI139" s="131">
        <f t="shared" si="91"/>
        <v>0.25</v>
      </c>
      <c r="AJ139" s="131">
        <f t="shared" si="91"/>
        <v>0.25</v>
      </c>
      <c r="AK139" s="131">
        <f t="shared" si="91"/>
        <v>0.25000967740374613</v>
      </c>
      <c r="AL139" s="131" t="str">
        <f t="shared" si="91"/>
        <v>-</v>
      </c>
      <c r="AM139" s="131" t="str">
        <f t="shared" si="91"/>
        <v>-</v>
      </c>
      <c r="AN139" s="131" t="str">
        <f t="shared" si="91"/>
        <v>-</v>
      </c>
      <c r="AO139" s="131" t="str">
        <f t="shared" si="91"/>
        <v>-</v>
      </c>
      <c r="AP139" s="131" t="str">
        <f t="shared" si="91"/>
        <v>-</v>
      </c>
      <c r="AQ139" s="131" t="str">
        <f t="shared" si="91"/>
        <v>-</v>
      </c>
      <c r="AR139" s="131" t="str">
        <f t="shared" si="91"/>
        <v>-</v>
      </c>
      <c r="AS139" s="131" t="str">
        <f t="shared" si="91"/>
        <v>-</v>
      </c>
      <c r="AT139" s="131" t="str">
        <f t="shared" si="91"/>
        <v>-</v>
      </c>
      <c r="AU139" s="131" t="str">
        <f t="shared" si="91"/>
        <v>-</v>
      </c>
      <c r="AV139" s="131" t="str">
        <f t="shared" si="91"/>
        <v>-</v>
      </c>
      <c r="AW139" s="131" t="str">
        <f t="shared" si="91"/>
        <v>-</v>
      </c>
      <c r="AX139" s="131" t="str">
        <f t="shared" si="91"/>
        <v>-</v>
      </c>
      <c r="AY139" s="131" t="str">
        <f t="shared" si="91"/>
        <v>-</v>
      </c>
      <c r="AZ139" s="131" t="str">
        <f t="shared" si="91"/>
        <v>-</v>
      </c>
      <c r="BA139" s="131" t="str">
        <f t="shared" si="91"/>
        <v>-</v>
      </c>
      <c r="BB139" s="131" t="str">
        <f t="shared" si="91"/>
        <v>-</v>
      </c>
      <c r="BC139" s="131" t="str">
        <f t="shared" si="91"/>
        <v>-</v>
      </c>
      <c r="BD139" s="131" t="str">
        <f t="shared" si="91"/>
        <v>-</v>
      </c>
      <c r="BE139" s="131" t="str">
        <f t="shared" si="91"/>
        <v>-</v>
      </c>
      <c r="BF139" s="131" t="str">
        <f t="shared" si="91"/>
        <v>-</v>
      </c>
      <c r="BG139" s="131" t="str">
        <f t="shared" si="91"/>
        <v>-</v>
      </c>
      <c r="BH139" s="131" t="str">
        <f t="shared" si="91"/>
        <v>-</v>
      </c>
      <c r="BI139" s="131" t="str">
        <f t="shared" si="91"/>
        <v>-</v>
      </c>
      <c r="BJ139" s="131" t="str">
        <f t="shared" si="91"/>
        <v>-</v>
      </c>
      <c r="BK139" s="131" t="str">
        <f t="shared" si="91"/>
        <v>-</v>
      </c>
      <c r="BL139" s="131" t="str">
        <f t="shared" si="91"/>
        <v>-</v>
      </c>
      <c r="BM139" s="131" t="str">
        <f t="shared" si="91"/>
        <v>-</v>
      </c>
      <c r="BN139" s="131" t="str">
        <f t="shared" si="91"/>
        <v>-</v>
      </c>
      <c r="BO139" s="131" t="str">
        <f t="shared" si="89"/>
        <v>-</v>
      </c>
      <c r="BP139" s="131" t="s">
        <v>18</v>
      </c>
      <c r="BQ139" s="131" t="s">
        <v>18</v>
      </c>
      <c r="BR139" s="131" t="s">
        <v>18</v>
      </c>
      <c r="BS139" s="131" t="s">
        <v>18</v>
      </c>
      <c r="BT139" s="131" t="s">
        <v>18</v>
      </c>
      <c r="BU139" s="131" t="s">
        <v>18</v>
      </c>
      <c r="BV139" s="131" t="s">
        <v>18</v>
      </c>
      <c r="BW139" s="131" t="str">
        <f t="shared" ref="BW139" si="92">IFERROR(BW187/BW91,"-")</f>
        <v>-</v>
      </c>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row>
    <row r="140" spans="1:107" s="147" customFormat="1" ht="15" hidden="1" customHeight="1" outlineLevel="1">
      <c r="A140" t="s">
        <v>18</v>
      </c>
      <c r="B140" s="38" t="s">
        <v>38</v>
      </c>
      <c r="C140" s="131" t="str">
        <f t="shared" si="91"/>
        <v>-</v>
      </c>
      <c r="D140" s="131" t="str">
        <f t="shared" si="91"/>
        <v>-</v>
      </c>
      <c r="E140" s="131" t="str">
        <f t="shared" si="91"/>
        <v>-</v>
      </c>
      <c r="F140" s="131" t="str">
        <f t="shared" si="91"/>
        <v>-</v>
      </c>
      <c r="G140" s="131" t="str">
        <f t="shared" si="91"/>
        <v>-</v>
      </c>
      <c r="H140" s="131" t="str">
        <f t="shared" si="91"/>
        <v>-</v>
      </c>
      <c r="I140" s="131" t="str">
        <f t="shared" si="91"/>
        <v>-</v>
      </c>
      <c r="J140" s="131" t="str">
        <f t="shared" si="91"/>
        <v>-</v>
      </c>
      <c r="K140" s="131" t="str">
        <f t="shared" si="91"/>
        <v>-</v>
      </c>
      <c r="L140" s="131" t="str">
        <f t="shared" si="91"/>
        <v>-</v>
      </c>
      <c r="M140" s="131" t="str">
        <f t="shared" si="91"/>
        <v>-</v>
      </c>
      <c r="N140" s="131" t="str">
        <f t="shared" si="91"/>
        <v>-</v>
      </c>
      <c r="O140" s="131" t="str">
        <f t="shared" si="91"/>
        <v>-</v>
      </c>
      <c r="P140" s="131" t="str">
        <f t="shared" si="91"/>
        <v>-</v>
      </c>
      <c r="Q140" s="131" t="str">
        <f t="shared" si="91"/>
        <v>-</v>
      </c>
      <c r="R140" s="131" t="str">
        <f t="shared" si="91"/>
        <v>-</v>
      </c>
      <c r="S140" s="131" t="str">
        <f t="shared" si="91"/>
        <v>-</v>
      </c>
      <c r="T140" s="131" t="str">
        <f t="shared" si="91"/>
        <v>-</v>
      </c>
      <c r="U140" s="131" t="str">
        <f t="shared" si="91"/>
        <v>-</v>
      </c>
      <c r="V140" s="131" t="str">
        <f t="shared" si="91"/>
        <v>-</v>
      </c>
      <c r="W140" s="131" t="str">
        <f t="shared" si="91"/>
        <v>-</v>
      </c>
      <c r="X140" s="131" t="str">
        <f t="shared" si="91"/>
        <v>-</v>
      </c>
      <c r="Y140" s="131" t="str">
        <f t="shared" si="91"/>
        <v>-</v>
      </c>
      <c r="Z140" s="131">
        <f t="shared" si="91"/>
        <v>0.25</v>
      </c>
      <c r="AA140" s="131">
        <f t="shared" si="91"/>
        <v>0.25</v>
      </c>
      <c r="AB140" s="131">
        <f t="shared" si="91"/>
        <v>0.25</v>
      </c>
      <c r="AC140" s="131">
        <f t="shared" si="91"/>
        <v>0.24999911715778345</v>
      </c>
      <c r="AD140" s="131">
        <f t="shared" si="91"/>
        <v>0.24999911715778345</v>
      </c>
      <c r="AE140" s="131">
        <f t="shared" si="91"/>
        <v>0.24999911715778345</v>
      </c>
      <c r="AF140" s="131">
        <f t="shared" si="91"/>
        <v>0.24999911715778345</v>
      </c>
      <c r="AG140" s="131">
        <f t="shared" si="91"/>
        <v>0.24999911715778345</v>
      </c>
      <c r="AH140" s="131">
        <f t="shared" si="91"/>
        <v>0.24999911715778345</v>
      </c>
      <c r="AI140" s="131">
        <f t="shared" si="91"/>
        <v>0.24999911715778345</v>
      </c>
      <c r="AJ140" s="131">
        <f t="shared" si="91"/>
        <v>0.24999911715778345</v>
      </c>
      <c r="AK140" s="131">
        <f t="shared" si="91"/>
        <v>0.24999911715778345</v>
      </c>
      <c r="AL140" s="131">
        <f t="shared" si="91"/>
        <v>0.24999911715778345</v>
      </c>
      <c r="AM140" s="131">
        <f t="shared" si="91"/>
        <v>0.24999911715778345</v>
      </c>
      <c r="AN140" s="131">
        <f t="shared" si="91"/>
        <v>0.24999911715778345</v>
      </c>
      <c r="AO140" s="131" t="str">
        <f t="shared" si="91"/>
        <v>-</v>
      </c>
      <c r="AP140" s="131" t="str">
        <f t="shared" si="91"/>
        <v>-</v>
      </c>
      <c r="AQ140" s="131" t="str">
        <f t="shared" si="91"/>
        <v>-</v>
      </c>
      <c r="AR140" s="131" t="str">
        <f t="shared" si="91"/>
        <v>-</v>
      </c>
      <c r="AS140" s="131" t="str">
        <f t="shared" si="91"/>
        <v>-</v>
      </c>
      <c r="AT140" s="131" t="str">
        <f t="shared" si="91"/>
        <v>-</v>
      </c>
      <c r="AU140" s="131" t="str">
        <f t="shared" si="91"/>
        <v>-</v>
      </c>
      <c r="AV140" s="131" t="str">
        <f t="shared" si="91"/>
        <v>-</v>
      </c>
      <c r="AW140" s="131" t="str">
        <f t="shared" si="91"/>
        <v>-</v>
      </c>
      <c r="AX140" s="131" t="str">
        <f t="shared" si="91"/>
        <v>-</v>
      </c>
      <c r="AY140" s="131" t="str">
        <f t="shared" si="91"/>
        <v>-</v>
      </c>
      <c r="AZ140" s="131" t="str">
        <f t="shared" si="91"/>
        <v>-</v>
      </c>
      <c r="BA140" s="131" t="str">
        <f t="shared" si="91"/>
        <v>-</v>
      </c>
      <c r="BB140" s="131" t="str">
        <f t="shared" si="91"/>
        <v>-</v>
      </c>
      <c r="BC140" s="131" t="str">
        <f t="shared" si="91"/>
        <v>-</v>
      </c>
      <c r="BD140" s="131" t="str">
        <f t="shared" si="91"/>
        <v>-</v>
      </c>
      <c r="BE140" s="131" t="str">
        <f t="shared" si="91"/>
        <v>-</v>
      </c>
      <c r="BF140" s="131" t="str">
        <f t="shared" si="91"/>
        <v>-</v>
      </c>
      <c r="BG140" s="131" t="str">
        <f t="shared" si="91"/>
        <v>-</v>
      </c>
      <c r="BH140" s="131" t="str">
        <f t="shared" si="91"/>
        <v>-</v>
      </c>
      <c r="BI140" s="131" t="str">
        <f t="shared" si="91"/>
        <v>-</v>
      </c>
      <c r="BJ140" s="131" t="str">
        <f t="shared" si="91"/>
        <v>-</v>
      </c>
      <c r="BK140" s="131" t="str">
        <f t="shared" si="91"/>
        <v>-</v>
      </c>
      <c r="BL140" s="131" t="str">
        <f t="shared" si="91"/>
        <v>-</v>
      </c>
      <c r="BM140" s="131" t="str">
        <f t="shared" si="91"/>
        <v>-</v>
      </c>
      <c r="BN140" s="131" t="str">
        <f t="shared" si="91"/>
        <v>-</v>
      </c>
      <c r="BO140" s="131" t="str">
        <f t="shared" si="89"/>
        <v>-</v>
      </c>
      <c r="BP140" s="131" t="s">
        <v>18</v>
      </c>
      <c r="BQ140" s="131" t="s">
        <v>18</v>
      </c>
      <c r="BR140" s="131" t="s">
        <v>18</v>
      </c>
      <c r="BS140" s="131" t="s">
        <v>18</v>
      </c>
      <c r="BT140" s="131" t="s">
        <v>18</v>
      </c>
      <c r="BU140" s="131" t="s">
        <v>18</v>
      </c>
      <c r="BV140" s="131" t="s">
        <v>18</v>
      </c>
      <c r="BW140" s="131" t="str">
        <f t="shared" ref="BW140" si="93">IFERROR(BW188/BW92,"-")</f>
        <v>-</v>
      </c>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row>
    <row r="141" spans="1:107" s="147" customFormat="1" ht="15" hidden="1" customHeight="1" outlineLevel="1">
      <c r="A141" t="s">
        <v>18</v>
      </c>
      <c r="B141" s="38" t="s">
        <v>35</v>
      </c>
      <c r="C141" s="131" t="str">
        <f t="shared" si="91"/>
        <v>-</v>
      </c>
      <c r="D141" s="131" t="str">
        <f t="shared" si="91"/>
        <v>-</v>
      </c>
      <c r="E141" s="131" t="str">
        <f t="shared" si="91"/>
        <v>-</v>
      </c>
      <c r="F141" s="131" t="str">
        <f t="shared" si="91"/>
        <v>-</v>
      </c>
      <c r="G141" s="131" t="str">
        <f t="shared" si="91"/>
        <v>-</v>
      </c>
      <c r="H141" s="131" t="str">
        <f t="shared" si="91"/>
        <v>-</v>
      </c>
      <c r="I141" s="131" t="str">
        <f t="shared" si="91"/>
        <v>-</v>
      </c>
      <c r="J141" s="131" t="str">
        <f t="shared" si="91"/>
        <v>-</v>
      </c>
      <c r="K141" s="131" t="str">
        <f t="shared" si="91"/>
        <v>-</v>
      </c>
      <c r="L141" s="131" t="str">
        <f t="shared" si="91"/>
        <v>-</v>
      </c>
      <c r="M141" s="131" t="str">
        <f t="shared" si="91"/>
        <v>-</v>
      </c>
      <c r="N141" s="131" t="str">
        <f t="shared" si="91"/>
        <v>-</v>
      </c>
      <c r="O141" s="131" t="str">
        <f t="shared" si="91"/>
        <v>-</v>
      </c>
      <c r="P141" s="131" t="str">
        <f t="shared" si="91"/>
        <v>-</v>
      </c>
      <c r="Q141" s="131" t="str">
        <f t="shared" si="91"/>
        <v>-</v>
      </c>
      <c r="R141" s="131" t="str">
        <f t="shared" si="91"/>
        <v>-</v>
      </c>
      <c r="S141" s="131" t="str">
        <f t="shared" si="91"/>
        <v>-</v>
      </c>
      <c r="T141" s="131" t="str">
        <f t="shared" si="91"/>
        <v>-</v>
      </c>
      <c r="U141" s="131" t="str">
        <f t="shared" si="91"/>
        <v>-</v>
      </c>
      <c r="V141" s="131" t="str">
        <f t="shared" si="91"/>
        <v>-</v>
      </c>
      <c r="W141" s="131" t="str">
        <f t="shared" si="91"/>
        <v>-</v>
      </c>
      <c r="X141" s="131">
        <f t="shared" si="91"/>
        <v>2.5003380668402766E-2</v>
      </c>
      <c r="Y141" s="131">
        <f t="shared" si="91"/>
        <v>2.5003380668402766E-2</v>
      </c>
      <c r="Z141" s="131">
        <f t="shared" si="91"/>
        <v>2.5003380668402766E-2</v>
      </c>
      <c r="AA141" s="131">
        <f t="shared" si="91"/>
        <v>2.5000000000000001E-2</v>
      </c>
      <c r="AB141" s="131">
        <f t="shared" si="91"/>
        <v>2.5000000000000001E-2</v>
      </c>
      <c r="AC141" s="131">
        <f t="shared" si="91"/>
        <v>2.5000000000000001E-2</v>
      </c>
      <c r="AD141" s="131">
        <f t="shared" si="91"/>
        <v>2.5003380668402766E-2</v>
      </c>
      <c r="AE141" s="131">
        <f t="shared" si="91"/>
        <v>2.5003380668402766E-2</v>
      </c>
      <c r="AF141" s="131">
        <f t="shared" si="91"/>
        <v>2.5000000000000001E-2</v>
      </c>
      <c r="AG141" s="131">
        <f t="shared" si="91"/>
        <v>2.5000000000000001E-2</v>
      </c>
      <c r="AH141" s="131">
        <f t="shared" si="91"/>
        <v>2.5000000000000001E-2</v>
      </c>
      <c r="AI141" s="131">
        <f t="shared" si="91"/>
        <v>2.5000000000000001E-2</v>
      </c>
      <c r="AJ141" s="131">
        <f t="shared" si="91"/>
        <v>2.5000000000000001E-2</v>
      </c>
      <c r="AK141" s="131">
        <f t="shared" si="91"/>
        <v>2.5003380668402766E-2</v>
      </c>
      <c r="AL141" s="131" t="str">
        <f t="shared" si="91"/>
        <v>-</v>
      </c>
      <c r="AM141" s="131" t="str">
        <f t="shared" si="91"/>
        <v>-</v>
      </c>
      <c r="AN141" s="131" t="str">
        <f t="shared" si="91"/>
        <v>-</v>
      </c>
      <c r="AO141" s="131" t="str">
        <f t="shared" si="91"/>
        <v>-</v>
      </c>
      <c r="AP141" s="131" t="str">
        <f t="shared" si="91"/>
        <v>-</v>
      </c>
      <c r="AQ141" s="131" t="str">
        <f t="shared" si="91"/>
        <v>-</v>
      </c>
      <c r="AR141" s="131" t="str">
        <f t="shared" si="91"/>
        <v>-</v>
      </c>
      <c r="AS141" s="131" t="str">
        <f t="shared" si="91"/>
        <v>-</v>
      </c>
      <c r="AT141" s="131" t="str">
        <f t="shared" si="91"/>
        <v>-</v>
      </c>
      <c r="AU141" s="131" t="str">
        <f t="shared" si="91"/>
        <v>-</v>
      </c>
      <c r="AV141" s="131" t="str">
        <f t="shared" si="91"/>
        <v>-</v>
      </c>
      <c r="AW141" s="131" t="str">
        <f t="shared" si="91"/>
        <v>-</v>
      </c>
      <c r="AX141" s="131" t="str">
        <f t="shared" si="91"/>
        <v>-</v>
      </c>
      <c r="AY141" s="131" t="str">
        <f t="shared" si="91"/>
        <v>-</v>
      </c>
      <c r="AZ141" s="131" t="str">
        <f t="shared" si="91"/>
        <v>-</v>
      </c>
      <c r="BA141" s="131" t="str">
        <f t="shared" si="91"/>
        <v>-</v>
      </c>
      <c r="BB141" s="131" t="str">
        <f t="shared" si="91"/>
        <v>-</v>
      </c>
      <c r="BC141" s="131" t="str">
        <f t="shared" si="91"/>
        <v>-</v>
      </c>
      <c r="BD141" s="131" t="str">
        <f t="shared" si="91"/>
        <v>-</v>
      </c>
      <c r="BE141" s="131" t="str">
        <f t="shared" si="91"/>
        <v>-</v>
      </c>
      <c r="BF141" s="131" t="str">
        <f t="shared" si="91"/>
        <v>-</v>
      </c>
      <c r="BG141" s="131" t="str">
        <f t="shared" si="91"/>
        <v>-</v>
      </c>
      <c r="BH141" s="131" t="str">
        <f t="shared" si="91"/>
        <v>-</v>
      </c>
      <c r="BI141" s="131" t="str">
        <f t="shared" si="91"/>
        <v>-</v>
      </c>
      <c r="BJ141" s="131" t="str">
        <f t="shared" si="91"/>
        <v>-</v>
      </c>
      <c r="BK141" s="131" t="str">
        <f t="shared" si="91"/>
        <v>-</v>
      </c>
      <c r="BL141" s="131" t="str">
        <f t="shared" si="91"/>
        <v>-</v>
      </c>
      <c r="BM141" s="131" t="str">
        <f t="shared" si="91"/>
        <v>-</v>
      </c>
      <c r="BN141" s="131" t="str">
        <f t="shared" si="91"/>
        <v>-</v>
      </c>
      <c r="BO141" s="131" t="str">
        <f t="shared" si="89"/>
        <v>-</v>
      </c>
      <c r="BP141" s="131" t="s">
        <v>18</v>
      </c>
      <c r="BQ141" s="131" t="s">
        <v>18</v>
      </c>
      <c r="BR141" s="131" t="s">
        <v>18</v>
      </c>
      <c r="BS141" s="131" t="s">
        <v>18</v>
      </c>
      <c r="BT141" s="131" t="s">
        <v>18</v>
      </c>
      <c r="BU141" s="131" t="s">
        <v>18</v>
      </c>
      <c r="BV141" s="131" t="s">
        <v>18</v>
      </c>
      <c r="BW141" s="131" t="str">
        <f t="shared" ref="BW141" si="94">IFERROR(BW189/BW93,"-")</f>
        <v>-</v>
      </c>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row>
    <row r="142" spans="1:107" s="147" customFormat="1" ht="15" hidden="1" customHeight="1" outlineLevel="1">
      <c r="A142" t="s">
        <v>18</v>
      </c>
      <c r="B142" s="38" t="s">
        <v>39</v>
      </c>
      <c r="C142" s="131" t="str">
        <f t="shared" si="91"/>
        <v>-</v>
      </c>
      <c r="D142" s="131" t="str">
        <f t="shared" si="91"/>
        <v>-</v>
      </c>
      <c r="E142" s="131" t="str">
        <f t="shared" si="91"/>
        <v>-</v>
      </c>
      <c r="F142" s="131" t="str">
        <f t="shared" si="91"/>
        <v>-</v>
      </c>
      <c r="G142" s="131" t="str">
        <f t="shared" si="91"/>
        <v>-</v>
      </c>
      <c r="H142" s="131" t="str">
        <f t="shared" si="91"/>
        <v>-</v>
      </c>
      <c r="I142" s="131" t="str">
        <f t="shared" si="91"/>
        <v>-</v>
      </c>
      <c r="J142" s="131" t="str">
        <f t="shared" si="91"/>
        <v>-</v>
      </c>
      <c r="K142" s="131" t="str">
        <f t="shared" si="91"/>
        <v>-</v>
      </c>
      <c r="L142" s="131" t="str">
        <f t="shared" si="91"/>
        <v>-</v>
      </c>
      <c r="M142" s="131" t="str">
        <f t="shared" si="91"/>
        <v>-</v>
      </c>
      <c r="N142" s="131" t="str">
        <f t="shared" si="91"/>
        <v>-</v>
      </c>
      <c r="O142" s="131" t="str">
        <f t="shared" si="91"/>
        <v>-</v>
      </c>
      <c r="P142" s="131" t="str">
        <f t="shared" si="91"/>
        <v>-</v>
      </c>
      <c r="Q142" s="131" t="str">
        <f t="shared" si="91"/>
        <v>-</v>
      </c>
      <c r="R142" s="131" t="str">
        <f t="shared" si="91"/>
        <v>-</v>
      </c>
      <c r="S142" s="131" t="str">
        <f t="shared" si="91"/>
        <v>-</v>
      </c>
      <c r="T142" s="131" t="str">
        <f t="shared" si="91"/>
        <v>-</v>
      </c>
      <c r="U142" s="131" t="str">
        <f t="shared" si="91"/>
        <v>-</v>
      </c>
      <c r="V142" s="131" t="str">
        <f t="shared" si="91"/>
        <v>-</v>
      </c>
      <c r="W142" s="131" t="str">
        <f t="shared" si="91"/>
        <v>-</v>
      </c>
      <c r="X142" s="131" t="str">
        <f t="shared" si="91"/>
        <v>-</v>
      </c>
      <c r="Y142" s="131" t="str">
        <f t="shared" si="91"/>
        <v>-</v>
      </c>
      <c r="Z142" s="131" t="str">
        <f t="shared" si="91"/>
        <v>-</v>
      </c>
      <c r="AA142" s="131" t="str">
        <f t="shared" si="91"/>
        <v>-</v>
      </c>
      <c r="AB142" s="131">
        <f t="shared" si="91"/>
        <v>0.5</v>
      </c>
      <c r="AC142" s="131">
        <f t="shared" si="91"/>
        <v>0.5</v>
      </c>
      <c r="AD142" s="131">
        <f t="shared" si="91"/>
        <v>0.50000596841149347</v>
      </c>
      <c r="AE142" s="131">
        <f t="shared" si="91"/>
        <v>0.50000596841149347</v>
      </c>
      <c r="AF142" s="131">
        <f t="shared" si="91"/>
        <v>0.5</v>
      </c>
      <c r="AG142" s="131">
        <f t="shared" si="91"/>
        <v>0.5</v>
      </c>
      <c r="AH142" s="131">
        <f t="shared" si="91"/>
        <v>0.5</v>
      </c>
      <c r="AI142" s="131">
        <f t="shared" si="91"/>
        <v>0.5</v>
      </c>
      <c r="AJ142" s="131">
        <f t="shared" si="91"/>
        <v>0.5</v>
      </c>
      <c r="AK142" s="131">
        <f t="shared" si="91"/>
        <v>0.50000596841149347</v>
      </c>
      <c r="AL142" s="131">
        <f t="shared" si="91"/>
        <v>0.50000596841149347</v>
      </c>
      <c r="AM142" s="131">
        <f t="shared" si="91"/>
        <v>0.50000596841149347</v>
      </c>
      <c r="AN142" s="131">
        <f t="shared" si="91"/>
        <v>0.50000596841149347</v>
      </c>
      <c r="AO142" s="131" t="str">
        <f t="shared" si="91"/>
        <v>-</v>
      </c>
      <c r="AP142" s="131" t="str">
        <f t="shared" si="91"/>
        <v>-</v>
      </c>
      <c r="AQ142" s="131" t="str">
        <f t="shared" si="91"/>
        <v>-</v>
      </c>
      <c r="AR142" s="131" t="str">
        <f t="shared" si="91"/>
        <v>-</v>
      </c>
      <c r="AS142" s="131" t="str">
        <f t="shared" si="91"/>
        <v>-</v>
      </c>
      <c r="AT142" s="131" t="str">
        <f t="shared" si="91"/>
        <v>-</v>
      </c>
      <c r="AU142" s="131" t="str">
        <f t="shared" si="91"/>
        <v>-</v>
      </c>
      <c r="AV142" s="131" t="str">
        <f t="shared" si="91"/>
        <v>-</v>
      </c>
      <c r="AW142" s="131" t="str">
        <f t="shared" si="91"/>
        <v>-</v>
      </c>
      <c r="AX142" s="131" t="str">
        <f t="shared" si="91"/>
        <v>-</v>
      </c>
      <c r="AY142" s="131" t="str">
        <f t="shared" si="91"/>
        <v>-</v>
      </c>
      <c r="AZ142" s="131" t="str">
        <f t="shared" si="91"/>
        <v>-</v>
      </c>
      <c r="BA142" s="131" t="str">
        <f t="shared" si="91"/>
        <v>-</v>
      </c>
      <c r="BB142" s="131" t="str">
        <f t="shared" si="91"/>
        <v>-</v>
      </c>
      <c r="BC142" s="131" t="str">
        <f t="shared" si="91"/>
        <v>-</v>
      </c>
      <c r="BD142" s="131" t="str">
        <f t="shared" si="91"/>
        <v>-</v>
      </c>
      <c r="BE142" s="131" t="str">
        <f t="shared" si="91"/>
        <v>-</v>
      </c>
      <c r="BF142" s="131" t="str">
        <f t="shared" si="91"/>
        <v>-</v>
      </c>
      <c r="BG142" s="131" t="str">
        <f t="shared" si="91"/>
        <v>-</v>
      </c>
      <c r="BH142" s="131" t="str">
        <f t="shared" si="91"/>
        <v>-</v>
      </c>
      <c r="BI142" s="131" t="str">
        <f t="shared" si="91"/>
        <v>-</v>
      </c>
      <c r="BJ142" s="131" t="str">
        <f t="shared" si="91"/>
        <v>-</v>
      </c>
      <c r="BK142" s="131" t="str">
        <f t="shared" si="91"/>
        <v>-</v>
      </c>
      <c r="BL142" s="131" t="str">
        <f t="shared" si="91"/>
        <v>-</v>
      </c>
      <c r="BM142" s="131" t="str">
        <f t="shared" si="91"/>
        <v>-</v>
      </c>
      <c r="BN142" s="131" t="str">
        <f t="shared" ref="BN142:BO145" si="95">IFERROR(BN190/BN94,"-")</f>
        <v>-</v>
      </c>
      <c r="BO142" s="131" t="str">
        <f t="shared" si="95"/>
        <v>-</v>
      </c>
      <c r="BP142" s="131" t="s">
        <v>18</v>
      </c>
      <c r="BQ142" s="131" t="s">
        <v>18</v>
      </c>
      <c r="BR142" s="131" t="s">
        <v>18</v>
      </c>
      <c r="BS142" s="131" t="s">
        <v>18</v>
      </c>
      <c r="BT142" s="131" t="s">
        <v>18</v>
      </c>
      <c r="BU142" s="131" t="s">
        <v>18</v>
      </c>
      <c r="BV142" s="131" t="s">
        <v>18</v>
      </c>
      <c r="BW142" s="131" t="str">
        <f t="shared" ref="BW142" si="96">IFERROR(BW190/BW94,"-")</f>
        <v>-</v>
      </c>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row>
    <row r="143" spans="1:107" s="147" customFormat="1" ht="15" hidden="1" customHeight="1" outlineLevel="1">
      <c r="A143" t="s">
        <v>18</v>
      </c>
      <c r="B143" s="38" t="s">
        <v>21</v>
      </c>
      <c r="C143" s="131" t="str">
        <f t="shared" ref="C143:BN146" si="97">IFERROR(C191/C95,"-")</f>
        <v>-</v>
      </c>
      <c r="D143" s="131" t="str">
        <f t="shared" si="97"/>
        <v>-</v>
      </c>
      <c r="E143" s="131" t="str">
        <f t="shared" si="97"/>
        <v>-</v>
      </c>
      <c r="F143" s="131" t="str">
        <f t="shared" si="97"/>
        <v>-</v>
      </c>
      <c r="G143" s="131" t="str">
        <f t="shared" si="97"/>
        <v>-</v>
      </c>
      <c r="H143" s="131" t="str">
        <f t="shared" si="97"/>
        <v>-</v>
      </c>
      <c r="I143" s="131" t="str">
        <f t="shared" si="97"/>
        <v>-</v>
      </c>
      <c r="J143" s="131" t="str">
        <f t="shared" si="97"/>
        <v>-</v>
      </c>
      <c r="K143" s="131" t="str">
        <f t="shared" si="97"/>
        <v>-</v>
      </c>
      <c r="L143" s="131" t="str">
        <f t="shared" si="97"/>
        <v>-</v>
      </c>
      <c r="M143" s="131" t="str">
        <f t="shared" si="97"/>
        <v>-</v>
      </c>
      <c r="N143" s="131" t="str">
        <f t="shared" si="97"/>
        <v>-</v>
      </c>
      <c r="O143" s="131" t="str">
        <f t="shared" si="97"/>
        <v>-</v>
      </c>
      <c r="P143" s="131" t="str">
        <f t="shared" si="97"/>
        <v>-</v>
      </c>
      <c r="Q143" s="131" t="str">
        <f t="shared" si="97"/>
        <v>-</v>
      </c>
      <c r="R143" s="131" t="str">
        <f t="shared" si="97"/>
        <v>-</v>
      </c>
      <c r="S143" s="131" t="str">
        <f t="shared" si="97"/>
        <v>-</v>
      </c>
      <c r="T143" s="131" t="str">
        <f t="shared" si="97"/>
        <v>-</v>
      </c>
      <c r="U143" s="131" t="str">
        <f t="shared" si="97"/>
        <v>-</v>
      </c>
      <c r="V143" s="131" t="str">
        <f t="shared" si="97"/>
        <v>-</v>
      </c>
      <c r="W143" s="131" t="str">
        <f t="shared" si="97"/>
        <v>-</v>
      </c>
      <c r="X143" s="131" t="str">
        <f t="shared" si="97"/>
        <v>-</v>
      </c>
      <c r="Y143" s="131" t="str">
        <f t="shared" si="97"/>
        <v>-</v>
      </c>
      <c r="Z143" s="131" t="str">
        <f t="shared" si="97"/>
        <v>-</v>
      </c>
      <c r="AA143" s="131" t="str">
        <f t="shared" si="97"/>
        <v>-</v>
      </c>
      <c r="AB143" s="131" t="str">
        <f t="shared" si="97"/>
        <v>-</v>
      </c>
      <c r="AC143" s="131" t="str">
        <f t="shared" si="97"/>
        <v>-</v>
      </c>
      <c r="AD143" s="131" t="str">
        <f t="shared" si="97"/>
        <v>-</v>
      </c>
      <c r="AE143" s="131" t="str">
        <f t="shared" si="97"/>
        <v>-</v>
      </c>
      <c r="AF143" s="131" t="str">
        <f t="shared" si="97"/>
        <v>-</v>
      </c>
      <c r="AG143" s="131" t="str">
        <f t="shared" si="97"/>
        <v>-</v>
      </c>
      <c r="AH143" s="131" t="str">
        <f t="shared" si="97"/>
        <v>-</v>
      </c>
      <c r="AI143" s="131">
        <f t="shared" si="97"/>
        <v>0.25000179706049996</v>
      </c>
      <c r="AJ143" s="131">
        <f t="shared" si="97"/>
        <v>0.25000179706049996</v>
      </c>
      <c r="AK143" s="131">
        <f t="shared" si="97"/>
        <v>0.25000179706049996</v>
      </c>
      <c r="AL143" s="131" t="str">
        <f t="shared" si="97"/>
        <v>-</v>
      </c>
      <c r="AM143" s="131" t="str">
        <f t="shared" si="97"/>
        <v>-</v>
      </c>
      <c r="AN143" s="131" t="str">
        <f t="shared" si="97"/>
        <v>-</v>
      </c>
      <c r="AO143" s="131" t="str">
        <f t="shared" si="97"/>
        <v>-</v>
      </c>
      <c r="AP143" s="131" t="str">
        <f t="shared" si="97"/>
        <v>-</v>
      </c>
      <c r="AQ143" s="131" t="str">
        <f t="shared" si="97"/>
        <v>-</v>
      </c>
      <c r="AR143" s="131" t="str">
        <f t="shared" si="97"/>
        <v>-</v>
      </c>
      <c r="AS143" s="131" t="str">
        <f t="shared" si="97"/>
        <v>-</v>
      </c>
      <c r="AT143" s="131" t="str">
        <f t="shared" si="97"/>
        <v>-</v>
      </c>
      <c r="AU143" s="131" t="str">
        <f t="shared" si="97"/>
        <v>-</v>
      </c>
      <c r="AV143" s="131" t="str">
        <f t="shared" si="97"/>
        <v>-</v>
      </c>
      <c r="AW143" s="131" t="str">
        <f t="shared" si="97"/>
        <v>-</v>
      </c>
      <c r="AX143" s="131" t="str">
        <f t="shared" si="97"/>
        <v>-</v>
      </c>
      <c r="AY143" s="131" t="str">
        <f t="shared" si="97"/>
        <v>-</v>
      </c>
      <c r="AZ143" s="131" t="str">
        <f t="shared" si="97"/>
        <v>-</v>
      </c>
      <c r="BA143" s="131" t="str">
        <f t="shared" si="97"/>
        <v>-</v>
      </c>
      <c r="BB143" s="131" t="str">
        <f t="shared" si="97"/>
        <v>-</v>
      </c>
      <c r="BC143" s="131" t="str">
        <f t="shared" si="97"/>
        <v>-</v>
      </c>
      <c r="BD143" s="131" t="str">
        <f t="shared" si="97"/>
        <v>-</v>
      </c>
      <c r="BE143" s="131" t="str">
        <f t="shared" si="97"/>
        <v>-</v>
      </c>
      <c r="BF143" s="131" t="str">
        <f t="shared" si="97"/>
        <v>-</v>
      </c>
      <c r="BG143" s="131" t="str">
        <f t="shared" si="97"/>
        <v>-</v>
      </c>
      <c r="BH143" s="131" t="str">
        <f t="shared" si="97"/>
        <v>-</v>
      </c>
      <c r="BI143" s="131" t="str">
        <f t="shared" si="97"/>
        <v>-</v>
      </c>
      <c r="BJ143" s="131" t="str">
        <f t="shared" si="97"/>
        <v>-</v>
      </c>
      <c r="BK143" s="131" t="str">
        <f t="shared" si="97"/>
        <v>-</v>
      </c>
      <c r="BL143" s="131" t="str">
        <f t="shared" si="97"/>
        <v>-</v>
      </c>
      <c r="BM143" s="131" t="str">
        <f t="shared" si="97"/>
        <v>-</v>
      </c>
      <c r="BN143" s="131" t="str">
        <f t="shared" si="97"/>
        <v>-</v>
      </c>
      <c r="BO143" s="131" t="str">
        <f t="shared" si="95"/>
        <v>-</v>
      </c>
      <c r="BP143" s="131" t="s">
        <v>18</v>
      </c>
      <c r="BQ143" s="131" t="s">
        <v>18</v>
      </c>
      <c r="BR143" s="131" t="s">
        <v>18</v>
      </c>
      <c r="BS143" s="131" t="s">
        <v>18</v>
      </c>
      <c r="BT143" s="131" t="s">
        <v>18</v>
      </c>
      <c r="BU143" s="131" t="s">
        <v>18</v>
      </c>
      <c r="BV143" s="131" t="s">
        <v>18</v>
      </c>
      <c r="BW143" s="131" t="str">
        <f t="shared" ref="BW143" si="98">IFERROR(BW191/BW95,"-")</f>
        <v>-</v>
      </c>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row>
    <row r="144" spans="1:107" s="147" customFormat="1" ht="15" hidden="1" customHeight="1" outlineLevel="1">
      <c r="A144" t="s">
        <v>18</v>
      </c>
      <c r="B144" s="38" t="s">
        <v>22</v>
      </c>
      <c r="C144" s="131" t="str">
        <f t="shared" si="97"/>
        <v>-</v>
      </c>
      <c r="D144" s="131" t="str">
        <f t="shared" si="97"/>
        <v>-</v>
      </c>
      <c r="E144" s="131" t="str">
        <f t="shared" si="97"/>
        <v>-</v>
      </c>
      <c r="F144" s="131" t="str">
        <f t="shared" si="97"/>
        <v>-</v>
      </c>
      <c r="G144" s="131" t="str">
        <f t="shared" si="97"/>
        <v>-</v>
      </c>
      <c r="H144" s="131" t="str">
        <f t="shared" si="97"/>
        <v>-</v>
      </c>
      <c r="I144" s="131" t="str">
        <f t="shared" si="97"/>
        <v>-</v>
      </c>
      <c r="J144" s="131" t="str">
        <f t="shared" si="97"/>
        <v>-</v>
      </c>
      <c r="K144" s="131" t="str">
        <f t="shared" si="97"/>
        <v>-</v>
      </c>
      <c r="L144" s="131" t="str">
        <f t="shared" si="97"/>
        <v>-</v>
      </c>
      <c r="M144" s="131" t="str">
        <f t="shared" si="97"/>
        <v>-</v>
      </c>
      <c r="N144" s="131" t="str">
        <f t="shared" si="97"/>
        <v>-</v>
      </c>
      <c r="O144" s="131" t="str">
        <f t="shared" si="97"/>
        <v>-</v>
      </c>
      <c r="P144" s="131" t="str">
        <f t="shared" si="97"/>
        <v>-</v>
      </c>
      <c r="Q144" s="131" t="str">
        <f t="shared" si="97"/>
        <v>-</v>
      </c>
      <c r="R144" s="131" t="str">
        <f t="shared" si="97"/>
        <v>-</v>
      </c>
      <c r="S144" s="131" t="str">
        <f t="shared" si="97"/>
        <v>-</v>
      </c>
      <c r="T144" s="131" t="str">
        <f t="shared" si="97"/>
        <v>-</v>
      </c>
      <c r="U144" s="131" t="str">
        <f t="shared" si="97"/>
        <v>-</v>
      </c>
      <c r="V144" s="131" t="str">
        <f t="shared" si="97"/>
        <v>-</v>
      </c>
      <c r="W144" s="131" t="str">
        <f t="shared" si="97"/>
        <v>-</v>
      </c>
      <c r="X144" s="131" t="str">
        <f t="shared" si="97"/>
        <v>-</v>
      </c>
      <c r="Y144" s="131" t="str">
        <f t="shared" si="97"/>
        <v>-</v>
      </c>
      <c r="Z144" s="131" t="str">
        <f t="shared" si="97"/>
        <v>-</v>
      </c>
      <c r="AA144" s="131" t="str">
        <f t="shared" si="97"/>
        <v>-</v>
      </c>
      <c r="AB144" s="131" t="str">
        <f t="shared" si="97"/>
        <v>-</v>
      </c>
      <c r="AC144" s="131" t="str">
        <f t="shared" si="97"/>
        <v>-</v>
      </c>
      <c r="AD144" s="131" t="str">
        <f t="shared" si="97"/>
        <v>-</v>
      </c>
      <c r="AE144" s="131" t="str">
        <f t="shared" si="97"/>
        <v>-</v>
      </c>
      <c r="AF144" s="131" t="str">
        <f t="shared" si="97"/>
        <v>-</v>
      </c>
      <c r="AG144" s="131" t="str">
        <f t="shared" si="97"/>
        <v>-</v>
      </c>
      <c r="AH144" s="131" t="str">
        <f t="shared" si="97"/>
        <v>-</v>
      </c>
      <c r="AI144" s="131" t="str">
        <f t="shared" si="97"/>
        <v>-</v>
      </c>
      <c r="AJ144" s="131">
        <f t="shared" si="97"/>
        <v>0.33500524521374248</v>
      </c>
      <c r="AK144" s="131">
        <f t="shared" si="97"/>
        <v>0.33500524521374248</v>
      </c>
      <c r="AL144" s="131" t="str">
        <f t="shared" si="97"/>
        <v>-</v>
      </c>
      <c r="AM144" s="131" t="str">
        <f t="shared" si="97"/>
        <v>-</v>
      </c>
      <c r="AN144" s="131" t="str">
        <f t="shared" si="97"/>
        <v>-</v>
      </c>
      <c r="AO144" s="131" t="str">
        <f t="shared" si="97"/>
        <v>-</v>
      </c>
      <c r="AP144" s="131" t="str">
        <f t="shared" si="97"/>
        <v>-</v>
      </c>
      <c r="AQ144" s="131" t="str">
        <f t="shared" si="97"/>
        <v>-</v>
      </c>
      <c r="AR144" s="131" t="str">
        <f t="shared" si="97"/>
        <v>-</v>
      </c>
      <c r="AS144" s="131" t="str">
        <f t="shared" si="97"/>
        <v>-</v>
      </c>
      <c r="AT144" s="131" t="str">
        <f t="shared" si="97"/>
        <v>-</v>
      </c>
      <c r="AU144" s="131" t="str">
        <f t="shared" si="97"/>
        <v>-</v>
      </c>
      <c r="AV144" s="131" t="str">
        <f t="shared" si="97"/>
        <v>-</v>
      </c>
      <c r="AW144" s="131" t="str">
        <f t="shared" si="97"/>
        <v>-</v>
      </c>
      <c r="AX144" s="131" t="str">
        <f t="shared" si="97"/>
        <v>-</v>
      </c>
      <c r="AY144" s="131" t="str">
        <f t="shared" si="97"/>
        <v>-</v>
      </c>
      <c r="AZ144" s="131" t="str">
        <f t="shared" si="97"/>
        <v>-</v>
      </c>
      <c r="BA144" s="131" t="str">
        <f t="shared" si="97"/>
        <v>-</v>
      </c>
      <c r="BB144" s="131" t="str">
        <f t="shared" si="97"/>
        <v>-</v>
      </c>
      <c r="BC144" s="131" t="str">
        <f t="shared" si="97"/>
        <v>-</v>
      </c>
      <c r="BD144" s="131" t="str">
        <f t="shared" si="97"/>
        <v>-</v>
      </c>
      <c r="BE144" s="131" t="str">
        <f t="shared" si="97"/>
        <v>-</v>
      </c>
      <c r="BF144" s="131" t="str">
        <f t="shared" si="97"/>
        <v>-</v>
      </c>
      <c r="BG144" s="131" t="str">
        <f t="shared" si="97"/>
        <v>-</v>
      </c>
      <c r="BH144" s="131" t="str">
        <f t="shared" si="97"/>
        <v>-</v>
      </c>
      <c r="BI144" s="131" t="str">
        <f t="shared" si="97"/>
        <v>-</v>
      </c>
      <c r="BJ144" s="131" t="str">
        <f t="shared" si="97"/>
        <v>-</v>
      </c>
      <c r="BK144" s="131" t="str">
        <f t="shared" si="97"/>
        <v>-</v>
      </c>
      <c r="BL144" s="131" t="str">
        <f t="shared" si="97"/>
        <v>-</v>
      </c>
      <c r="BM144" s="131" t="str">
        <f t="shared" si="97"/>
        <v>-</v>
      </c>
      <c r="BN144" s="131" t="str">
        <f t="shared" si="97"/>
        <v>-</v>
      </c>
      <c r="BO144" s="131" t="str">
        <f t="shared" si="95"/>
        <v>-</v>
      </c>
      <c r="BP144" s="131" t="s">
        <v>18</v>
      </c>
      <c r="BQ144" s="131" t="s">
        <v>18</v>
      </c>
      <c r="BR144" s="131" t="s">
        <v>18</v>
      </c>
      <c r="BS144" s="131" t="s">
        <v>18</v>
      </c>
      <c r="BT144" s="131" t="s">
        <v>18</v>
      </c>
      <c r="BU144" s="131" t="s">
        <v>18</v>
      </c>
      <c r="BV144" s="131" t="s">
        <v>18</v>
      </c>
      <c r="BW144" s="131" t="str">
        <f t="shared" ref="BW144" si="99">IFERROR(BW192/BW96,"-")</f>
        <v>-</v>
      </c>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row>
    <row r="145" spans="1:107" s="147" customFormat="1" ht="15" hidden="1" customHeight="1" outlineLevel="1">
      <c r="A145" t="s">
        <v>18</v>
      </c>
      <c r="B145" s="38" t="s">
        <v>24</v>
      </c>
      <c r="C145" s="131" t="str">
        <f t="shared" si="97"/>
        <v>-</v>
      </c>
      <c r="D145" s="131" t="str">
        <f t="shared" si="97"/>
        <v>-</v>
      </c>
      <c r="E145" s="131" t="str">
        <f t="shared" si="97"/>
        <v>-</v>
      </c>
      <c r="F145" s="131" t="str">
        <f t="shared" si="97"/>
        <v>-</v>
      </c>
      <c r="G145" s="131" t="str">
        <f t="shared" si="97"/>
        <v>-</v>
      </c>
      <c r="H145" s="131" t="str">
        <f t="shared" si="97"/>
        <v>-</v>
      </c>
      <c r="I145" s="131" t="str">
        <f t="shared" si="97"/>
        <v>-</v>
      </c>
      <c r="J145" s="131" t="str">
        <f t="shared" si="97"/>
        <v>-</v>
      </c>
      <c r="K145" s="131" t="str">
        <f t="shared" si="97"/>
        <v>-</v>
      </c>
      <c r="L145" s="131" t="str">
        <f t="shared" si="97"/>
        <v>-</v>
      </c>
      <c r="M145" s="131" t="str">
        <f t="shared" si="97"/>
        <v>-</v>
      </c>
      <c r="N145" s="131" t="str">
        <f t="shared" si="97"/>
        <v>-</v>
      </c>
      <c r="O145" s="131" t="str">
        <f t="shared" si="97"/>
        <v>-</v>
      </c>
      <c r="P145" s="131" t="str">
        <f t="shared" si="97"/>
        <v>-</v>
      </c>
      <c r="Q145" s="131" t="str">
        <f t="shared" si="97"/>
        <v>-</v>
      </c>
      <c r="R145" s="131" t="str">
        <f t="shared" si="97"/>
        <v>-</v>
      </c>
      <c r="S145" s="131" t="str">
        <f t="shared" si="97"/>
        <v>-</v>
      </c>
      <c r="T145" s="131" t="str">
        <f t="shared" si="97"/>
        <v>-</v>
      </c>
      <c r="U145" s="131" t="str">
        <f t="shared" si="97"/>
        <v>-</v>
      </c>
      <c r="V145" s="131" t="str">
        <f t="shared" si="97"/>
        <v>-</v>
      </c>
      <c r="W145" s="131" t="str">
        <f t="shared" si="97"/>
        <v>-</v>
      </c>
      <c r="X145" s="131" t="str">
        <f t="shared" si="97"/>
        <v>-</v>
      </c>
      <c r="Y145" s="131" t="str">
        <f t="shared" si="97"/>
        <v>-</v>
      </c>
      <c r="Z145" s="131" t="str">
        <f t="shared" si="97"/>
        <v>-</v>
      </c>
      <c r="AA145" s="131" t="str">
        <f t="shared" si="97"/>
        <v>-</v>
      </c>
      <c r="AB145" s="131" t="str">
        <f t="shared" si="97"/>
        <v>-</v>
      </c>
      <c r="AC145" s="131" t="str">
        <f t="shared" si="97"/>
        <v>-</v>
      </c>
      <c r="AD145" s="131" t="str">
        <f t="shared" si="97"/>
        <v>-</v>
      </c>
      <c r="AE145" s="131" t="str">
        <f t="shared" si="97"/>
        <v>-</v>
      </c>
      <c r="AF145" s="131" t="str">
        <f t="shared" si="97"/>
        <v>-</v>
      </c>
      <c r="AG145" s="131" t="str">
        <f t="shared" si="97"/>
        <v>-</v>
      </c>
      <c r="AH145" s="131" t="str">
        <f t="shared" si="97"/>
        <v>-</v>
      </c>
      <c r="AI145" s="131" t="str">
        <f t="shared" si="97"/>
        <v>-</v>
      </c>
      <c r="AJ145" s="131">
        <f t="shared" si="97"/>
        <v>0.24000000000000002</v>
      </c>
      <c r="AK145" s="131">
        <f t="shared" si="97"/>
        <v>0.23999959787274683</v>
      </c>
      <c r="AL145" s="131" t="str">
        <f t="shared" si="97"/>
        <v>-</v>
      </c>
      <c r="AM145" s="131" t="str">
        <f t="shared" si="97"/>
        <v>-</v>
      </c>
      <c r="AN145" s="131" t="str">
        <f t="shared" si="97"/>
        <v>-</v>
      </c>
      <c r="AO145" s="131" t="str">
        <f t="shared" si="97"/>
        <v>-</v>
      </c>
      <c r="AP145" s="131" t="str">
        <f t="shared" si="97"/>
        <v>-</v>
      </c>
      <c r="AQ145" s="131" t="str">
        <f t="shared" si="97"/>
        <v>-</v>
      </c>
      <c r="AR145" s="131" t="str">
        <f t="shared" si="97"/>
        <v>-</v>
      </c>
      <c r="AS145" s="131" t="str">
        <f t="shared" si="97"/>
        <v>-</v>
      </c>
      <c r="AT145" s="131" t="str">
        <f t="shared" si="97"/>
        <v>-</v>
      </c>
      <c r="AU145" s="131" t="str">
        <f t="shared" si="97"/>
        <v>-</v>
      </c>
      <c r="AV145" s="131" t="str">
        <f t="shared" si="97"/>
        <v>-</v>
      </c>
      <c r="AW145" s="131" t="str">
        <f t="shared" si="97"/>
        <v>-</v>
      </c>
      <c r="AX145" s="131" t="str">
        <f t="shared" si="97"/>
        <v>-</v>
      </c>
      <c r="AY145" s="131" t="str">
        <f t="shared" si="97"/>
        <v>-</v>
      </c>
      <c r="AZ145" s="131" t="str">
        <f t="shared" si="97"/>
        <v>-</v>
      </c>
      <c r="BA145" s="131" t="str">
        <f t="shared" si="97"/>
        <v>-</v>
      </c>
      <c r="BB145" s="131" t="str">
        <f t="shared" si="97"/>
        <v>-</v>
      </c>
      <c r="BC145" s="131" t="str">
        <f t="shared" si="97"/>
        <v>-</v>
      </c>
      <c r="BD145" s="131" t="str">
        <f t="shared" si="97"/>
        <v>-</v>
      </c>
      <c r="BE145" s="131" t="str">
        <f t="shared" si="97"/>
        <v>-</v>
      </c>
      <c r="BF145" s="131" t="str">
        <f t="shared" si="97"/>
        <v>-</v>
      </c>
      <c r="BG145" s="131" t="str">
        <f t="shared" si="97"/>
        <v>-</v>
      </c>
      <c r="BH145" s="131" t="str">
        <f t="shared" si="97"/>
        <v>-</v>
      </c>
      <c r="BI145" s="131" t="str">
        <f t="shared" si="97"/>
        <v>-</v>
      </c>
      <c r="BJ145" s="131" t="str">
        <f t="shared" si="97"/>
        <v>-</v>
      </c>
      <c r="BK145" s="131" t="str">
        <f t="shared" si="97"/>
        <v>-</v>
      </c>
      <c r="BL145" s="131" t="str">
        <f t="shared" si="97"/>
        <v>-</v>
      </c>
      <c r="BM145" s="131" t="str">
        <f t="shared" si="97"/>
        <v>-</v>
      </c>
      <c r="BN145" s="131" t="str">
        <f t="shared" si="97"/>
        <v>-</v>
      </c>
      <c r="BO145" s="131" t="str">
        <f t="shared" si="95"/>
        <v>-</v>
      </c>
      <c r="BP145" s="131" t="s">
        <v>18</v>
      </c>
      <c r="BQ145" s="131" t="s">
        <v>18</v>
      </c>
      <c r="BR145" s="131" t="s">
        <v>18</v>
      </c>
      <c r="BS145" s="131" t="s">
        <v>18</v>
      </c>
      <c r="BT145" s="131" t="s">
        <v>18</v>
      </c>
      <c r="BU145" s="131" t="s">
        <v>18</v>
      </c>
      <c r="BV145" s="131" t="s">
        <v>18</v>
      </c>
      <c r="BW145" s="131" t="str">
        <f t="shared" ref="BW145" si="100">IFERROR(BW193/BW97,"-")</f>
        <v>-</v>
      </c>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row>
    <row r="146" spans="1:107" s="149" customFormat="1" ht="15" customHeight="1" collapsed="1" thickBot="1">
      <c r="A146" t="s">
        <v>18</v>
      </c>
      <c r="B146" s="144" t="str">
        <f>IF('Sumário | Summary'!P1=1,"Outros","Others")</f>
        <v>Outros</v>
      </c>
      <c r="C146" s="130" t="str">
        <f t="shared" si="97"/>
        <v>-</v>
      </c>
      <c r="D146" s="130" t="str">
        <f t="shared" si="97"/>
        <v>-</v>
      </c>
      <c r="E146" s="130" t="str">
        <f t="shared" si="97"/>
        <v>-</v>
      </c>
      <c r="F146" s="130" t="str">
        <f t="shared" si="97"/>
        <v>-</v>
      </c>
      <c r="G146" s="130" t="str">
        <f t="shared" si="97"/>
        <v>-</v>
      </c>
      <c r="H146" s="130" t="str">
        <f t="shared" si="97"/>
        <v>-</v>
      </c>
      <c r="I146" s="130" t="str">
        <f t="shared" si="97"/>
        <v>-</v>
      </c>
      <c r="J146" s="130" t="str">
        <f t="shared" si="97"/>
        <v>-</v>
      </c>
      <c r="K146" s="130" t="str">
        <f t="shared" si="97"/>
        <v>-</v>
      </c>
      <c r="L146" s="130" t="str">
        <f t="shared" si="97"/>
        <v>-</v>
      </c>
      <c r="M146" s="130" t="str">
        <f t="shared" si="97"/>
        <v>-</v>
      </c>
      <c r="N146" s="130" t="str">
        <f t="shared" si="97"/>
        <v>-</v>
      </c>
      <c r="O146" s="130" t="str">
        <f t="shared" si="97"/>
        <v>-</v>
      </c>
      <c r="P146" s="130" t="str">
        <f t="shared" si="97"/>
        <v>-</v>
      </c>
      <c r="Q146" s="130" t="str">
        <f t="shared" si="97"/>
        <v>-</v>
      </c>
      <c r="R146" s="130" t="str">
        <f t="shared" si="97"/>
        <v>-</v>
      </c>
      <c r="S146" s="130" t="str">
        <f t="shared" si="97"/>
        <v>-</v>
      </c>
      <c r="T146" s="130" t="str">
        <f t="shared" si="97"/>
        <v>-</v>
      </c>
      <c r="U146" s="130" t="str">
        <f t="shared" si="97"/>
        <v>-</v>
      </c>
      <c r="V146" s="130" t="str">
        <f t="shared" si="97"/>
        <v>-</v>
      </c>
      <c r="W146" s="130">
        <f t="shared" si="97"/>
        <v>0.5111</v>
      </c>
      <c r="X146" s="130">
        <f t="shared" si="97"/>
        <v>0.5111</v>
      </c>
      <c r="Y146" s="130">
        <f t="shared" si="97"/>
        <v>0.5111</v>
      </c>
      <c r="Z146" s="130">
        <f t="shared" si="97"/>
        <v>0.5111</v>
      </c>
      <c r="AA146" s="130">
        <f t="shared" si="97"/>
        <v>0.5111</v>
      </c>
      <c r="AB146" s="130">
        <f t="shared" si="97"/>
        <v>0.5111</v>
      </c>
      <c r="AC146" s="130">
        <f t="shared" si="97"/>
        <v>0.5111</v>
      </c>
      <c r="AD146" s="130">
        <f t="shared" si="97"/>
        <v>0.5111</v>
      </c>
      <c r="AE146" s="130">
        <f t="shared" si="97"/>
        <v>0.5111</v>
      </c>
      <c r="AF146" s="130">
        <f t="shared" si="97"/>
        <v>0.5111</v>
      </c>
      <c r="AG146" s="130">
        <f t="shared" si="97"/>
        <v>0.5111</v>
      </c>
      <c r="AH146" s="130">
        <f t="shared" si="97"/>
        <v>0.5111</v>
      </c>
      <c r="AI146" s="130">
        <f t="shared" si="97"/>
        <v>0.5111</v>
      </c>
      <c r="AJ146" s="130">
        <f t="shared" si="97"/>
        <v>0.5111</v>
      </c>
      <c r="AK146" s="130">
        <f t="shared" si="97"/>
        <v>0.5111</v>
      </c>
      <c r="AL146" s="130">
        <f t="shared" si="97"/>
        <v>0.5111</v>
      </c>
      <c r="AM146" s="130">
        <f t="shared" si="97"/>
        <v>0.5111</v>
      </c>
      <c r="AN146" s="130">
        <f t="shared" si="97"/>
        <v>0.5111</v>
      </c>
      <c r="AO146" s="130">
        <f t="shared" si="97"/>
        <v>0.5111</v>
      </c>
      <c r="AP146" s="130">
        <f t="shared" si="97"/>
        <v>0.5111</v>
      </c>
      <c r="AQ146" s="130">
        <f t="shared" si="97"/>
        <v>0.5111</v>
      </c>
      <c r="AR146" s="130">
        <f t="shared" si="97"/>
        <v>0.5111</v>
      </c>
      <c r="AS146" s="130">
        <f t="shared" si="97"/>
        <v>0.5111</v>
      </c>
      <c r="AT146" s="130">
        <f t="shared" si="97"/>
        <v>0.5111</v>
      </c>
      <c r="AU146" s="130">
        <f t="shared" si="97"/>
        <v>0.5111</v>
      </c>
      <c r="AV146" s="130">
        <f t="shared" si="97"/>
        <v>0.5111</v>
      </c>
      <c r="AW146" s="130">
        <f t="shared" si="97"/>
        <v>0.5111</v>
      </c>
      <c r="AX146" s="130">
        <f t="shared" si="97"/>
        <v>0.5111</v>
      </c>
      <c r="AY146" s="130">
        <f t="shared" si="97"/>
        <v>0.5111</v>
      </c>
      <c r="AZ146" s="130">
        <f t="shared" si="97"/>
        <v>0.5111</v>
      </c>
      <c r="BA146" s="130">
        <f t="shared" si="97"/>
        <v>0.5111</v>
      </c>
      <c r="BB146" s="130">
        <f t="shared" si="97"/>
        <v>0.5111</v>
      </c>
      <c r="BC146" s="130">
        <f t="shared" si="97"/>
        <v>0.5111</v>
      </c>
      <c r="BD146" s="130">
        <f t="shared" si="97"/>
        <v>0.5111</v>
      </c>
      <c r="BE146" s="130">
        <f t="shared" si="97"/>
        <v>0.5111</v>
      </c>
      <c r="BF146" s="130">
        <f t="shared" si="97"/>
        <v>0.5111</v>
      </c>
      <c r="BG146" s="130">
        <f t="shared" si="97"/>
        <v>0.5111</v>
      </c>
      <c r="BH146" s="130">
        <f t="shared" si="97"/>
        <v>0.5111</v>
      </c>
      <c r="BI146" s="130">
        <f t="shared" si="97"/>
        <v>0.55775300000000005</v>
      </c>
      <c r="BJ146" s="130">
        <f t="shared" si="97"/>
        <v>0.55775300000000005</v>
      </c>
      <c r="BK146" s="130">
        <f t="shared" si="97"/>
        <v>0.59311100000000005</v>
      </c>
      <c r="BL146" s="130">
        <f t="shared" si="97"/>
        <v>0.62326700000000002</v>
      </c>
      <c r="BM146" s="130">
        <f t="shared" si="97"/>
        <v>0.62326700000000002</v>
      </c>
      <c r="BN146" s="130">
        <f t="shared" ref="BN146:BO147" si="101">IFERROR(BN194/BN98,"-")</f>
        <v>0.62326700000000002</v>
      </c>
      <c r="BO146" s="130">
        <f t="shared" si="101"/>
        <v>0.66190000000000004</v>
      </c>
      <c r="BP146" s="130">
        <v>0.66181600000000007</v>
      </c>
      <c r="BQ146" s="130">
        <v>0.67242671940927745</v>
      </c>
      <c r="BR146" s="130">
        <v>0.672427</v>
      </c>
      <c r="BS146" s="130">
        <v>0.672427</v>
      </c>
      <c r="BT146" s="130">
        <v>0.72155929063530311</v>
      </c>
      <c r="BU146" s="130">
        <v>0.75906310075262107</v>
      </c>
      <c r="BV146" s="130">
        <v>0.75906310075262107</v>
      </c>
      <c r="BW146" s="130">
        <f t="shared" ref="BW146" si="102">IFERROR(BW194/BW98,"-")</f>
        <v>0.75906310075262107</v>
      </c>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row>
    <row r="147" spans="1:107" s="147" customFormat="1" ht="15" hidden="1" outlineLevel="1" thickBot="1">
      <c r="A147" t="s">
        <v>237</v>
      </c>
      <c r="B147" s="142" t="s">
        <v>25</v>
      </c>
      <c r="C147" s="131" t="str">
        <f t="shared" ref="C147:BN147" si="103">IFERROR(C195/C99,"-")</f>
        <v>-</v>
      </c>
      <c r="D147" s="131" t="str">
        <f t="shared" si="103"/>
        <v>-</v>
      </c>
      <c r="E147" s="131" t="str">
        <f t="shared" si="103"/>
        <v>-</v>
      </c>
      <c r="F147" s="131" t="str">
        <f t="shared" si="103"/>
        <v>-</v>
      </c>
      <c r="G147" s="131" t="str">
        <f t="shared" si="103"/>
        <v>-</v>
      </c>
      <c r="H147" s="131" t="str">
        <f t="shared" si="103"/>
        <v>-</v>
      </c>
      <c r="I147" s="131" t="str">
        <f t="shared" si="103"/>
        <v>-</v>
      </c>
      <c r="J147" s="131" t="str">
        <f t="shared" si="103"/>
        <v>-</v>
      </c>
      <c r="K147" s="131" t="str">
        <f t="shared" si="103"/>
        <v>-</v>
      </c>
      <c r="L147" s="131" t="str">
        <f t="shared" si="103"/>
        <v>-</v>
      </c>
      <c r="M147" s="131" t="str">
        <f t="shared" si="103"/>
        <v>-</v>
      </c>
      <c r="N147" s="131" t="str">
        <f t="shared" si="103"/>
        <v>-</v>
      </c>
      <c r="O147" s="131" t="str">
        <f t="shared" si="103"/>
        <v>-</v>
      </c>
      <c r="P147" s="131" t="str">
        <f t="shared" si="103"/>
        <v>-</v>
      </c>
      <c r="Q147" s="131" t="str">
        <f t="shared" si="103"/>
        <v>-</v>
      </c>
      <c r="R147" s="131" t="str">
        <f t="shared" si="103"/>
        <v>-</v>
      </c>
      <c r="S147" s="131" t="str">
        <f t="shared" si="103"/>
        <v>-</v>
      </c>
      <c r="T147" s="131" t="str">
        <f t="shared" si="103"/>
        <v>-</v>
      </c>
      <c r="U147" s="131" t="str">
        <f t="shared" si="103"/>
        <v>-</v>
      </c>
      <c r="V147" s="131" t="str">
        <f t="shared" si="103"/>
        <v>-</v>
      </c>
      <c r="W147" s="131">
        <f t="shared" si="103"/>
        <v>0.5111</v>
      </c>
      <c r="X147" s="131">
        <f t="shared" si="103"/>
        <v>0.5111</v>
      </c>
      <c r="Y147" s="131">
        <f t="shared" si="103"/>
        <v>0.5111</v>
      </c>
      <c r="Z147" s="131">
        <f t="shared" si="103"/>
        <v>0.5111</v>
      </c>
      <c r="AA147" s="131">
        <f t="shared" si="103"/>
        <v>0.5111</v>
      </c>
      <c r="AB147" s="131">
        <f t="shared" si="103"/>
        <v>0.5111</v>
      </c>
      <c r="AC147" s="131">
        <f t="shared" si="103"/>
        <v>0.5111</v>
      </c>
      <c r="AD147" s="131">
        <f t="shared" si="103"/>
        <v>0.5111</v>
      </c>
      <c r="AE147" s="131">
        <f t="shared" si="103"/>
        <v>0.5111</v>
      </c>
      <c r="AF147" s="131">
        <f t="shared" si="103"/>
        <v>0.5111</v>
      </c>
      <c r="AG147" s="131">
        <f t="shared" si="103"/>
        <v>0.5111</v>
      </c>
      <c r="AH147" s="131">
        <f t="shared" si="103"/>
        <v>0.5111</v>
      </c>
      <c r="AI147" s="131">
        <f t="shared" si="103"/>
        <v>0.5111</v>
      </c>
      <c r="AJ147" s="131">
        <f t="shared" si="103"/>
        <v>0.5111</v>
      </c>
      <c r="AK147" s="131">
        <f t="shared" si="103"/>
        <v>0.5111</v>
      </c>
      <c r="AL147" s="131">
        <f t="shared" si="103"/>
        <v>0.5111</v>
      </c>
      <c r="AM147" s="131">
        <f t="shared" si="103"/>
        <v>0.5111</v>
      </c>
      <c r="AN147" s="131">
        <f t="shared" si="103"/>
        <v>0.5111</v>
      </c>
      <c r="AO147" s="131">
        <f t="shared" si="103"/>
        <v>0.5111</v>
      </c>
      <c r="AP147" s="131">
        <f t="shared" si="103"/>
        <v>0.5111</v>
      </c>
      <c r="AQ147" s="131">
        <f t="shared" si="103"/>
        <v>0.5111</v>
      </c>
      <c r="AR147" s="131">
        <f t="shared" si="103"/>
        <v>0.5111</v>
      </c>
      <c r="AS147" s="131">
        <f t="shared" si="103"/>
        <v>0.5111</v>
      </c>
      <c r="AT147" s="131">
        <f t="shared" si="103"/>
        <v>0.5111</v>
      </c>
      <c r="AU147" s="131">
        <f t="shared" si="103"/>
        <v>0.5111</v>
      </c>
      <c r="AV147" s="131">
        <f t="shared" si="103"/>
        <v>0.5111</v>
      </c>
      <c r="AW147" s="131">
        <f t="shared" si="103"/>
        <v>0.5111</v>
      </c>
      <c r="AX147" s="131">
        <f t="shared" si="103"/>
        <v>0.5111</v>
      </c>
      <c r="AY147" s="131">
        <f t="shared" si="103"/>
        <v>0.5111</v>
      </c>
      <c r="AZ147" s="131">
        <f t="shared" si="103"/>
        <v>0.5111</v>
      </c>
      <c r="BA147" s="131">
        <f t="shared" si="103"/>
        <v>0.5111</v>
      </c>
      <c r="BB147" s="131">
        <f t="shared" si="103"/>
        <v>0.5111</v>
      </c>
      <c r="BC147" s="131">
        <f t="shared" si="103"/>
        <v>0.5111</v>
      </c>
      <c r="BD147" s="131">
        <f t="shared" si="103"/>
        <v>0.5111</v>
      </c>
      <c r="BE147" s="131">
        <f t="shared" si="103"/>
        <v>0.5111</v>
      </c>
      <c r="BF147" s="131">
        <f t="shared" si="103"/>
        <v>0.5111</v>
      </c>
      <c r="BG147" s="131">
        <f t="shared" si="103"/>
        <v>0.5111</v>
      </c>
      <c r="BH147" s="131">
        <f t="shared" si="103"/>
        <v>0.5111</v>
      </c>
      <c r="BI147" s="131">
        <f t="shared" si="103"/>
        <v>0.55775300000000005</v>
      </c>
      <c r="BJ147" s="131">
        <f t="shared" si="103"/>
        <v>0.55775300000000005</v>
      </c>
      <c r="BK147" s="131">
        <f t="shared" si="103"/>
        <v>0.59311100000000005</v>
      </c>
      <c r="BL147" s="131">
        <f t="shared" si="103"/>
        <v>0.62326700000000002</v>
      </c>
      <c r="BM147" s="131">
        <f t="shared" si="103"/>
        <v>0.62326700000000002</v>
      </c>
      <c r="BN147" s="131">
        <f t="shared" si="103"/>
        <v>0.62326700000000002</v>
      </c>
      <c r="BO147" s="131">
        <f t="shared" si="101"/>
        <v>0.66190000000000004</v>
      </c>
      <c r="BP147" s="131">
        <v>0.66181600000000007</v>
      </c>
      <c r="BQ147" s="131">
        <v>0.67242671940927745</v>
      </c>
      <c r="BR147" s="131">
        <v>0.672427</v>
      </c>
      <c r="BS147" s="131">
        <v>0.672427</v>
      </c>
      <c r="BT147" s="131">
        <v>0.72155929063530311</v>
      </c>
      <c r="BU147" s="131">
        <v>0.75906310075262107</v>
      </c>
      <c r="BV147" s="131">
        <v>0.75906310075262107</v>
      </c>
      <c r="BW147" s="131">
        <f t="shared" ref="BW147" si="104">IFERROR(BW195/BW99,"-")</f>
        <v>0.75906310075262107</v>
      </c>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row>
    <row r="148" spans="1:107" s="146" customFormat="1" ht="15" customHeight="1" collapsed="1" thickTop="1" thickBot="1">
      <c r="B148" s="145" t="s">
        <v>14</v>
      </c>
      <c r="C148" s="132">
        <f t="shared" ref="C148:BN148" si="105">C196/C100</f>
        <v>0.82897951387689262</v>
      </c>
      <c r="D148" s="132">
        <f t="shared" si="105"/>
        <v>0.84204569790402128</v>
      </c>
      <c r="E148" s="132">
        <f t="shared" si="105"/>
        <v>0.84204569790402128</v>
      </c>
      <c r="F148" s="132">
        <f t="shared" si="105"/>
        <v>0.84204569790402128</v>
      </c>
      <c r="G148" s="132">
        <f t="shared" si="105"/>
        <v>0.84770303258839796</v>
      </c>
      <c r="H148" s="132">
        <f t="shared" si="105"/>
        <v>0.84751240953243723</v>
      </c>
      <c r="I148" s="132">
        <f t="shared" si="105"/>
        <v>0.84393587569674444</v>
      </c>
      <c r="J148" s="132">
        <f t="shared" si="105"/>
        <v>0.84613494467184958</v>
      </c>
      <c r="K148" s="132">
        <f t="shared" si="105"/>
        <v>0.84478563595764311</v>
      </c>
      <c r="L148" s="132">
        <f t="shared" si="105"/>
        <v>0.84270388878141667</v>
      </c>
      <c r="M148" s="132">
        <f t="shared" si="105"/>
        <v>0.8433593005939497</v>
      </c>
      <c r="N148" s="132">
        <f t="shared" si="105"/>
        <v>0.8433593005939497</v>
      </c>
      <c r="O148" s="132">
        <f t="shared" si="105"/>
        <v>0.8433593005939497</v>
      </c>
      <c r="P148" s="132">
        <f t="shared" si="105"/>
        <v>0.84198653092385067</v>
      </c>
      <c r="Q148" s="132">
        <f t="shared" si="105"/>
        <v>0.72596530447111063</v>
      </c>
      <c r="R148" s="132">
        <f t="shared" si="105"/>
        <v>0.61341170614607576</v>
      </c>
      <c r="S148" s="132">
        <f t="shared" si="105"/>
        <v>0.5547740168094567</v>
      </c>
      <c r="T148" s="132">
        <f t="shared" si="105"/>
        <v>0.51426052421205493</v>
      </c>
      <c r="U148" s="132">
        <f t="shared" si="105"/>
        <v>0.51426052421205493</v>
      </c>
      <c r="V148" s="132">
        <f t="shared" si="105"/>
        <v>0.51730496784915747</v>
      </c>
      <c r="W148" s="132">
        <f t="shared" si="105"/>
        <v>0.44328009754536152</v>
      </c>
      <c r="X148" s="132">
        <f t="shared" si="105"/>
        <v>0.38526485989573117</v>
      </c>
      <c r="Y148" s="132">
        <f t="shared" si="105"/>
        <v>0.38288176663242118</v>
      </c>
      <c r="Z148" s="132">
        <f t="shared" si="105"/>
        <v>0.37273316473501689</v>
      </c>
      <c r="AA148" s="132">
        <f t="shared" si="105"/>
        <v>0.37273289032932239</v>
      </c>
      <c r="AB148" s="132">
        <f t="shared" si="105"/>
        <v>0.38003226291480507</v>
      </c>
      <c r="AC148" s="132">
        <f t="shared" si="105"/>
        <v>0.38392125941073185</v>
      </c>
      <c r="AD148" s="132">
        <f t="shared" si="105"/>
        <v>0.38392166972105074</v>
      </c>
      <c r="AE148" s="132">
        <f t="shared" si="105"/>
        <v>0.38392166972105074</v>
      </c>
      <c r="AF148" s="132">
        <f t="shared" si="105"/>
        <v>0.39293373080915089</v>
      </c>
      <c r="AG148" s="132">
        <f t="shared" si="105"/>
        <v>0.39293292643957412</v>
      </c>
      <c r="AH148" s="132">
        <f t="shared" si="105"/>
        <v>0.39233110272138</v>
      </c>
      <c r="AI148" s="132">
        <f t="shared" si="105"/>
        <v>0.36726287866164009</v>
      </c>
      <c r="AJ148" s="132">
        <f t="shared" si="105"/>
        <v>0.35939438410713015</v>
      </c>
      <c r="AK148" s="132">
        <f t="shared" si="105"/>
        <v>0.35295760195748116</v>
      </c>
      <c r="AL148" s="132">
        <f t="shared" si="105"/>
        <v>0.70968182210675657</v>
      </c>
      <c r="AM148" s="132">
        <f t="shared" si="105"/>
        <v>0.73175713145784482</v>
      </c>
      <c r="AN148" s="132">
        <f t="shared" si="105"/>
        <v>0.73598924965066015</v>
      </c>
      <c r="AO148" s="132">
        <f t="shared" si="105"/>
        <v>0.70822885159381677</v>
      </c>
      <c r="AP148" s="132">
        <f t="shared" si="105"/>
        <v>0.70745870087050355</v>
      </c>
      <c r="AQ148" s="132">
        <f t="shared" si="105"/>
        <v>0.68620354649978488</v>
      </c>
      <c r="AR148" s="132">
        <f t="shared" si="105"/>
        <v>0.67597956995111097</v>
      </c>
      <c r="AS148" s="132">
        <f t="shared" si="105"/>
        <v>0.67572302216121138</v>
      </c>
      <c r="AT148" s="132">
        <f t="shared" si="105"/>
        <v>0.67542234139225721</v>
      </c>
      <c r="AU148" s="132">
        <f t="shared" si="105"/>
        <v>0.56333283890976771</v>
      </c>
      <c r="AV148" s="132">
        <f t="shared" si="105"/>
        <v>0.68650957621642561</v>
      </c>
      <c r="AW148" s="132">
        <f t="shared" si="105"/>
        <v>0.60640559981870623</v>
      </c>
      <c r="AX148" s="132">
        <f t="shared" si="105"/>
        <v>0.58237872145717184</v>
      </c>
      <c r="AY148" s="132">
        <f t="shared" si="105"/>
        <v>0.58236246562113414</v>
      </c>
      <c r="AZ148" s="132">
        <f t="shared" si="105"/>
        <v>0.58216999445940509</v>
      </c>
      <c r="BA148" s="132">
        <f t="shared" si="105"/>
        <v>0.58184889429986697</v>
      </c>
      <c r="BB148" s="132">
        <f t="shared" si="105"/>
        <v>0.58120977420608144</v>
      </c>
      <c r="BC148" s="132">
        <f t="shared" si="105"/>
        <v>0.58127685509601312</v>
      </c>
      <c r="BD148" s="132">
        <f t="shared" si="105"/>
        <v>0.58307359898186351</v>
      </c>
      <c r="BE148" s="132">
        <f t="shared" si="105"/>
        <v>0.5834860240093388</v>
      </c>
      <c r="BF148" s="132">
        <f t="shared" si="105"/>
        <v>0.5833698748738162</v>
      </c>
      <c r="BG148" s="132">
        <f t="shared" si="105"/>
        <v>0.58204187963848408</v>
      </c>
      <c r="BH148" s="132">
        <f t="shared" si="105"/>
        <v>0.58209326554069174</v>
      </c>
      <c r="BI148" s="132">
        <f t="shared" si="105"/>
        <v>0.58696807693329478</v>
      </c>
      <c r="BJ148" s="132">
        <f t="shared" si="105"/>
        <v>0.63951375190039428</v>
      </c>
      <c r="BK148" s="132">
        <f t="shared" si="105"/>
        <v>0.64367371716572452</v>
      </c>
      <c r="BL148" s="132">
        <f t="shared" si="105"/>
        <v>0.64707458224025383</v>
      </c>
      <c r="BM148" s="132">
        <f t="shared" si="105"/>
        <v>0.64722074052936873</v>
      </c>
      <c r="BN148" s="132">
        <f t="shared" si="105"/>
        <v>0.59545284380519459</v>
      </c>
      <c r="BO148" s="132">
        <f t="shared" ref="BO148" si="106">BO196/BO100</f>
        <v>0.6155761015434128</v>
      </c>
      <c r="BP148" s="132">
        <v>0.37140313345474052</v>
      </c>
      <c r="BQ148" s="132">
        <v>0.37261453844053227</v>
      </c>
      <c r="BR148" s="132">
        <v>0.43080153888491363</v>
      </c>
      <c r="BS148" s="132">
        <v>0.43465207695332875</v>
      </c>
      <c r="BT148" s="132">
        <v>0.4160774361759656</v>
      </c>
      <c r="BU148" s="132">
        <v>0.41868460783856598</v>
      </c>
      <c r="BV148" s="132">
        <v>0.39271784171499757</v>
      </c>
      <c r="BW148" s="132">
        <f>BW196/BW100</f>
        <v>0.38271720121770963</v>
      </c>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row>
    <row r="149" spans="1:107">
      <c r="AC149" s="63"/>
    </row>
    <row r="150" spans="1:107" s="7" customFormat="1" ht="18.75" customHeight="1">
      <c r="B150" s="190" t="str">
        <f>IF('Sumário | Summary'!P1=1,"ABL Própria da SYN (m²)","SYN Total Area (sqm)")</f>
        <v>ABL Própria da SYN (m²)</v>
      </c>
      <c r="C150" s="191" t="str">
        <f t="shared" ref="C150:AY150" si="107">C6</f>
        <v>1T08</v>
      </c>
      <c r="D150" s="191" t="str">
        <f t="shared" si="107"/>
        <v>2T08</v>
      </c>
      <c r="E150" s="191" t="str">
        <f t="shared" si="107"/>
        <v>3T08</v>
      </c>
      <c r="F150" s="191" t="str">
        <f t="shared" si="107"/>
        <v>4T08</v>
      </c>
      <c r="G150" s="191" t="str">
        <f t="shared" si="107"/>
        <v>1T09</v>
      </c>
      <c r="H150" s="191" t="str">
        <f t="shared" si="107"/>
        <v>2T09</v>
      </c>
      <c r="I150" s="191" t="str">
        <f t="shared" si="107"/>
        <v>3T09</v>
      </c>
      <c r="J150" s="191" t="str">
        <f t="shared" si="107"/>
        <v>4T09</v>
      </c>
      <c r="K150" s="191" t="str">
        <f t="shared" si="107"/>
        <v>1T10</v>
      </c>
      <c r="L150" s="191" t="str">
        <f t="shared" si="107"/>
        <v>2T10</v>
      </c>
      <c r="M150" s="191" t="str">
        <f t="shared" si="107"/>
        <v>3T10</v>
      </c>
      <c r="N150" s="191" t="str">
        <f t="shared" si="107"/>
        <v>4T10</v>
      </c>
      <c r="O150" s="191" t="str">
        <f t="shared" si="107"/>
        <v>1T11</v>
      </c>
      <c r="P150" s="191" t="str">
        <f t="shared" si="107"/>
        <v>2T11</v>
      </c>
      <c r="Q150" s="191" t="str">
        <f t="shared" si="107"/>
        <v>3T11</v>
      </c>
      <c r="R150" s="191" t="str">
        <f t="shared" si="107"/>
        <v>4T11</v>
      </c>
      <c r="S150" s="191" t="str">
        <f t="shared" si="107"/>
        <v>1T12</v>
      </c>
      <c r="T150" s="191" t="str">
        <f t="shared" si="107"/>
        <v>2T12</v>
      </c>
      <c r="U150" s="191" t="str">
        <f t="shared" si="107"/>
        <v>3T12</v>
      </c>
      <c r="V150" s="191" t="str">
        <f t="shared" si="107"/>
        <v>4T12</v>
      </c>
      <c r="W150" s="191" t="str">
        <f t="shared" si="107"/>
        <v>1T13</v>
      </c>
      <c r="X150" s="191" t="str">
        <f t="shared" si="107"/>
        <v>2T13</v>
      </c>
      <c r="Y150" s="191" t="str">
        <f t="shared" si="107"/>
        <v>3T13</v>
      </c>
      <c r="Z150" s="191" t="str">
        <f t="shared" si="107"/>
        <v>4T13</v>
      </c>
      <c r="AA150" s="191" t="str">
        <f t="shared" si="107"/>
        <v>1T14</v>
      </c>
      <c r="AB150" s="191" t="str">
        <f t="shared" si="107"/>
        <v>2T14</v>
      </c>
      <c r="AC150" s="191" t="str">
        <f t="shared" si="107"/>
        <v>3T14</v>
      </c>
      <c r="AD150" s="191" t="str">
        <f t="shared" si="107"/>
        <v>4T14</v>
      </c>
      <c r="AE150" s="191" t="str">
        <f t="shared" si="107"/>
        <v>1T15</v>
      </c>
      <c r="AF150" s="191" t="str">
        <f t="shared" si="107"/>
        <v>2T15</v>
      </c>
      <c r="AG150" s="191" t="str">
        <f t="shared" si="107"/>
        <v>3T15</v>
      </c>
      <c r="AH150" s="191" t="str">
        <f t="shared" si="107"/>
        <v>4T15</v>
      </c>
      <c r="AI150" s="191" t="str">
        <f t="shared" si="107"/>
        <v>1T16</v>
      </c>
      <c r="AJ150" s="191" t="str">
        <f t="shared" si="107"/>
        <v>2T16</v>
      </c>
      <c r="AK150" s="191" t="str">
        <f t="shared" si="107"/>
        <v>3T16</v>
      </c>
      <c r="AL150" s="191" t="str">
        <f t="shared" si="107"/>
        <v>4T16</v>
      </c>
      <c r="AM150" s="191" t="str">
        <f t="shared" si="107"/>
        <v>1T17</v>
      </c>
      <c r="AN150" s="191" t="str">
        <f t="shared" si="107"/>
        <v>2T17</v>
      </c>
      <c r="AO150" s="191" t="str">
        <f t="shared" si="107"/>
        <v>3T17</v>
      </c>
      <c r="AP150" s="191" t="str">
        <f t="shared" si="107"/>
        <v>4T17</v>
      </c>
      <c r="AQ150" s="191" t="str">
        <f t="shared" si="107"/>
        <v>1T18</v>
      </c>
      <c r="AR150" s="191" t="str">
        <f t="shared" si="107"/>
        <v>2T18</v>
      </c>
      <c r="AS150" s="191" t="str">
        <f t="shared" si="107"/>
        <v>3T18</v>
      </c>
      <c r="AT150" s="191" t="str">
        <f t="shared" si="107"/>
        <v>4T18</v>
      </c>
      <c r="AU150" s="191" t="str">
        <f t="shared" si="107"/>
        <v>1T19</v>
      </c>
      <c r="AV150" s="191" t="str">
        <f t="shared" si="107"/>
        <v>2T19</v>
      </c>
      <c r="AW150" s="191" t="str">
        <f t="shared" si="107"/>
        <v>3T19</v>
      </c>
      <c r="AX150" s="191" t="str">
        <f t="shared" si="107"/>
        <v>4T19</v>
      </c>
      <c r="AY150" s="191" t="str">
        <f t="shared" si="107"/>
        <v>1T20</v>
      </c>
      <c r="AZ150" s="191" t="str">
        <f t="shared" ref="AZ150:BM150" si="108">AZ6</f>
        <v>2T20</v>
      </c>
      <c r="BA150" s="191" t="str">
        <f t="shared" si="108"/>
        <v>3T20</v>
      </c>
      <c r="BB150" s="191" t="str">
        <f t="shared" si="108"/>
        <v>4T20</v>
      </c>
      <c r="BC150" s="191" t="str">
        <f t="shared" si="108"/>
        <v>1T21</v>
      </c>
      <c r="BD150" s="191" t="str">
        <f t="shared" si="108"/>
        <v>2T21</v>
      </c>
      <c r="BE150" s="191" t="str">
        <f t="shared" si="108"/>
        <v>3T21</v>
      </c>
      <c r="BF150" s="191" t="str">
        <f t="shared" si="108"/>
        <v>4T21</v>
      </c>
      <c r="BG150" s="191" t="str">
        <f t="shared" si="108"/>
        <v>1T22</v>
      </c>
      <c r="BH150" s="191" t="str">
        <f t="shared" si="108"/>
        <v>2T22</v>
      </c>
      <c r="BI150" s="191" t="str">
        <f t="shared" si="108"/>
        <v>3T22</v>
      </c>
      <c r="BJ150" s="191" t="str">
        <f t="shared" si="108"/>
        <v>4T22</v>
      </c>
      <c r="BK150" s="191" t="str">
        <f t="shared" si="108"/>
        <v>1T23</v>
      </c>
      <c r="BL150" s="191" t="str">
        <f t="shared" si="108"/>
        <v>2T23</v>
      </c>
      <c r="BM150" s="191" t="str">
        <f t="shared" si="108"/>
        <v>3T23</v>
      </c>
      <c r="BN150" s="191" t="s">
        <v>311</v>
      </c>
      <c r="BO150" s="191" t="s">
        <v>317</v>
      </c>
      <c r="BP150" s="191" t="s">
        <v>319</v>
      </c>
      <c r="BQ150" s="191" t="s">
        <v>327</v>
      </c>
      <c r="BR150" s="191" t="s">
        <v>329</v>
      </c>
      <c r="BS150" s="191" t="s">
        <v>331</v>
      </c>
      <c r="BT150" s="191" t="s">
        <v>332</v>
      </c>
      <c r="BU150" s="191" t="s">
        <v>333</v>
      </c>
      <c r="BV150" s="191" t="s">
        <v>334</v>
      </c>
      <c r="BW150" s="191" t="str">
        <f>BW6</f>
        <v>1T26</v>
      </c>
    </row>
    <row r="151" spans="1:107" s="15" customFormat="1" ht="15" customHeight="1">
      <c r="B151" s="136" t="str">
        <f>IF('Sumário | Summary'!P1=1,"Escritórios","Offices")</f>
        <v>Escritórios</v>
      </c>
      <c r="C151" s="128">
        <f t="shared" ref="C151:BN151" si="109">C152+C164</f>
        <v>71594.546000000002</v>
      </c>
      <c r="D151" s="128">
        <f t="shared" si="109"/>
        <v>86621.109999999986</v>
      </c>
      <c r="E151" s="128">
        <f t="shared" si="109"/>
        <v>86621.109999999986</v>
      </c>
      <c r="F151" s="128">
        <f t="shared" si="109"/>
        <v>86621.109999999986</v>
      </c>
      <c r="G151" s="128">
        <f t="shared" si="109"/>
        <v>93927.109999999986</v>
      </c>
      <c r="H151" s="128">
        <f t="shared" si="109"/>
        <v>93672.109999999986</v>
      </c>
      <c r="I151" s="128">
        <f t="shared" si="109"/>
        <v>93672.109999999986</v>
      </c>
      <c r="J151" s="128">
        <f t="shared" si="109"/>
        <v>92901.109999999986</v>
      </c>
      <c r="K151" s="128">
        <f t="shared" si="109"/>
        <v>91102.109999999986</v>
      </c>
      <c r="L151" s="128">
        <f t="shared" si="109"/>
        <v>88387.109999999986</v>
      </c>
      <c r="M151" s="128">
        <f t="shared" si="109"/>
        <v>88387.109999999986</v>
      </c>
      <c r="N151" s="128">
        <f t="shared" si="109"/>
        <v>88387.109999999986</v>
      </c>
      <c r="O151" s="128">
        <f t="shared" si="109"/>
        <v>88387.109999999986</v>
      </c>
      <c r="P151" s="128">
        <f t="shared" si="109"/>
        <v>86621.109999999986</v>
      </c>
      <c r="Q151" s="128">
        <f t="shared" si="109"/>
        <v>86621.109999999986</v>
      </c>
      <c r="R151" s="128">
        <f t="shared" si="109"/>
        <v>86621.109999999986</v>
      </c>
      <c r="S151" s="128">
        <f t="shared" si="109"/>
        <v>86621.109999999986</v>
      </c>
      <c r="T151" s="128">
        <f t="shared" si="109"/>
        <v>86621.109999999986</v>
      </c>
      <c r="U151" s="128">
        <f t="shared" si="109"/>
        <v>86621.109999999986</v>
      </c>
      <c r="V151" s="128">
        <f t="shared" si="109"/>
        <v>86621.109999999986</v>
      </c>
      <c r="W151" s="128">
        <f t="shared" si="109"/>
        <v>86621.109999999986</v>
      </c>
      <c r="X151" s="128">
        <f t="shared" si="109"/>
        <v>86621.16</v>
      </c>
      <c r="Y151" s="128">
        <f t="shared" si="109"/>
        <v>89342.56</v>
      </c>
      <c r="Z151" s="128">
        <f t="shared" si="109"/>
        <v>89342.56</v>
      </c>
      <c r="AA151" s="128">
        <f t="shared" si="109"/>
        <v>89342.56</v>
      </c>
      <c r="AB151" s="128">
        <f t="shared" si="109"/>
        <v>89342.56</v>
      </c>
      <c r="AC151" s="128">
        <f t="shared" si="109"/>
        <v>108344.82490869999</v>
      </c>
      <c r="AD151" s="128">
        <f t="shared" si="109"/>
        <v>108344.7749087</v>
      </c>
      <c r="AE151" s="128">
        <f t="shared" si="109"/>
        <v>108344.7749087</v>
      </c>
      <c r="AF151" s="128">
        <f t="shared" si="109"/>
        <v>105501.13490869998</v>
      </c>
      <c r="AG151" s="128">
        <f t="shared" si="109"/>
        <v>105500.04999999999</v>
      </c>
      <c r="AH151" s="128">
        <f t="shared" si="109"/>
        <v>105500.04999999999</v>
      </c>
      <c r="AI151" s="128">
        <f t="shared" si="109"/>
        <v>86498.87</v>
      </c>
      <c r="AJ151" s="128">
        <f t="shared" si="109"/>
        <v>86498.87</v>
      </c>
      <c r="AK151" s="128">
        <f t="shared" si="109"/>
        <v>86498.665999999997</v>
      </c>
      <c r="AL151" s="128">
        <f t="shared" si="109"/>
        <v>86498.665999999997</v>
      </c>
      <c r="AM151" s="128">
        <f t="shared" si="109"/>
        <v>86498.794999999984</v>
      </c>
      <c r="AN151" s="128">
        <f t="shared" si="109"/>
        <v>101203.39099999999</v>
      </c>
      <c r="AO151" s="128">
        <f t="shared" si="109"/>
        <v>72276.859721200002</v>
      </c>
      <c r="AP151" s="128">
        <f t="shared" si="109"/>
        <v>72277.53003319999</v>
      </c>
      <c r="AQ151" s="128">
        <f t="shared" si="109"/>
        <v>72277.53003319999</v>
      </c>
      <c r="AR151" s="128">
        <f t="shared" si="109"/>
        <v>72277.53003319999</v>
      </c>
      <c r="AS151" s="128">
        <f t="shared" si="109"/>
        <v>72277.53003319999</v>
      </c>
      <c r="AT151" s="128">
        <f t="shared" si="109"/>
        <v>72691.207722199993</v>
      </c>
      <c r="AU151" s="128">
        <f t="shared" si="109"/>
        <v>72691.207722199993</v>
      </c>
      <c r="AV151" s="128">
        <f t="shared" si="109"/>
        <v>84563.677722199995</v>
      </c>
      <c r="AW151" s="128">
        <f t="shared" si="109"/>
        <v>84563.677722199995</v>
      </c>
      <c r="AX151" s="128">
        <f t="shared" si="109"/>
        <v>92023.535302200005</v>
      </c>
      <c r="AY151" s="128">
        <f t="shared" si="109"/>
        <v>92023.535302200005</v>
      </c>
      <c r="AZ151" s="128">
        <f t="shared" si="109"/>
        <v>92884.241970200004</v>
      </c>
      <c r="BA151" s="128">
        <f t="shared" si="109"/>
        <v>91829.62005920001</v>
      </c>
      <c r="BB151" s="128">
        <f t="shared" si="109"/>
        <v>92728.083391199994</v>
      </c>
      <c r="BC151" s="128">
        <f t="shared" si="109"/>
        <v>92728.083391199994</v>
      </c>
      <c r="BD151" s="128">
        <f t="shared" si="109"/>
        <v>92728.083391199994</v>
      </c>
      <c r="BE151" s="128">
        <f t="shared" si="109"/>
        <v>92728.059391200004</v>
      </c>
      <c r="BF151" s="128">
        <f t="shared" si="109"/>
        <v>45542.377604712245</v>
      </c>
      <c r="BG151" s="128">
        <f t="shared" si="109"/>
        <v>46019.179604712248</v>
      </c>
      <c r="BH151" s="128">
        <f t="shared" si="109"/>
        <v>46019.129604712245</v>
      </c>
      <c r="BI151" s="128">
        <f t="shared" si="109"/>
        <v>46019.129604712245</v>
      </c>
      <c r="BJ151" s="128">
        <f t="shared" si="109"/>
        <v>46019.129604712245</v>
      </c>
      <c r="BK151" s="128">
        <f t="shared" si="109"/>
        <v>46019.129604712245</v>
      </c>
      <c r="BL151" s="128">
        <f t="shared" si="109"/>
        <v>46019.129604712245</v>
      </c>
      <c r="BM151" s="128">
        <f t="shared" si="109"/>
        <v>46019.204634712238</v>
      </c>
      <c r="BN151" s="128">
        <f t="shared" si="109"/>
        <v>43456.259634712245</v>
      </c>
      <c r="BO151" s="128">
        <f t="shared" ref="BO151" si="110">BO152+BO164</f>
        <v>43456.259634712245</v>
      </c>
      <c r="BP151" s="128">
        <v>37159.839772237414</v>
      </c>
      <c r="BQ151" s="128">
        <v>37159.764772237417</v>
      </c>
      <c r="BR151" s="128">
        <v>37177.052772237417</v>
      </c>
      <c r="BS151" s="128">
        <v>34868.192772237417</v>
      </c>
      <c r="BT151" s="128">
        <v>34081.284772237414</v>
      </c>
      <c r="BU151" s="128">
        <v>32944.142772237414</v>
      </c>
      <c r="BV151" s="128">
        <v>32174.522638577779</v>
      </c>
      <c r="BW151" s="128">
        <f>BW152+BW164</f>
        <v>32174.522638577779</v>
      </c>
    </row>
    <row r="152" spans="1:107" s="15" customFormat="1" ht="15" customHeight="1">
      <c r="B152" s="81" t="str">
        <f>IF('Sumário | Summary'!P1=1,"Escritórios AAA","Triple A Offices")</f>
        <v>Escritórios AAA</v>
      </c>
      <c r="C152" s="128">
        <f t="shared" ref="C152:BN152" si="111">SUM(C153:C163)</f>
        <v>39315.885999999999</v>
      </c>
      <c r="D152" s="128">
        <f t="shared" si="111"/>
        <v>50492.45</v>
      </c>
      <c r="E152" s="128">
        <f t="shared" si="111"/>
        <v>50492.45</v>
      </c>
      <c r="F152" s="128">
        <f t="shared" si="111"/>
        <v>50492.45</v>
      </c>
      <c r="G152" s="128">
        <f t="shared" si="111"/>
        <v>57798.45</v>
      </c>
      <c r="H152" s="128">
        <f t="shared" si="111"/>
        <v>57543.45</v>
      </c>
      <c r="I152" s="128">
        <f t="shared" si="111"/>
        <v>57543.45</v>
      </c>
      <c r="J152" s="128">
        <f t="shared" si="111"/>
        <v>56772.45</v>
      </c>
      <c r="K152" s="128">
        <f t="shared" si="111"/>
        <v>54973.45</v>
      </c>
      <c r="L152" s="128">
        <f t="shared" si="111"/>
        <v>52258.45</v>
      </c>
      <c r="M152" s="128">
        <f t="shared" si="111"/>
        <v>52258.45</v>
      </c>
      <c r="N152" s="128">
        <f t="shared" si="111"/>
        <v>52258.45</v>
      </c>
      <c r="O152" s="128">
        <f t="shared" si="111"/>
        <v>52258.45</v>
      </c>
      <c r="P152" s="128">
        <f t="shared" si="111"/>
        <v>50492.45</v>
      </c>
      <c r="Q152" s="128">
        <f t="shared" si="111"/>
        <v>50492.45</v>
      </c>
      <c r="R152" s="128">
        <f t="shared" si="111"/>
        <v>50492.45</v>
      </c>
      <c r="S152" s="128">
        <f t="shared" si="111"/>
        <v>50492.45</v>
      </c>
      <c r="T152" s="128">
        <f t="shared" si="111"/>
        <v>50492.45</v>
      </c>
      <c r="U152" s="128">
        <f t="shared" si="111"/>
        <v>50492.45</v>
      </c>
      <c r="V152" s="128">
        <f t="shared" si="111"/>
        <v>50492.45</v>
      </c>
      <c r="W152" s="128">
        <f t="shared" si="111"/>
        <v>50492.45</v>
      </c>
      <c r="X152" s="128">
        <f t="shared" si="111"/>
        <v>50492.45</v>
      </c>
      <c r="Y152" s="128">
        <f t="shared" si="111"/>
        <v>53213.85</v>
      </c>
      <c r="Z152" s="128">
        <f t="shared" si="111"/>
        <v>53213.85</v>
      </c>
      <c r="AA152" s="128">
        <f t="shared" si="111"/>
        <v>53213.85</v>
      </c>
      <c r="AB152" s="128">
        <f t="shared" si="111"/>
        <v>53213.85</v>
      </c>
      <c r="AC152" s="128">
        <f t="shared" si="111"/>
        <v>72216.114908699994</v>
      </c>
      <c r="AD152" s="128">
        <f t="shared" si="111"/>
        <v>72216.114908699994</v>
      </c>
      <c r="AE152" s="128">
        <f t="shared" si="111"/>
        <v>72216.114908699994</v>
      </c>
      <c r="AF152" s="128">
        <f t="shared" si="111"/>
        <v>72216.114908699994</v>
      </c>
      <c r="AG152" s="128">
        <f t="shared" si="111"/>
        <v>72215.45</v>
      </c>
      <c r="AH152" s="128">
        <f t="shared" si="111"/>
        <v>72215.45</v>
      </c>
      <c r="AI152" s="128">
        <f t="shared" si="111"/>
        <v>53213.85</v>
      </c>
      <c r="AJ152" s="128">
        <f t="shared" si="111"/>
        <v>53213.85</v>
      </c>
      <c r="AK152" s="128">
        <f t="shared" si="111"/>
        <v>53213.885999999999</v>
      </c>
      <c r="AL152" s="128">
        <f t="shared" si="111"/>
        <v>53213.885999999999</v>
      </c>
      <c r="AM152" s="128">
        <f t="shared" si="111"/>
        <v>53213.774999999994</v>
      </c>
      <c r="AN152" s="128">
        <f t="shared" si="111"/>
        <v>67918.320999999996</v>
      </c>
      <c r="AO152" s="128">
        <f t="shared" si="111"/>
        <v>48349.859721200002</v>
      </c>
      <c r="AP152" s="128">
        <f t="shared" si="111"/>
        <v>48350.399440199995</v>
      </c>
      <c r="AQ152" s="128">
        <f t="shared" si="111"/>
        <v>48350.399440199995</v>
      </c>
      <c r="AR152" s="128">
        <f t="shared" si="111"/>
        <v>48350.399440199995</v>
      </c>
      <c r="AS152" s="128">
        <f t="shared" si="111"/>
        <v>48350.399440199995</v>
      </c>
      <c r="AT152" s="128">
        <f t="shared" si="111"/>
        <v>48764.077129199999</v>
      </c>
      <c r="AU152" s="128">
        <f t="shared" si="111"/>
        <v>48764.077129199999</v>
      </c>
      <c r="AV152" s="128">
        <f t="shared" si="111"/>
        <v>48764.077129199999</v>
      </c>
      <c r="AW152" s="128">
        <f t="shared" si="111"/>
        <v>48764.077129199999</v>
      </c>
      <c r="AX152" s="128">
        <f t="shared" si="111"/>
        <v>58170.485461199998</v>
      </c>
      <c r="AY152" s="128">
        <f t="shared" si="111"/>
        <v>58170.485461199998</v>
      </c>
      <c r="AZ152" s="128">
        <f t="shared" si="111"/>
        <v>59031.192129199997</v>
      </c>
      <c r="BA152" s="128">
        <f t="shared" si="111"/>
        <v>57976.570218200002</v>
      </c>
      <c r="BB152" s="128">
        <f t="shared" si="111"/>
        <v>58875.033550200002</v>
      </c>
      <c r="BC152" s="128">
        <f t="shared" si="111"/>
        <v>58875.033550200002</v>
      </c>
      <c r="BD152" s="128">
        <f t="shared" si="111"/>
        <v>58875.033550200002</v>
      </c>
      <c r="BE152" s="128">
        <f t="shared" si="111"/>
        <v>58875.009550200004</v>
      </c>
      <c r="BF152" s="128">
        <f t="shared" si="111"/>
        <v>11689.327763712245</v>
      </c>
      <c r="BG152" s="128">
        <f t="shared" si="111"/>
        <v>12166.129763712244</v>
      </c>
      <c r="BH152" s="128">
        <f t="shared" si="111"/>
        <v>12166.029763712246</v>
      </c>
      <c r="BI152" s="128">
        <f t="shared" si="111"/>
        <v>12166.029763712246</v>
      </c>
      <c r="BJ152" s="128">
        <f t="shared" si="111"/>
        <v>12166.029763712246</v>
      </c>
      <c r="BK152" s="128">
        <f t="shared" si="111"/>
        <v>12166.029763712246</v>
      </c>
      <c r="BL152" s="128">
        <f t="shared" si="111"/>
        <v>12166.029763712246</v>
      </c>
      <c r="BM152" s="128">
        <f t="shared" si="111"/>
        <v>12166.104793712246</v>
      </c>
      <c r="BN152" s="128">
        <f t="shared" si="111"/>
        <v>12166.104793712246</v>
      </c>
      <c r="BO152" s="128">
        <f t="shared" ref="BO152" si="112">SUM(BO153:BO163)</f>
        <v>12166.104793712246</v>
      </c>
      <c r="BP152" s="128">
        <v>5869.6849312374161</v>
      </c>
      <c r="BQ152" s="128">
        <v>5869.6099312374163</v>
      </c>
      <c r="BR152" s="128">
        <v>5886.8979312374158</v>
      </c>
      <c r="BS152" s="128">
        <v>5886.8979312374158</v>
      </c>
      <c r="BT152" s="128">
        <v>5869.6099312374163</v>
      </c>
      <c r="BU152" s="128">
        <v>5886.8979312374158</v>
      </c>
      <c r="BV152" s="128">
        <v>5886.8977975777771</v>
      </c>
      <c r="BW152" s="128">
        <f>SUM(BW153:BW163)</f>
        <v>5886.8977975777771</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37">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37">
        <v>0</v>
      </c>
      <c r="BH153" s="137">
        <v>0</v>
      </c>
      <c r="BI153" s="137">
        <v>0</v>
      </c>
      <c r="BJ153" s="137">
        <v>0</v>
      </c>
      <c r="BK153" s="137">
        <v>0</v>
      </c>
      <c r="BL153" s="137">
        <v>0</v>
      </c>
      <c r="BM153" s="137">
        <v>0</v>
      </c>
      <c r="BN153" s="137">
        <v>0</v>
      </c>
      <c r="BO153" s="137">
        <v>0</v>
      </c>
      <c r="BP153" s="137">
        <v>0</v>
      </c>
      <c r="BQ153" s="137">
        <v>0</v>
      </c>
      <c r="BR153" s="137">
        <v>0</v>
      </c>
      <c r="BS153" s="137">
        <v>0</v>
      </c>
      <c r="BT153" s="137">
        <v>0</v>
      </c>
      <c r="BU153" s="137">
        <v>0</v>
      </c>
      <c r="BV153" s="137">
        <v>0</v>
      </c>
      <c r="BW153" s="137">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37">
        <v>1054.621911</v>
      </c>
      <c r="AY154" s="62">
        <v>1054.621911</v>
      </c>
      <c r="AZ154" s="62">
        <v>1054.621911</v>
      </c>
      <c r="BA154" s="62">
        <v>0</v>
      </c>
      <c r="BB154" s="62">
        <v>0</v>
      </c>
      <c r="BC154" s="62">
        <v>0</v>
      </c>
      <c r="BD154" s="62">
        <v>0</v>
      </c>
      <c r="BE154" s="62">
        <v>0</v>
      </c>
      <c r="BF154" s="62">
        <v>0</v>
      </c>
      <c r="BG154" s="137">
        <v>0</v>
      </c>
      <c r="BH154" s="137">
        <v>0</v>
      </c>
      <c r="BI154" s="137">
        <v>0</v>
      </c>
      <c r="BJ154" s="137">
        <v>0</v>
      </c>
      <c r="BK154" s="137">
        <v>0</v>
      </c>
      <c r="BL154" s="137">
        <v>0</v>
      </c>
      <c r="BM154" s="137">
        <v>0</v>
      </c>
      <c r="BN154" s="137">
        <v>0</v>
      </c>
      <c r="BO154" s="137">
        <v>0</v>
      </c>
      <c r="BP154" s="137">
        <v>0</v>
      </c>
      <c r="BQ154" s="137">
        <v>0</v>
      </c>
      <c r="BR154" s="137">
        <v>0</v>
      </c>
      <c r="BS154" s="137">
        <v>0</v>
      </c>
      <c r="BT154" s="137">
        <v>0</v>
      </c>
      <c r="BU154" s="137">
        <v>0</v>
      </c>
      <c r="BV154" s="137">
        <v>0</v>
      </c>
      <c r="BW154" s="137">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37">
        <v>12890.657909000001</v>
      </c>
      <c r="AY155" s="62">
        <v>12890.657909000001</v>
      </c>
      <c r="AZ155" s="62">
        <v>13751.364577</v>
      </c>
      <c r="BA155" s="62">
        <v>13751.364577</v>
      </c>
      <c r="BB155" s="62">
        <v>14649.827909000001</v>
      </c>
      <c r="BC155" s="62">
        <v>14649.827909000001</v>
      </c>
      <c r="BD155" s="62">
        <v>14649.827909</v>
      </c>
      <c r="BE155" s="62">
        <v>14649.827909</v>
      </c>
      <c r="BF155" s="62">
        <v>0</v>
      </c>
      <c r="BG155" s="137">
        <v>0</v>
      </c>
      <c r="BH155" s="137">
        <v>0</v>
      </c>
      <c r="BI155" s="137">
        <v>0</v>
      </c>
      <c r="BJ155" s="137">
        <v>0</v>
      </c>
      <c r="BK155" s="137">
        <v>0</v>
      </c>
      <c r="BL155" s="137">
        <v>0</v>
      </c>
      <c r="BM155" s="137">
        <v>0</v>
      </c>
      <c r="BN155" s="137">
        <v>0</v>
      </c>
      <c r="BO155" s="137">
        <v>0</v>
      </c>
      <c r="BP155" s="137">
        <v>0</v>
      </c>
      <c r="BQ155" s="137">
        <v>0</v>
      </c>
      <c r="BR155" s="137">
        <v>0</v>
      </c>
      <c r="BS155" s="137">
        <v>0</v>
      </c>
      <c r="BT155" s="137">
        <v>0</v>
      </c>
      <c r="BU155" s="137">
        <v>0</v>
      </c>
      <c r="BV155" s="137">
        <v>0</v>
      </c>
      <c r="BW155" s="137">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37">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37">
        <v>0</v>
      </c>
      <c r="BH156" s="137">
        <v>0</v>
      </c>
      <c r="BI156" s="137">
        <v>0</v>
      </c>
      <c r="BJ156" s="137">
        <v>0</v>
      </c>
      <c r="BK156" s="137">
        <v>0</v>
      </c>
      <c r="BL156" s="137">
        <v>0</v>
      </c>
      <c r="BM156" s="137">
        <v>0</v>
      </c>
      <c r="BN156" s="137">
        <v>0</v>
      </c>
      <c r="BO156" s="137">
        <v>0</v>
      </c>
      <c r="BP156" s="137">
        <v>0</v>
      </c>
      <c r="BQ156" s="137">
        <v>0</v>
      </c>
      <c r="BR156" s="137">
        <v>0</v>
      </c>
      <c r="BS156" s="137">
        <v>0</v>
      </c>
      <c r="BT156" s="137">
        <v>0</v>
      </c>
      <c r="BU156" s="137">
        <v>0</v>
      </c>
      <c r="BV156" s="137">
        <v>0</v>
      </c>
      <c r="BW156" s="137">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37">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37">
        <v>0</v>
      </c>
      <c r="BH157" s="137">
        <v>0</v>
      </c>
      <c r="BI157" s="137">
        <v>0</v>
      </c>
      <c r="BJ157" s="137">
        <v>0</v>
      </c>
      <c r="BK157" s="137">
        <v>0</v>
      </c>
      <c r="BL157" s="137">
        <v>0</v>
      </c>
      <c r="BM157" s="137">
        <v>0</v>
      </c>
      <c r="BN157" s="137">
        <v>0</v>
      </c>
      <c r="BO157" s="137">
        <v>0</v>
      </c>
      <c r="BP157" s="137">
        <v>0</v>
      </c>
      <c r="BQ157" s="137">
        <v>0</v>
      </c>
      <c r="BR157" s="137">
        <v>0</v>
      </c>
      <c r="BS157" s="137">
        <v>0</v>
      </c>
      <c r="BT157" s="137">
        <v>0</v>
      </c>
      <c r="BU157" s="137">
        <v>0</v>
      </c>
      <c r="BV157" s="137">
        <v>0</v>
      </c>
      <c r="BW157" s="137">
        <v>0</v>
      </c>
    </row>
    <row r="158" spans="1:107" ht="15" hidden="1" customHeight="1" outlineLevel="1">
      <c r="A158" t="s">
        <v>248</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37">
        <v>2721.5</v>
      </c>
      <c r="AY158" s="62">
        <v>2721.5</v>
      </c>
      <c r="AZ158" s="62">
        <v>2721.5</v>
      </c>
      <c r="BA158" s="62">
        <v>2721.5</v>
      </c>
      <c r="BB158" s="62">
        <v>2721.5</v>
      </c>
      <c r="BC158" s="62">
        <v>2721.5</v>
      </c>
      <c r="BD158" s="62">
        <v>2721.5</v>
      </c>
      <c r="BE158" s="62">
        <v>2721.5</v>
      </c>
      <c r="BF158" s="62">
        <v>2721.5</v>
      </c>
      <c r="BG158" s="137">
        <v>2721.5</v>
      </c>
      <c r="BH158" s="137">
        <v>2721.4000000000005</v>
      </c>
      <c r="BI158" s="137">
        <v>2721.4000000000005</v>
      </c>
      <c r="BJ158" s="137">
        <v>2721.4000000000005</v>
      </c>
      <c r="BK158" s="137">
        <v>2721.4000000000005</v>
      </c>
      <c r="BL158" s="137">
        <v>2721.4000000000005</v>
      </c>
      <c r="BM158" s="137">
        <v>2721.4750000000004</v>
      </c>
      <c r="BN158" s="137">
        <v>2721.4750000000004</v>
      </c>
      <c r="BO158" s="137">
        <v>2721.4750000000004</v>
      </c>
      <c r="BP158" s="137">
        <v>2721.4750000000004</v>
      </c>
      <c r="BQ158" s="137">
        <v>2721.4000000000005</v>
      </c>
      <c r="BR158" s="137">
        <v>2721.4000000000005</v>
      </c>
      <c r="BS158" s="137">
        <v>2721.4000000000005</v>
      </c>
      <c r="BT158" s="137">
        <v>2721.4000000000005</v>
      </c>
      <c r="BU158" s="137">
        <v>2721.4000000000005</v>
      </c>
      <c r="BV158" s="137">
        <v>2721.3998663403618</v>
      </c>
      <c r="BW158" s="137">
        <v>2721.3998663403618</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37">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37">
        <v>0</v>
      </c>
      <c r="BH159" s="137">
        <v>0</v>
      </c>
      <c r="BI159" s="137">
        <v>0</v>
      </c>
      <c r="BJ159" s="137">
        <v>0</v>
      </c>
      <c r="BK159" s="137">
        <v>0</v>
      </c>
      <c r="BL159" s="137">
        <v>0</v>
      </c>
      <c r="BM159" s="137">
        <v>0</v>
      </c>
      <c r="BN159" s="137">
        <v>0</v>
      </c>
      <c r="BO159" s="137">
        <v>0</v>
      </c>
      <c r="BP159" s="137">
        <v>0</v>
      </c>
      <c r="BQ159" s="137">
        <v>0</v>
      </c>
      <c r="BR159" s="137">
        <v>0</v>
      </c>
      <c r="BS159" s="137">
        <v>0</v>
      </c>
      <c r="BT159" s="137">
        <v>0</v>
      </c>
      <c r="BU159" s="137">
        <v>0</v>
      </c>
      <c r="BV159" s="137">
        <v>0</v>
      </c>
      <c r="BW159" s="137">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37">
        <v>0</v>
      </c>
      <c r="AY160" s="62">
        <v>0</v>
      </c>
      <c r="AZ160" s="62">
        <v>0</v>
      </c>
      <c r="BA160" s="62">
        <v>0</v>
      </c>
      <c r="BB160" s="62">
        <v>0</v>
      </c>
      <c r="BC160" s="62">
        <v>0</v>
      </c>
      <c r="BD160" s="62">
        <v>0</v>
      </c>
      <c r="BE160" s="62">
        <v>0</v>
      </c>
      <c r="BF160" s="62">
        <v>0</v>
      </c>
      <c r="BG160" s="137">
        <v>0</v>
      </c>
      <c r="BH160" s="137">
        <v>0</v>
      </c>
      <c r="BI160" s="137">
        <v>0</v>
      </c>
      <c r="BJ160" s="137">
        <v>0</v>
      </c>
      <c r="BK160" s="137">
        <v>0</v>
      </c>
      <c r="BL160" s="137">
        <v>0</v>
      </c>
      <c r="BM160" s="137">
        <v>0</v>
      </c>
      <c r="BN160" s="137">
        <v>0</v>
      </c>
      <c r="BO160" s="137">
        <v>0</v>
      </c>
      <c r="BP160" s="137">
        <v>0</v>
      </c>
      <c r="BQ160" s="137">
        <v>0</v>
      </c>
      <c r="BR160" s="137">
        <v>0</v>
      </c>
      <c r="BS160" s="137">
        <v>0</v>
      </c>
      <c r="BT160" s="137">
        <v>0</v>
      </c>
      <c r="BU160" s="137">
        <v>0</v>
      </c>
      <c r="BV160" s="137">
        <v>0</v>
      </c>
      <c r="BW160" s="137">
        <v>0</v>
      </c>
    </row>
    <row r="161" spans="1:75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37">
        <v>0</v>
      </c>
      <c r="AY161" s="62">
        <v>0</v>
      </c>
      <c r="AZ161" s="62">
        <v>0</v>
      </c>
      <c r="BA161" s="62">
        <v>0</v>
      </c>
      <c r="BB161" s="62">
        <v>0</v>
      </c>
      <c r="BC161" s="62">
        <v>0</v>
      </c>
      <c r="BD161" s="62">
        <v>0</v>
      </c>
      <c r="BE161" s="62">
        <v>0</v>
      </c>
      <c r="BF161" s="62">
        <v>0</v>
      </c>
      <c r="BG161" s="137">
        <v>0</v>
      </c>
      <c r="BH161" s="137">
        <v>0</v>
      </c>
      <c r="BI161" s="137">
        <v>0</v>
      </c>
      <c r="BJ161" s="137">
        <v>0</v>
      </c>
      <c r="BK161" s="137">
        <v>0</v>
      </c>
      <c r="BL161" s="137">
        <v>0</v>
      </c>
      <c r="BM161" s="137">
        <v>0</v>
      </c>
      <c r="BN161" s="137">
        <v>0</v>
      </c>
      <c r="BO161" s="137">
        <v>0</v>
      </c>
      <c r="BP161" s="137">
        <v>0</v>
      </c>
      <c r="BQ161" s="137">
        <v>0</v>
      </c>
      <c r="BR161" s="137">
        <v>0</v>
      </c>
      <c r="BS161" s="137">
        <v>0</v>
      </c>
      <c r="BT161" s="137">
        <v>0</v>
      </c>
      <c r="BU161" s="137">
        <v>0</v>
      </c>
      <c r="BV161" s="137">
        <v>0</v>
      </c>
      <c r="BW161" s="137">
        <v>0</v>
      </c>
    </row>
    <row r="162" spans="1:75 16122:16122" ht="15" hidden="1" customHeight="1" outlineLevel="1">
      <c r="A162" t="s">
        <v>249</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37">
        <v>3142.5</v>
      </c>
      <c r="AY162" s="62">
        <v>3142.5</v>
      </c>
      <c r="AZ162" s="62">
        <v>3142.5</v>
      </c>
      <c r="BA162" s="62">
        <v>3142.5</v>
      </c>
      <c r="BB162" s="62">
        <v>3142.5</v>
      </c>
      <c r="BC162" s="62">
        <v>3142.5</v>
      </c>
      <c r="BD162" s="62">
        <v>3142.5</v>
      </c>
      <c r="BE162" s="62">
        <v>3142.4760000000015</v>
      </c>
      <c r="BF162" s="62">
        <v>3142.4760000000015</v>
      </c>
      <c r="BG162" s="137">
        <v>3619.2780000000021</v>
      </c>
      <c r="BH162" s="137">
        <v>3619.2780000000021</v>
      </c>
      <c r="BI162" s="137">
        <v>3619.2780000000021</v>
      </c>
      <c r="BJ162" s="137">
        <v>3619.2780000000021</v>
      </c>
      <c r="BK162" s="137">
        <v>3619.2780000000021</v>
      </c>
      <c r="BL162" s="137">
        <v>3619.2780000000021</v>
      </c>
      <c r="BM162" s="137">
        <v>3619.2780300000018</v>
      </c>
      <c r="BN162" s="137">
        <v>3619.2780300000018</v>
      </c>
      <c r="BO162" s="137">
        <v>3619.2780300000018</v>
      </c>
      <c r="BP162" s="137">
        <v>1206.4260100000008</v>
      </c>
      <c r="BQ162" s="137">
        <v>1206.4260100000008</v>
      </c>
      <c r="BR162" s="137">
        <v>1223.7140100000006</v>
      </c>
      <c r="BS162" s="137">
        <v>1223.7140100000006</v>
      </c>
      <c r="BT162" s="137">
        <v>1206.4260100000008</v>
      </c>
      <c r="BU162" s="137">
        <v>1223.7140100000006</v>
      </c>
      <c r="BV162" s="137">
        <v>1223.7140100000006</v>
      </c>
      <c r="BW162" s="137">
        <v>1223.7140100000006</v>
      </c>
    </row>
    <row r="163" spans="1:75 16122:16122" ht="15" hidden="1" customHeight="1" outlineLevel="1">
      <c r="A163" t="s">
        <v>250</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37">
        <v>5825.4</v>
      </c>
      <c r="AY163" s="62">
        <v>5825.4</v>
      </c>
      <c r="AZ163" s="62">
        <v>5825.4</v>
      </c>
      <c r="BA163" s="62">
        <v>5825.4</v>
      </c>
      <c r="BB163" s="62">
        <v>5825.4</v>
      </c>
      <c r="BC163" s="62">
        <v>5825.4</v>
      </c>
      <c r="BD163" s="62">
        <v>5825.4</v>
      </c>
      <c r="BE163" s="62">
        <v>5825.4</v>
      </c>
      <c r="BF163" s="62">
        <v>5825.3517637122432</v>
      </c>
      <c r="BG163" s="137">
        <v>5825.3517637122432</v>
      </c>
      <c r="BH163" s="137">
        <v>5825.3517637122432</v>
      </c>
      <c r="BI163" s="137">
        <v>5825.3517637122432</v>
      </c>
      <c r="BJ163" s="137">
        <v>5825.3517637122432</v>
      </c>
      <c r="BK163" s="137">
        <v>5825.3517637122432</v>
      </c>
      <c r="BL163" s="137">
        <v>5825.3517637122432</v>
      </c>
      <c r="BM163" s="137">
        <v>5825.3517637122432</v>
      </c>
      <c r="BN163" s="137">
        <v>5825.3517637122432</v>
      </c>
      <c r="BO163" s="137">
        <v>5825.3517637122432</v>
      </c>
      <c r="BP163" s="137">
        <v>1941.7839212374145</v>
      </c>
      <c r="BQ163" s="137">
        <v>1941.7839212374145</v>
      </c>
      <c r="BR163" s="137">
        <v>1941.7839212374145</v>
      </c>
      <c r="BS163" s="137">
        <v>1941.7839212374145</v>
      </c>
      <c r="BT163" s="137">
        <v>1941.7839212374145</v>
      </c>
      <c r="BU163" s="137">
        <v>1941.7839212374145</v>
      </c>
      <c r="BV163" s="137">
        <v>1941.7839212374145</v>
      </c>
      <c r="BW163" s="137">
        <v>1941.7839212374145</v>
      </c>
    </row>
    <row r="164" spans="1:75 16122:16122" ht="15" customHeight="1" collapsed="1">
      <c r="A164" s="30"/>
      <c r="B164" s="81" t="str">
        <f>IF('Sumário | Summary'!P1=1,"Escritórios Classe A","Class A Offices")</f>
        <v>Escritórios Classe A</v>
      </c>
      <c r="C164" s="102">
        <f t="shared" ref="C164:BN164" si="113">SUM(C165:C172)</f>
        <v>32278.659999999996</v>
      </c>
      <c r="D164" s="102">
        <f t="shared" si="113"/>
        <v>36128.659999999996</v>
      </c>
      <c r="E164" s="102">
        <f t="shared" si="113"/>
        <v>36128.659999999996</v>
      </c>
      <c r="F164" s="102">
        <f t="shared" si="113"/>
        <v>36128.659999999996</v>
      </c>
      <c r="G164" s="102">
        <f t="shared" si="113"/>
        <v>36128.659999999996</v>
      </c>
      <c r="H164" s="102">
        <f t="shared" si="113"/>
        <v>36128.659999999996</v>
      </c>
      <c r="I164" s="102">
        <f t="shared" si="113"/>
        <v>36128.659999999996</v>
      </c>
      <c r="J164" s="102">
        <f t="shared" si="113"/>
        <v>36128.659999999996</v>
      </c>
      <c r="K164" s="102">
        <f t="shared" si="113"/>
        <v>36128.659999999996</v>
      </c>
      <c r="L164" s="102">
        <f t="shared" si="113"/>
        <v>36128.659999999996</v>
      </c>
      <c r="M164" s="102">
        <f t="shared" si="113"/>
        <v>36128.659999999996</v>
      </c>
      <c r="N164" s="102">
        <f t="shared" si="113"/>
        <v>36128.659999999996</v>
      </c>
      <c r="O164" s="102">
        <f t="shared" si="113"/>
        <v>36128.659999999996</v>
      </c>
      <c r="P164" s="102">
        <f t="shared" si="113"/>
        <v>36128.659999999996</v>
      </c>
      <c r="Q164" s="102">
        <f t="shared" si="113"/>
        <v>36128.659999999996</v>
      </c>
      <c r="R164" s="102">
        <f t="shared" si="113"/>
        <v>36128.659999999996</v>
      </c>
      <c r="S164" s="102">
        <f t="shared" si="113"/>
        <v>36128.659999999996</v>
      </c>
      <c r="T164" s="102">
        <f t="shared" si="113"/>
        <v>36128.659999999996</v>
      </c>
      <c r="U164" s="102">
        <f t="shared" si="113"/>
        <v>36128.659999999996</v>
      </c>
      <c r="V164" s="102">
        <f t="shared" si="113"/>
        <v>36128.659999999996</v>
      </c>
      <c r="W164" s="102">
        <f t="shared" si="113"/>
        <v>36128.659999999996</v>
      </c>
      <c r="X164" s="102">
        <f t="shared" si="113"/>
        <v>36128.71</v>
      </c>
      <c r="Y164" s="102">
        <f t="shared" si="113"/>
        <v>36128.71</v>
      </c>
      <c r="Z164" s="102">
        <f t="shared" si="113"/>
        <v>36128.71</v>
      </c>
      <c r="AA164" s="102">
        <f t="shared" si="113"/>
        <v>36128.71</v>
      </c>
      <c r="AB164" s="102">
        <f t="shared" si="113"/>
        <v>36128.71</v>
      </c>
      <c r="AC164" s="102">
        <f t="shared" si="113"/>
        <v>36128.71</v>
      </c>
      <c r="AD164" s="102">
        <f t="shared" si="113"/>
        <v>36128.659999999996</v>
      </c>
      <c r="AE164" s="102">
        <f t="shared" si="113"/>
        <v>36128.659999999996</v>
      </c>
      <c r="AF164" s="102">
        <f t="shared" si="113"/>
        <v>33285.019999999997</v>
      </c>
      <c r="AG164" s="102">
        <f t="shared" si="113"/>
        <v>33284.599999999991</v>
      </c>
      <c r="AH164" s="102">
        <f t="shared" si="113"/>
        <v>33284.599999999991</v>
      </c>
      <c r="AI164" s="102">
        <f t="shared" si="113"/>
        <v>33285.019999999997</v>
      </c>
      <c r="AJ164" s="102">
        <f t="shared" si="113"/>
        <v>33285.019999999997</v>
      </c>
      <c r="AK164" s="102">
        <f t="shared" si="113"/>
        <v>33284.78</v>
      </c>
      <c r="AL164" s="102">
        <f t="shared" si="113"/>
        <v>33284.78</v>
      </c>
      <c r="AM164" s="102">
        <f t="shared" si="113"/>
        <v>33285.019999999997</v>
      </c>
      <c r="AN164" s="102">
        <f t="shared" si="113"/>
        <v>33285.069999999992</v>
      </c>
      <c r="AO164" s="102">
        <f t="shared" si="113"/>
        <v>23927</v>
      </c>
      <c r="AP164" s="102">
        <f t="shared" si="113"/>
        <v>23927.130592999994</v>
      </c>
      <c r="AQ164" s="102">
        <f t="shared" si="113"/>
        <v>23927.130592999994</v>
      </c>
      <c r="AR164" s="102">
        <f t="shared" si="113"/>
        <v>23927.130592999994</v>
      </c>
      <c r="AS164" s="102">
        <f t="shared" si="113"/>
        <v>23927.130592999994</v>
      </c>
      <c r="AT164" s="102">
        <f t="shared" si="113"/>
        <v>23927.130592999994</v>
      </c>
      <c r="AU164" s="102">
        <f t="shared" si="113"/>
        <v>23927.130592999994</v>
      </c>
      <c r="AV164" s="102">
        <f t="shared" si="113"/>
        <v>35799.600592999996</v>
      </c>
      <c r="AW164" s="102">
        <f t="shared" si="113"/>
        <v>35799.600592999996</v>
      </c>
      <c r="AX164" s="102">
        <f t="shared" si="113"/>
        <v>33853.049841</v>
      </c>
      <c r="AY164" s="102">
        <f t="shared" si="113"/>
        <v>33853.049841</v>
      </c>
      <c r="AZ164" s="102">
        <f t="shared" si="113"/>
        <v>33853.049841</v>
      </c>
      <c r="BA164" s="102">
        <f t="shared" si="113"/>
        <v>33853.049841</v>
      </c>
      <c r="BB164" s="102">
        <f t="shared" si="113"/>
        <v>33853.049841</v>
      </c>
      <c r="BC164" s="102">
        <f t="shared" si="113"/>
        <v>33853.049841</v>
      </c>
      <c r="BD164" s="102">
        <f t="shared" si="113"/>
        <v>33853.049841</v>
      </c>
      <c r="BE164" s="102">
        <f t="shared" si="113"/>
        <v>33853.049841</v>
      </c>
      <c r="BF164" s="102">
        <f t="shared" si="113"/>
        <v>33853.049841</v>
      </c>
      <c r="BG164" s="102">
        <f t="shared" si="113"/>
        <v>33853.049841</v>
      </c>
      <c r="BH164" s="102">
        <f t="shared" si="113"/>
        <v>33853.099840999996</v>
      </c>
      <c r="BI164" s="102">
        <f t="shared" si="113"/>
        <v>33853.099840999996</v>
      </c>
      <c r="BJ164" s="102">
        <f t="shared" si="113"/>
        <v>33853.099840999996</v>
      </c>
      <c r="BK164" s="102">
        <f t="shared" si="113"/>
        <v>33853.099840999996</v>
      </c>
      <c r="BL164" s="102">
        <f t="shared" si="113"/>
        <v>33853.099840999996</v>
      </c>
      <c r="BM164" s="102">
        <f t="shared" si="113"/>
        <v>33853.099840999996</v>
      </c>
      <c r="BN164" s="102">
        <f t="shared" si="113"/>
        <v>31290.154840999996</v>
      </c>
      <c r="BO164" s="102">
        <f t="shared" ref="BO164" si="114">SUM(BO165:BO172)</f>
        <v>31290.154840999996</v>
      </c>
      <c r="BP164" s="102">
        <v>31290.154840999996</v>
      </c>
      <c r="BQ164" s="102">
        <v>31290.154841</v>
      </c>
      <c r="BR164" s="102">
        <v>31290.154841</v>
      </c>
      <c r="BS164" s="102">
        <v>28981.294840999999</v>
      </c>
      <c r="BT164" s="102">
        <v>28211.674841</v>
      </c>
      <c r="BU164" s="102">
        <v>27057.244841</v>
      </c>
      <c r="BV164" s="102">
        <v>26287.624841000001</v>
      </c>
      <c r="BW164" s="102">
        <f>SUM(BW165:BW172)</f>
        <v>26287.624841000001</v>
      </c>
      <c r="WVB164" s="128"/>
    </row>
    <row r="165" spans="1:75 16122:16122" ht="15" hidden="1" customHeight="1" outlineLevel="1">
      <c r="A165" t="s">
        <v>251</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37">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37">
        <v>7979.9123249999975</v>
      </c>
      <c r="BH165" s="137">
        <v>7979.9123249999975</v>
      </c>
      <c r="BI165" s="137">
        <v>7979.9123249999975</v>
      </c>
      <c r="BJ165" s="137">
        <v>7979.9123249999975</v>
      </c>
      <c r="BK165" s="137">
        <v>7979.9123249999975</v>
      </c>
      <c r="BL165" s="137">
        <v>7979.9123249999975</v>
      </c>
      <c r="BM165" s="137">
        <v>7979.9123249999975</v>
      </c>
      <c r="BN165" s="137">
        <v>7979.9123249999975</v>
      </c>
      <c r="BO165" s="137">
        <v>7979.9123249999975</v>
      </c>
      <c r="BP165" s="137">
        <v>7979.9123249999975</v>
      </c>
      <c r="BQ165" s="137">
        <v>7979.9123249999975</v>
      </c>
      <c r="BR165" s="137">
        <v>7979.9123249999975</v>
      </c>
      <c r="BS165" s="137">
        <v>7979.9123249999975</v>
      </c>
      <c r="BT165" s="137">
        <v>7979.9123249999975</v>
      </c>
      <c r="BU165" s="137">
        <v>7979.9123249999975</v>
      </c>
      <c r="BV165" s="137">
        <v>7979.9123249999975</v>
      </c>
      <c r="BW165" s="137">
        <v>7979.9123249999975</v>
      </c>
    </row>
    <row r="166" spans="1:75 16122:16122" ht="15" hidden="1" customHeight="1" outlineLevel="1">
      <c r="A166" t="s">
        <v>252</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37">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37">
        <v>5582.4403739999998</v>
      </c>
      <c r="BH166" s="137">
        <v>5582.4403739999998</v>
      </c>
      <c r="BI166" s="137">
        <v>5582.4403739999998</v>
      </c>
      <c r="BJ166" s="137">
        <v>5582.4403739999998</v>
      </c>
      <c r="BK166" s="137">
        <v>5582.4403739999998</v>
      </c>
      <c r="BL166" s="137">
        <v>5582.4403739999998</v>
      </c>
      <c r="BM166" s="137">
        <v>5582.4403739999998</v>
      </c>
      <c r="BN166" s="137">
        <v>5582.4403739999998</v>
      </c>
      <c r="BO166" s="137">
        <v>5582.4403739999998</v>
      </c>
      <c r="BP166" s="137">
        <v>5582.4403739999998</v>
      </c>
      <c r="BQ166" s="137">
        <v>5582.4403739999998</v>
      </c>
      <c r="BR166" s="137">
        <v>5582.4403739999998</v>
      </c>
      <c r="BS166" s="137">
        <v>5582.4403739999998</v>
      </c>
      <c r="BT166" s="137">
        <v>5582.4403739999998</v>
      </c>
      <c r="BU166" s="137">
        <v>5582.4403739999998</v>
      </c>
      <c r="BV166" s="137">
        <v>5582.4403739999998</v>
      </c>
      <c r="BW166" s="137">
        <v>5582.4403739999998</v>
      </c>
    </row>
    <row r="167" spans="1:75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37">
        <v>0</v>
      </c>
      <c r="AY167" s="62">
        <v>0</v>
      </c>
      <c r="AZ167" s="62">
        <v>0</v>
      </c>
      <c r="BA167" s="62">
        <v>0</v>
      </c>
      <c r="BB167" s="62">
        <v>0</v>
      </c>
      <c r="BC167" s="62">
        <v>0</v>
      </c>
      <c r="BD167" s="62">
        <v>0</v>
      </c>
      <c r="BE167" s="62">
        <v>0</v>
      </c>
      <c r="BF167" s="62">
        <v>0</v>
      </c>
      <c r="BG167" s="137">
        <v>0</v>
      </c>
      <c r="BH167" s="137">
        <v>0</v>
      </c>
      <c r="BI167" s="137">
        <v>0</v>
      </c>
      <c r="BJ167" s="137">
        <v>0</v>
      </c>
      <c r="BK167" s="137">
        <v>0</v>
      </c>
      <c r="BL167" s="137">
        <v>0</v>
      </c>
      <c r="BM167" s="137">
        <v>0</v>
      </c>
      <c r="BN167" s="137">
        <v>0</v>
      </c>
      <c r="BO167" s="137">
        <v>0</v>
      </c>
      <c r="BP167" s="137">
        <v>0</v>
      </c>
      <c r="BQ167" s="137">
        <v>0</v>
      </c>
      <c r="BR167" s="137">
        <v>0</v>
      </c>
      <c r="BS167" s="137">
        <v>0</v>
      </c>
      <c r="BT167" s="137">
        <v>0</v>
      </c>
      <c r="BU167" s="137">
        <v>0</v>
      </c>
      <c r="BV167" s="137">
        <v>0</v>
      </c>
      <c r="BW167" s="137">
        <v>0</v>
      </c>
    </row>
    <row r="168" spans="1:75 16122:16122" ht="15" hidden="1" customHeight="1" outlineLevel="1">
      <c r="A168" t="s">
        <v>254</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37">
        <v>5002.53</v>
      </c>
      <c r="AY168" s="62">
        <v>5002.53</v>
      </c>
      <c r="AZ168" s="62">
        <v>5002.53</v>
      </c>
      <c r="BA168" s="62">
        <v>5002.53</v>
      </c>
      <c r="BB168" s="62">
        <v>5002.53</v>
      </c>
      <c r="BC168" s="62">
        <v>5002.53</v>
      </c>
      <c r="BD168" s="62">
        <v>5002.53</v>
      </c>
      <c r="BE168" s="62">
        <v>5002.53</v>
      </c>
      <c r="BF168" s="62">
        <v>5002.53</v>
      </c>
      <c r="BG168" s="137">
        <v>5002.53</v>
      </c>
      <c r="BH168" s="137">
        <v>5002.53</v>
      </c>
      <c r="BI168" s="137">
        <v>5002.53</v>
      </c>
      <c r="BJ168" s="137">
        <v>5002.53</v>
      </c>
      <c r="BK168" s="137">
        <v>5002.53</v>
      </c>
      <c r="BL168" s="137">
        <v>5002.53</v>
      </c>
      <c r="BM168" s="137">
        <v>5002.53</v>
      </c>
      <c r="BN168" s="137">
        <v>5002.53</v>
      </c>
      <c r="BO168" s="137">
        <v>5002.53</v>
      </c>
      <c r="BP168" s="137">
        <v>5002.53</v>
      </c>
      <c r="BQ168" s="137">
        <v>5002.5300000000007</v>
      </c>
      <c r="BR168" s="137">
        <v>5002.5300000000007</v>
      </c>
      <c r="BS168" s="137">
        <v>2693.6699999999996</v>
      </c>
      <c r="BT168" s="137">
        <v>1924.0499999999997</v>
      </c>
      <c r="BU168" s="137">
        <v>769.61999999999989</v>
      </c>
      <c r="BV168" s="137" t="s">
        <v>320</v>
      </c>
      <c r="BW168" s="137">
        <v>0</v>
      </c>
    </row>
    <row r="169" spans="1:75 16122:16122" ht="15" hidden="1" customHeight="1" outlineLevel="1">
      <c r="A169" t="s">
        <v>255</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37">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37">
        <v>563.22214199999996</v>
      </c>
      <c r="BH169" s="137">
        <v>563.22214199999996</v>
      </c>
      <c r="BI169" s="137">
        <v>563.22214199999996</v>
      </c>
      <c r="BJ169" s="137">
        <v>563.22214199999996</v>
      </c>
      <c r="BK169" s="137">
        <v>563.22214199999996</v>
      </c>
      <c r="BL169" s="137">
        <v>563.22214199999996</v>
      </c>
      <c r="BM169" s="137">
        <v>563.22214199999996</v>
      </c>
      <c r="BN169" s="137">
        <v>563.22214199999996</v>
      </c>
      <c r="BO169" s="137">
        <v>563.22214199999996</v>
      </c>
      <c r="BP169" s="137">
        <v>563.22214199999996</v>
      </c>
      <c r="BQ169" s="137">
        <v>563.22214199999996</v>
      </c>
      <c r="BR169" s="137">
        <v>563.22214199999996</v>
      </c>
      <c r="BS169" s="137">
        <v>563.22214199999996</v>
      </c>
      <c r="BT169" s="137">
        <v>563.22214199999996</v>
      </c>
      <c r="BU169" s="137">
        <v>563.22214199999996</v>
      </c>
      <c r="BV169" s="137">
        <v>563.22214199999996</v>
      </c>
      <c r="BW169" s="137">
        <v>563.22214199999996</v>
      </c>
    </row>
    <row r="170" spans="1:75 16122:16122" ht="15" hidden="1" customHeight="1" outlineLevel="1">
      <c r="A170" t="s">
        <v>256</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37">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37">
        <v>2562.9449999999997</v>
      </c>
      <c r="BH170" s="137">
        <v>2562.9449999999997</v>
      </c>
      <c r="BI170" s="137">
        <v>2562.9449999999997</v>
      </c>
      <c r="BJ170" s="137">
        <v>2562.9449999999997</v>
      </c>
      <c r="BK170" s="137">
        <v>2562.9449999999997</v>
      </c>
      <c r="BL170" s="137">
        <v>2562.9449999999997</v>
      </c>
      <c r="BM170" s="137">
        <v>2562.9449999999997</v>
      </c>
      <c r="BN170" s="137">
        <v>0</v>
      </c>
      <c r="BO170" s="137">
        <v>0</v>
      </c>
      <c r="BP170" s="137">
        <v>0</v>
      </c>
      <c r="BQ170" s="137">
        <v>0</v>
      </c>
      <c r="BR170" s="137">
        <v>0</v>
      </c>
      <c r="BS170" s="137">
        <v>0</v>
      </c>
      <c r="BT170" s="137">
        <v>0</v>
      </c>
      <c r="BU170" s="137">
        <v>0</v>
      </c>
      <c r="BV170" s="137">
        <v>0</v>
      </c>
      <c r="BW170" s="137">
        <v>0</v>
      </c>
    </row>
    <row r="171" spans="1:75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37">
        <v>0</v>
      </c>
      <c r="AY171" s="62">
        <v>0</v>
      </c>
      <c r="AZ171" s="62">
        <v>0</v>
      </c>
      <c r="BA171" s="62">
        <v>0</v>
      </c>
      <c r="BB171" s="62">
        <v>0</v>
      </c>
      <c r="BC171" s="62">
        <v>0</v>
      </c>
      <c r="BD171" s="62">
        <v>0</v>
      </c>
      <c r="BE171" s="62">
        <v>0</v>
      </c>
      <c r="BF171" s="62">
        <v>0</v>
      </c>
      <c r="BG171" s="137">
        <v>0</v>
      </c>
      <c r="BH171" s="137">
        <v>0</v>
      </c>
      <c r="BI171" s="137">
        <v>0</v>
      </c>
      <c r="BJ171" s="137">
        <v>0</v>
      </c>
      <c r="BK171" s="137">
        <v>0</v>
      </c>
      <c r="BL171" s="137">
        <v>0</v>
      </c>
      <c r="BM171" s="137">
        <v>0</v>
      </c>
      <c r="BN171" s="137">
        <v>0</v>
      </c>
      <c r="BO171" s="137">
        <v>0</v>
      </c>
      <c r="BP171" s="137">
        <v>0</v>
      </c>
      <c r="BQ171" s="137">
        <v>0</v>
      </c>
      <c r="BR171" s="137">
        <v>0</v>
      </c>
      <c r="BS171" s="137">
        <v>0</v>
      </c>
      <c r="BT171" s="137">
        <v>0</v>
      </c>
      <c r="BU171" s="137">
        <v>0</v>
      </c>
      <c r="BV171" s="137">
        <v>0</v>
      </c>
      <c r="BW171" s="137">
        <v>0</v>
      </c>
    </row>
    <row r="172" spans="1:75 16122:16122" ht="15" hidden="1" customHeight="1" outlineLevel="1">
      <c r="A172" t="s">
        <v>257</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37">
        <v>12162</v>
      </c>
      <c r="AY172" s="62">
        <v>12162</v>
      </c>
      <c r="AZ172" s="62">
        <v>12162</v>
      </c>
      <c r="BA172" s="62">
        <v>12162</v>
      </c>
      <c r="BB172" s="62">
        <v>12162</v>
      </c>
      <c r="BC172" s="62">
        <v>12162</v>
      </c>
      <c r="BD172" s="62">
        <v>12162</v>
      </c>
      <c r="BE172" s="62">
        <v>12162</v>
      </c>
      <c r="BF172" s="62">
        <v>12162</v>
      </c>
      <c r="BG172" s="137">
        <v>12162</v>
      </c>
      <c r="BH172" s="137">
        <v>12162.05</v>
      </c>
      <c r="BI172" s="137">
        <v>12162.05</v>
      </c>
      <c r="BJ172" s="137">
        <v>12162.05</v>
      </c>
      <c r="BK172" s="137">
        <v>12162.05</v>
      </c>
      <c r="BL172" s="137">
        <v>12162.05</v>
      </c>
      <c r="BM172" s="137">
        <v>12162.05</v>
      </c>
      <c r="BN172" s="137">
        <v>12162.05</v>
      </c>
      <c r="BO172" s="137">
        <v>12162.05</v>
      </c>
      <c r="BP172" s="137">
        <v>12162.05</v>
      </c>
      <c r="BQ172" s="137">
        <v>12162.050000000003</v>
      </c>
      <c r="BR172" s="137">
        <v>12162.050000000003</v>
      </c>
      <c r="BS172" s="137">
        <v>12162.050000000003</v>
      </c>
      <c r="BT172" s="137">
        <v>12162.050000000003</v>
      </c>
      <c r="BU172" s="137">
        <v>12162.050000000003</v>
      </c>
      <c r="BV172" s="137">
        <v>12162.050000000003</v>
      </c>
      <c r="BW172" s="137">
        <v>12162.050000000003</v>
      </c>
    </row>
    <row r="173" spans="1:75 16122:16122" s="15" customFormat="1" ht="15" customHeight="1" collapsed="1">
      <c r="B173" s="80" t="s">
        <v>15</v>
      </c>
      <c r="C173" s="128">
        <f t="shared" ref="C173:BN173" si="115">SUM(C174:C181)</f>
        <v>38642</v>
      </c>
      <c r="D173" s="128">
        <f t="shared" si="115"/>
        <v>38642</v>
      </c>
      <c r="E173" s="128">
        <f t="shared" si="115"/>
        <v>38642</v>
      </c>
      <c r="F173" s="128">
        <f t="shared" si="115"/>
        <v>38642</v>
      </c>
      <c r="G173" s="128">
        <f t="shared" si="115"/>
        <v>38642</v>
      </c>
      <c r="H173" s="128">
        <f t="shared" si="115"/>
        <v>38642</v>
      </c>
      <c r="I173" s="128">
        <f t="shared" si="115"/>
        <v>38164</v>
      </c>
      <c r="J173" s="128">
        <f t="shared" si="115"/>
        <v>41851</v>
      </c>
      <c r="K173" s="128">
        <f t="shared" si="115"/>
        <v>41851</v>
      </c>
      <c r="L173" s="128">
        <f t="shared" si="115"/>
        <v>41851</v>
      </c>
      <c r="M173" s="128">
        <f t="shared" si="115"/>
        <v>42698</v>
      </c>
      <c r="N173" s="128">
        <f t="shared" si="115"/>
        <v>42698</v>
      </c>
      <c r="O173" s="128">
        <f t="shared" si="115"/>
        <v>42698</v>
      </c>
      <c r="P173" s="128">
        <f t="shared" si="115"/>
        <v>42698</v>
      </c>
      <c r="Q173" s="128">
        <f t="shared" si="115"/>
        <v>45781</v>
      </c>
      <c r="R173" s="128">
        <f t="shared" si="115"/>
        <v>45781</v>
      </c>
      <c r="S173" s="128">
        <f t="shared" si="115"/>
        <v>45781</v>
      </c>
      <c r="T173" s="128">
        <f t="shared" si="115"/>
        <v>66517</v>
      </c>
      <c r="U173" s="128">
        <f t="shared" si="115"/>
        <v>66517</v>
      </c>
      <c r="V173" s="128">
        <f t="shared" si="115"/>
        <v>75198</v>
      </c>
      <c r="W173" s="128">
        <f t="shared" si="115"/>
        <v>75198</v>
      </c>
      <c r="X173" s="128">
        <f t="shared" si="115"/>
        <v>73680</v>
      </c>
      <c r="Y173" s="128">
        <f t="shared" si="115"/>
        <v>73680.061155999996</v>
      </c>
      <c r="Z173" s="128">
        <f t="shared" si="115"/>
        <v>117315.061156</v>
      </c>
      <c r="AA173" s="128">
        <f t="shared" si="115"/>
        <v>117315.061156</v>
      </c>
      <c r="AB173" s="128">
        <f t="shared" si="115"/>
        <v>117315.061156</v>
      </c>
      <c r="AC173" s="128">
        <f t="shared" si="115"/>
        <v>118006.34216500001</v>
      </c>
      <c r="AD173" s="128">
        <f t="shared" si="115"/>
        <v>118006</v>
      </c>
      <c r="AE173" s="128">
        <f t="shared" si="115"/>
        <v>118006</v>
      </c>
      <c r="AF173" s="128">
        <f t="shared" si="115"/>
        <v>135839.62227015995</v>
      </c>
      <c r="AG173" s="128">
        <f t="shared" si="115"/>
        <v>135839.62227015995</v>
      </c>
      <c r="AH173" s="128">
        <f t="shared" si="115"/>
        <v>134884.80077015999</v>
      </c>
      <c r="AI173" s="128">
        <f t="shared" si="115"/>
        <v>134857.59803200001</v>
      </c>
      <c r="AJ173" s="128">
        <f t="shared" si="115"/>
        <v>149128.715861</v>
      </c>
      <c r="AK173" s="128">
        <f t="shared" si="115"/>
        <v>149073</v>
      </c>
      <c r="AL173" s="128">
        <f t="shared" si="115"/>
        <v>149070</v>
      </c>
      <c r="AM173" s="128">
        <f t="shared" si="115"/>
        <v>148603.1259675</v>
      </c>
      <c r="AN173" s="128">
        <f t="shared" si="115"/>
        <v>148643</v>
      </c>
      <c r="AO173" s="128">
        <f t="shared" si="115"/>
        <v>148505</v>
      </c>
      <c r="AP173" s="128">
        <f t="shared" si="115"/>
        <v>149328.54668699999</v>
      </c>
      <c r="AQ173" s="128">
        <f t="shared" si="115"/>
        <v>140821.66738699996</v>
      </c>
      <c r="AR173" s="128">
        <f t="shared" si="115"/>
        <v>141533.10520799999</v>
      </c>
      <c r="AS173" s="128">
        <f t="shared" si="115"/>
        <v>141464.08938549997</v>
      </c>
      <c r="AT173" s="128">
        <f t="shared" si="115"/>
        <v>141515.80938549998</v>
      </c>
      <c r="AU173" s="128">
        <f t="shared" si="115"/>
        <v>141165.607304</v>
      </c>
      <c r="AV173" s="128">
        <f t="shared" si="115"/>
        <v>141292.51684733335</v>
      </c>
      <c r="AW173" s="128">
        <f t="shared" si="115"/>
        <v>141564</v>
      </c>
      <c r="AX173" s="128">
        <f t="shared" si="115"/>
        <v>141557</v>
      </c>
      <c r="AY173" s="128">
        <f t="shared" si="115"/>
        <v>141574.514024</v>
      </c>
      <c r="AZ173" s="128">
        <f t="shared" si="115"/>
        <v>141580.88878466666</v>
      </c>
      <c r="BA173" s="128">
        <f t="shared" si="115"/>
        <v>141592.60481633333</v>
      </c>
      <c r="BB173" s="128">
        <f t="shared" si="115"/>
        <v>141667</v>
      </c>
      <c r="BC173" s="128">
        <f t="shared" si="115"/>
        <v>141586.607613</v>
      </c>
      <c r="BD173" s="128">
        <f t="shared" si="115"/>
        <v>141586.607613</v>
      </c>
      <c r="BE173" s="128">
        <f t="shared" si="115"/>
        <v>141453.137613</v>
      </c>
      <c r="BF173" s="128">
        <f t="shared" si="115"/>
        <v>126767.26058133334</v>
      </c>
      <c r="BG173" s="128">
        <f t="shared" si="115"/>
        <v>126805.71719433332</v>
      </c>
      <c r="BH173" s="128">
        <f t="shared" si="115"/>
        <v>126825.55571099999</v>
      </c>
      <c r="BI173" s="128">
        <f t="shared" si="115"/>
        <v>126835.752788</v>
      </c>
      <c r="BJ173" s="128">
        <f t="shared" si="115"/>
        <v>126858.04119166666</v>
      </c>
      <c r="BK173" s="128">
        <f t="shared" si="115"/>
        <v>126954.64776600001</v>
      </c>
      <c r="BL173" s="128">
        <f t="shared" si="115"/>
        <v>127038.572241</v>
      </c>
      <c r="BM173" s="128">
        <f t="shared" si="115"/>
        <v>127163.324609</v>
      </c>
      <c r="BN173" s="128">
        <f t="shared" si="115"/>
        <v>127166.87001300001</v>
      </c>
      <c r="BO173" s="128">
        <f t="shared" ref="BO173" si="116">SUM(BO174:BO181)</f>
        <v>127173.64967700001</v>
      </c>
      <c r="BP173" s="128">
        <v>29270.962478000001</v>
      </c>
      <c r="BQ173" s="128">
        <v>29308.965119287903</v>
      </c>
      <c r="BR173" s="128">
        <v>29380.791875000006</v>
      </c>
      <c r="BS173" s="128">
        <v>29373.827489000003</v>
      </c>
      <c r="BT173" s="128">
        <v>29371.553945000003</v>
      </c>
      <c r="BU173" s="128">
        <v>29367.006857</v>
      </c>
      <c r="BV173" s="128">
        <v>25505.719707999997</v>
      </c>
      <c r="BW173" s="128">
        <f>SUM(BW174:BW181)</f>
        <v>25505.714708</v>
      </c>
    </row>
    <row r="174" spans="1:75 16122:16122" ht="15" hidden="1" customHeight="1" outlineLevel="1">
      <c r="A174" t="s">
        <v>258</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37">
        <v>9413</v>
      </c>
      <c r="AX174" s="137">
        <v>9413</v>
      </c>
      <c r="AY174" s="62">
        <v>9414.4486410000009</v>
      </c>
      <c r="AZ174" s="62">
        <v>9414.4486410000009</v>
      </c>
      <c r="BA174" s="62">
        <v>9414.1380060000029</v>
      </c>
      <c r="BB174" s="137">
        <v>9414</v>
      </c>
      <c r="BC174" s="62">
        <v>9413.5167360000014</v>
      </c>
      <c r="BD174" s="62">
        <v>9413.5167360000014</v>
      </c>
      <c r="BE174" s="62">
        <v>9413.5167360000014</v>
      </c>
      <c r="BF174" s="62">
        <v>9371.3988420000005</v>
      </c>
      <c r="BG174" s="137">
        <v>9409.8554550000008</v>
      </c>
      <c r="BH174" s="137">
        <v>9409.8554550000008</v>
      </c>
      <c r="BI174" s="137">
        <v>9412.8133320000015</v>
      </c>
      <c r="BJ174" s="137">
        <v>9418.7290859999994</v>
      </c>
      <c r="BK174" s="137">
        <v>9481.9059269999998</v>
      </c>
      <c r="BL174" s="137">
        <v>9481.9059269999998</v>
      </c>
      <c r="BM174" s="137">
        <v>9481.9059269999998</v>
      </c>
      <c r="BN174" s="137">
        <v>9481.9059270000016</v>
      </c>
      <c r="BO174" s="137">
        <v>9481.9059270000016</v>
      </c>
      <c r="BP174" s="137">
        <v>3862.9987110000002</v>
      </c>
      <c r="BQ174" s="137">
        <v>3864.1221922879013</v>
      </c>
      <c r="BR174" s="137">
        <v>3868.2565350000009</v>
      </c>
      <c r="BS174" s="137">
        <v>3861.2921490000008</v>
      </c>
      <c r="BT174" s="137">
        <v>3861.2921490000012</v>
      </c>
      <c r="BU174" s="137">
        <v>3861.2921490000012</v>
      </c>
      <c r="BV174" s="137" t="s">
        <v>320</v>
      </c>
      <c r="BW174" s="137">
        <v>0</v>
      </c>
    </row>
    <row r="175" spans="1:75 16122:16122" ht="15" hidden="1" customHeight="1" outlineLevel="1">
      <c r="A175" t="s">
        <v>259</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37">
        <v>42700</v>
      </c>
      <c r="AX175" s="137">
        <v>42533</v>
      </c>
      <c r="AY175" s="62">
        <v>42533.157583</v>
      </c>
      <c r="AZ175" s="62">
        <v>42533.161676999996</v>
      </c>
      <c r="BA175" s="62">
        <v>42533.161676999996</v>
      </c>
      <c r="BB175" s="137">
        <v>42533</v>
      </c>
      <c r="BC175" s="62">
        <v>42533.161676999989</v>
      </c>
      <c r="BD175" s="62">
        <v>42533.161676999989</v>
      </c>
      <c r="BE175" s="62">
        <v>42533.161676999989</v>
      </c>
      <c r="BF175" s="62">
        <v>42753.433206000002</v>
      </c>
      <c r="BG175" s="137">
        <v>42753.433205999994</v>
      </c>
      <c r="BH175" s="137">
        <v>42753.535555999995</v>
      </c>
      <c r="BI175" s="137">
        <v>42753.74025599999</v>
      </c>
      <c r="BJ175" s="137">
        <v>42753.513038999998</v>
      </c>
      <c r="BK175" s="137">
        <v>42753.513038999998</v>
      </c>
      <c r="BL175" s="137">
        <v>42760.268138999993</v>
      </c>
      <c r="BM175" s="137">
        <v>42885.020506999994</v>
      </c>
      <c r="BN175" s="137">
        <v>42888.565911000005</v>
      </c>
      <c r="BO175" s="137">
        <v>42895.345574999999</v>
      </c>
      <c r="BP175" s="137">
        <v>7169.6657670000004</v>
      </c>
      <c r="BQ175" s="137">
        <v>7206.5449269999999</v>
      </c>
      <c r="BR175" s="137">
        <v>7274.2373400000006</v>
      </c>
      <c r="BS175" s="137">
        <v>7274.2373399999997</v>
      </c>
      <c r="BT175" s="137">
        <v>7271.963796</v>
      </c>
      <c r="BU175" s="137">
        <v>7267.4167080000007</v>
      </c>
      <c r="BV175" s="137">
        <v>7267.4167080000007</v>
      </c>
      <c r="BW175" s="137">
        <v>7267.4167080000007</v>
      </c>
    </row>
    <row r="176" spans="1:75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37">
        <v>14805</v>
      </c>
      <c r="AX176" s="137">
        <v>14940</v>
      </c>
      <c r="AY176" s="62">
        <v>14956.292000000005</v>
      </c>
      <c r="AZ176" s="62">
        <v>14962.662666666671</v>
      </c>
      <c r="BA176" s="62">
        <v>14974.689333333336</v>
      </c>
      <c r="BB176" s="137">
        <v>14982</v>
      </c>
      <c r="BC176" s="62">
        <v>14985.004000000001</v>
      </c>
      <c r="BD176" s="62">
        <v>14985.004000000001</v>
      </c>
      <c r="BE176" s="62">
        <v>14985.004000000001</v>
      </c>
      <c r="BF176" s="62">
        <v>0</v>
      </c>
      <c r="BG176" s="137">
        <v>0</v>
      </c>
      <c r="BH176" s="137">
        <v>0</v>
      </c>
      <c r="BI176" s="137">
        <v>0</v>
      </c>
      <c r="BJ176" s="137">
        <v>0</v>
      </c>
      <c r="BK176" s="137">
        <v>0</v>
      </c>
      <c r="BL176" s="137">
        <v>0</v>
      </c>
      <c r="BM176" s="137">
        <v>0</v>
      </c>
      <c r="BN176" s="137">
        <v>0</v>
      </c>
      <c r="BO176" s="137">
        <v>0</v>
      </c>
      <c r="BP176" s="137">
        <v>0</v>
      </c>
      <c r="BQ176" s="137">
        <v>0</v>
      </c>
      <c r="BR176" s="137">
        <v>0</v>
      </c>
      <c r="BS176" s="137">
        <v>0</v>
      </c>
      <c r="BT176" s="137">
        <v>0</v>
      </c>
      <c r="BU176" s="137">
        <v>0</v>
      </c>
      <c r="BV176" s="137">
        <v>0</v>
      </c>
      <c r="BW176" s="137">
        <v>0</v>
      </c>
    </row>
    <row r="177" spans="1:75" ht="15" hidden="1" customHeight="1" outlineLevel="1">
      <c r="A177" t="s">
        <v>260</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37">
        <v>35290</v>
      </c>
      <c r="AX177" s="137">
        <v>35293</v>
      </c>
      <c r="AY177" s="62">
        <v>35292.944000000003</v>
      </c>
      <c r="AZ177" s="62">
        <v>35292.944000000003</v>
      </c>
      <c r="BA177" s="62">
        <v>35292.944000000003</v>
      </c>
      <c r="BB177" s="137">
        <v>35287</v>
      </c>
      <c r="BC177" s="62">
        <v>35228.008000000002</v>
      </c>
      <c r="BD177" s="62">
        <v>35228.008000000002</v>
      </c>
      <c r="BE177" s="62">
        <v>35228.008000000002</v>
      </c>
      <c r="BF177" s="62">
        <v>35201.229333333329</v>
      </c>
      <c r="BG177" s="137">
        <v>35201.229333333329</v>
      </c>
      <c r="BH177" s="137">
        <v>35228.008000000009</v>
      </c>
      <c r="BI177" s="137">
        <v>35228</v>
      </c>
      <c r="BJ177" s="137">
        <v>35228</v>
      </c>
      <c r="BK177" s="137">
        <v>35228</v>
      </c>
      <c r="BL177" s="137">
        <v>35228</v>
      </c>
      <c r="BM177" s="137">
        <v>35228</v>
      </c>
      <c r="BN177" s="137">
        <v>35228</v>
      </c>
      <c r="BO177" s="137">
        <v>35228</v>
      </c>
      <c r="BP177" s="137">
        <v>4403.5</v>
      </c>
      <c r="BQ177" s="137">
        <v>4403.5</v>
      </c>
      <c r="BR177" s="137">
        <v>4403.5000000000009</v>
      </c>
      <c r="BS177" s="137">
        <v>4403.5000000000009</v>
      </c>
      <c r="BT177" s="137">
        <v>4403.5000000000027</v>
      </c>
      <c r="BU177" s="137">
        <v>4403.5000000000018</v>
      </c>
      <c r="BV177" s="137">
        <v>4403.505000000001</v>
      </c>
      <c r="BW177" s="137">
        <v>4403.5</v>
      </c>
    </row>
    <row r="178" spans="1:75" ht="15" hidden="1" customHeight="1" outlineLevel="1">
      <c r="A178" t="s">
        <v>261</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37">
        <v>9340</v>
      </c>
      <c r="AX178" s="137">
        <v>9340</v>
      </c>
      <c r="AY178" s="62">
        <v>9340.0099999999966</v>
      </c>
      <c r="AZ178" s="62">
        <v>9340.0099999999984</v>
      </c>
      <c r="BA178" s="62">
        <v>9340.0099999999984</v>
      </c>
      <c r="BB178" s="137">
        <v>9395</v>
      </c>
      <c r="BC178" s="62">
        <v>9362.0049999999992</v>
      </c>
      <c r="BD178" s="62">
        <v>9362.0049999999992</v>
      </c>
      <c r="BE178" s="62">
        <v>9228.5349999999999</v>
      </c>
      <c r="BF178" s="62">
        <v>9228.5349999999999</v>
      </c>
      <c r="BG178" s="137">
        <v>9228.5349999999999</v>
      </c>
      <c r="BH178" s="137">
        <v>9221.4925000000003</v>
      </c>
      <c r="BI178" s="137">
        <v>9228.5349999999999</v>
      </c>
      <c r="BJ178" s="137">
        <v>9228.5349999999999</v>
      </c>
      <c r="BK178" s="137">
        <v>9228.5349999999999</v>
      </c>
      <c r="BL178" s="137">
        <v>9228.5349999999999</v>
      </c>
      <c r="BM178" s="137">
        <v>9228.5349999999999</v>
      </c>
      <c r="BN178" s="137">
        <v>9228.534999999998</v>
      </c>
      <c r="BO178" s="137">
        <v>9228.534999999998</v>
      </c>
      <c r="BP178" s="137">
        <v>3691.4140000000002</v>
      </c>
      <c r="BQ178" s="137">
        <v>3691.4139999999993</v>
      </c>
      <c r="BR178" s="137">
        <v>3691.4140000000002</v>
      </c>
      <c r="BS178" s="137">
        <v>3691.4140000000002</v>
      </c>
      <c r="BT178" s="137">
        <v>3691.4140000000002</v>
      </c>
      <c r="BU178" s="137">
        <v>3691.4140000000002</v>
      </c>
      <c r="BV178" s="137">
        <v>3691.4140000000007</v>
      </c>
      <c r="BW178" s="137">
        <v>3691.414000000002</v>
      </c>
    </row>
    <row r="179" spans="1:75" ht="15" hidden="1" customHeight="1" outlineLevel="1">
      <c r="A179" t="s">
        <v>262</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37">
        <v>15306</v>
      </c>
      <c r="AX179" s="137">
        <v>15328</v>
      </c>
      <c r="AY179" s="62">
        <v>15328.156800000001</v>
      </c>
      <c r="AZ179" s="62">
        <v>15328.156800000001</v>
      </c>
      <c r="BA179" s="62">
        <v>15328.156800000001</v>
      </c>
      <c r="BB179" s="137">
        <v>15346</v>
      </c>
      <c r="BC179" s="62">
        <v>15355.4072</v>
      </c>
      <c r="BD179" s="62">
        <v>15355.4072</v>
      </c>
      <c r="BE179" s="62">
        <v>15355.4072</v>
      </c>
      <c r="BF179" s="62">
        <v>15503.1592</v>
      </c>
      <c r="BG179" s="137">
        <v>15503.1592</v>
      </c>
      <c r="BH179" s="137">
        <v>15503.1592</v>
      </c>
      <c r="BI179" s="137">
        <v>15503.1592</v>
      </c>
      <c r="BJ179" s="137">
        <v>15519.759066666667</v>
      </c>
      <c r="BK179" s="137">
        <v>15553.1888</v>
      </c>
      <c r="BL179" s="137">
        <v>15553.1888</v>
      </c>
      <c r="BM179" s="137">
        <v>15553.1888</v>
      </c>
      <c r="BN179" s="137">
        <v>15553.1888</v>
      </c>
      <c r="BO179" s="137">
        <v>15553.1888</v>
      </c>
      <c r="BP179" s="137">
        <v>10143.384000000002</v>
      </c>
      <c r="BQ179" s="137">
        <v>10143.384000000002</v>
      </c>
      <c r="BR179" s="137">
        <v>10143.384000000002</v>
      </c>
      <c r="BS179" s="137">
        <v>10143.384</v>
      </c>
      <c r="BT179" s="137">
        <v>10143.383999999998</v>
      </c>
      <c r="BU179" s="137">
        <v>10143.383999999996</v>
      </c>
      <c r="BV179" s="137">
        <v>10143.383999999995</v>
      </c>
      <c r="BW179" s="137">
        <v>10143.383999999995</v>
      </c>
    </row>
    <row r="180" spans="1:75" ht="15" hidden="1" customHeight="1" outlineLevel="1">
      <c r="A180" t="s">
        <v>263</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37">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37">
        <v>14710</v>
      </c>
      <c r="AX180" s="137">
        <v>14710</v>
      </c>
      <c r="AY180" s="62">
        <v>14709.504999999999</v>
      </c>
      <c r="AZ180" s="62">
        <v>14709.504999999999</v>
      </c>
      <c r="BA180" s="62">
        <v>14709.504999999999</v>
      </c>
      <c r="BB180" s="137">
        <v>14710</v>
      </c>
      <c r="BC180" s="62">
        <v>14709.505000000001</v>
      </c>
      <c r="BD180" s="62">
        <v>14709.504999999999</v>
      </c>
      <c r="BE180" s="62">
        <v>14709.504999999999</v>
      </c>
      <c r="BF180" s="62">
        <v>14709.504999999999</v>
      </c>
      <c r="BG180" s="137">
        <v>14709.504999999999</v>
      </c>
      <c r="BH180" s="137">
        <v>14709.504999999999</v>
      </c>
      <c r="BI180" s="137">
        <v>14709.504999999999</v>
      </c>
      <c r="BJ180" s="137">
        <v>14709.504999999999</v>
      </c>
      <c r="BK180" s="137">
        <v>14709.504999999999</v>
      </c>
      <c r="BL180" s="137">
        <v>14786.674375000001</v>
      </c>
      <c r="BM180" s="137">
        <v>14786.674375000001</v>
      </c>
      <c r="BN180" s="137">
        <v>14786.674375000001</v>
      </c>
      <c r="BO180" s="137">
        <v>14786.674375000001</v>
      </c>
      <c r="BP180" s="137">
        <v>0</v>
      </c>
      <c r="BQ180" s="137">
        <v>0</v>
      </c>
      <c r="BR180" s="137">
        <v>0</v>
      </c>
      <c r="BS180" s="137">
        <v>0</v>
      </c>
      <c r="BT180" s="137">
        <v>0</v>
      </c>
      <c r="BU180" s="137">
        <v>0</v>
      </c>
      <c r="BV180" s="137">
        <v>0</v>
      </c>
      <c r="BW180" s="137">
        <v>0</v>
      </c>
    </row>
    <row r="181" spans="1:75"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07">
        <v>0</v>
      </c>
      <c r="AZ181" s="107">
        <v>0</v>
      </c>
      <c r="BA181" s="107">
        <v>0</v>
      </c>
      <c r="BB181" s="107">
        <v>0</v>
      </c>
      <c r="BC181" s="107">
        <v>0</v>
      </c>
      <c r="BD181" s="107">
        <v>0</v>
      </c>
      <c r="BE181" s="107">
        <v>0</v>
      </c>
      <c r="BF181" s="107">
        <v>0</v>
      </c>
      <c r="BG181" s="137">
        <v>0</v>
      </c>
      <c r="BH181" s="137">
        <v>0</v>
      </c>
      <c r="BI181" s="137">
        <v>0</v>
      </c>
      <c r="BJ181" s="137">
        <v>0</v>
      </c>
      <c r="BK181" s="137">
        <v>0</v>
      </c>
      <c r="BL181" s="137">
        <v>0</v>
      </c>
      <c r="BM181" s="137">
        <v>0</v>
      </c>
      <c r="BN181" s="137">
        <v>0</v>
      </c>
      <c r="BO181" s="137">
        <v>0</v>
      </c>
      <c r="BP181" s="137">
        <v>0</v>
      </c>
      <c r="BQ181" s="137">
        <v>0</v>
      </c>
      <c r="BR181" s="137">
        <v>0</v>
      </c>
      <c r="BS181" s="137">
        <v>0</v>
      </c>
      <c r="BT181" s="137">
        <v>0</v>
      </c>
      <c r="BU181" s="137">
        <v>0</v>
      </c>
      <c r="BV181" s="137">
        <v>0</v>
      </c>
      <c r="BW181" s="137">
        <v>0</v>
      </c>
    </row>
    <row r="182" spans="1:75" s="15" customFormat="1" ht="15" customHeight="1" collapsed="1">
      <c r="B182" s="80" t="str">
        <f>IF('Sumário | Summary'!P1=1,"Galpões Logísticos","Distribution Centers")</f>
        <v>Galpões Logísticos</v>
      </c>
      <c r="C182" s="128">
        <f t="shared" ref="C182:BN182" si="117">SUM(C183:C193)</f>
        <v>40350</v>
      </c>
      <c r="D182" s="128">
        <f t="shared" si="117"/>
        <v>40350</v>
      </c>
      <c r="E182" s="128">
        <f t="shared" si="117"/>
        <v>40350</v>
      </c>
      <c r="F182" s="128">
        <f t="shared" si="117"/>
        <v>40350</v>
      </c>
      <c r="G182" s="128">
        <f t="shared" si="117"/>
        <v>40350</v>
      </c>
      <c r="H182" s="128">
        <f t="shared" si="117"/>
        <v>40350</v>
      </c>
      <c r="I182" s="128">
        <f t="shared" si="117"/>
        <v>40350</v>
      </c>
      <c r="J182" s="128">
        <f t="shared" si="117"/>
        <v>40350</v>
      </c>
      <c r="K182" s="128">
        <f t="shared" si="117"/>
        <v>40350</v>
      </c>
      <c r="L182" s="128">
        <f t="shared" si="117"/>
        <v>40350</v>
      </c>
      <c r="M182" s="128">
        <f t="shared" si="117"/>
        <v>40350</v>
      </c>
      <c r="N182" s="128">
        <f t="shared" si="117"/>
        <v>40350</v>
      </c>
      <c r="O182" s="128">
        <f t="shared" si="117"/>
        <v>40350</v>
      </c>
      <c r="P182" s="128">
        <f t="shared" si="117"/>
        <v>40350</v>
      </c>
      <c r="Q182" s="128">
        <f t="shared" si="117"/>
        <v>54249</v>
      </c>
      <c r="R182" s="128">
        <f t="shared" si="117"/>
        <v>44711</v>
      </c>
      <c r="S182" s="128">
        <f t="shared" si="117"/>
        <v>43227</v>
      </c>
      <c r="T182" s="128">
        <f t="shared" si="117"/>
        <v>43227</v>
      </c>
      <c r="U182" s="128">
        <f t="shared" si="117"/>
        <v>43227</v>
      </c>
      <c r="V182" s="128">
        <f t="shared" si="117"/>
        <v>43227</v>
      </c>
      <c r="W182" s="128">
        <f t="shared" si="117"/>
        <v>45126</v>
      </c>
      <c r="X182" s="128">
        <f t="shared" si="117"/>
        <v>55136.439242970155</v>
      </c>
      <c r="Y182" s="128">
        <f t="shared" si="117"/>
        <v>55136.439242970155</v>
      </c>
      <c r="Z182" s="128">
        <f t="shared" si="117"/>
        <v>96553.960992970155</v>
      </c>
      <c r="AA182" s="128">
        <f t="shared" si="117"/>
        <v>96553.724242970158</v>
      </c>
      <c r="AB182" s="128">
        <f t="shared" si="117"/>
        <v>123780.39924297016</v>
      </c>
      <c r="AC182" s="128">
        <f t="shared" si="117"/>
        <v>139705.55924297016</v>
      </c>
      <c r="AD182" s="128">
        <f t="shared" si="117"/>
        <v>139706</v>
      </c>
      <c r="AE182" s="128">
        <f t="shared" si="117"/>
        <v>139706</v>
      </c>
      <c r="AF182" s="128">
        <f t="shared" si="117"/>
        <v>139713.03</v>
      </c>
      <c r="AG182" s="128">
        <f t="shared" si="117"/>
        <v>139713.03</v>
      </c>
      <c r="AH182" s="128">
        <f t="shared" si="117"/>
        <v>139713.03</v>
      </c>
      <c r="AI182" s="128">
        <f t="shared" si="117"/>
        <v>168232.03</v>
      </c>
      <c r="AJ182" s="128">
        <f t="shared" si="117"/>
        <v>212543.07</v>
      </c>
      <c r="AK182" s="128">
        <f t="shared" si="117"/>
        <v>199681</v>
      </c>
      <c r="AL182" s="128">
        <f t="shared" si="117"/>
        <v>199681</v>
      </c>
      <c r="AM182" s="128">
        <f t="shared" si="117"/>
        <v>212758</v>
      </c>
      <c r="AN182" s="128">
        <f t="shared" si="117"/>
        <v>212758</v>
      </c>
      <c r="AO182" s="128">
        <f t="shared" si="117"/>
        <v>12863</v>
      </c>
      <c r="AP182" s="128">
        <f t="shared" si="117"/>
        <v>12863</v>
      </c>
      <c r="AQ182" s="128">
        <f t="shared" si="117"/>
        <v>12863</v>
      </c>
      <c r="AR182" s="128">
        <f t="shared" si="117"/>
        <v>0</v>
      </c>
      <c r="AS182" s="128">
        <f t="shared" si="117"/>
        <v>0</v>
      </c>
      <c r="AT182" s="128">
        <f t="shared" si="117"/>
        <v>0</v>
      </c>
      <c r="AU182" s="128">
        <f t="shared" si="117"/>
        <v>0</v>
      </c>
      <c r="AV182" s="128">
        <f t="shared" si="117"/>
        <v>0</v>
      </c>
      <c r="AW182" s="128">
        <f t="shared" si="117"/>
        <v>0</v>
      </c>
      <c r="AX182" s="128">
        <f t="shared" si="117"/>
        <v>0</v>
      </c>
      <c r="AY182" s="128">
        <f t="shared" si="117"/>
        <v>0</v>
      </c>
      <c r="AZ182" s="128">
        <f t="shared" si="117"/>
        <v>0</v>
      </c>
      <c r="BA182" s="128">
        <f t="shared" si="117"/>
        <v>0</v>
      </c>
      <c r="BB182" s="128">
        <f t="shared" si="117"/>
        <v>0</v>
      </c>
      <c r="BC182" s="128">
        <f t="shared" si="117"/>
        <v>0</v>
      </c>
      <c r="BD182" s="128">
        <f t="shared" si="117"/>
        <v>0</v>
      </c>
      <c r="BE182" s="128">
        <f t="shared" si="117"/>
        <v>0</v>
      </c>
      <c r="BF182" s="128">
        <f t="shared" si="117"/>
        <v>0</v>
      </c>
      <c r="BG182" s="128">
        <f t="shared" si="117"/>
        <v>0</v>
      </c>
      <c r="BH182" s="128">
        <f t="shared" si="117"/>
        <v>0</v>
      </c>
      <c r="BI182" s="128">
        <f t="shared" si="117"/>
        <v>0</v>
      </c>
      <c r="BJ182" s="128">
        <f t="shared" si="117"/>
        <v>0</v>
      </c>
      <c r="BK182" s="128">
        <f t="shared" si="117"/>
        <v>0</v>
      </c>
      <c r="BL182" s="128">
        <f t="shared" si="117"/>
        <v>0</v>
      </c>
      <c r="BM182" s="128">
        <f t="shared" si="117"/>
        <v>0</v>
      </c>
      <c r="BN182" s="128">
        <f t="shared" si="117"/>
        <v>7735.7923500000006</v>
      </c>
      <c r="BO182" s="128">
        <f t="shared" ref="BO182" si="118">SUM(BO183:BO193)</f>
        <v>7735.7923500000006</v>
      </c>
      <c r="BP182" s="128">
        <v>7735.7923500000006</v>
      </c>
      <c r="BQ182" s="128">
        <v>7735.7923500000006</v>
      </c>
      <c r="BR182" s="128">
        <v>7735.7923500000006</v>
      </c>
      <c r="BS182" s="128">
        <v>7735.785538000001</v>
      </c>
      <c r="BT182" s="128">
        <v>12625.873403</v>
      </c>
      <c r="BU182" s="128">
        <v>12625.873403</v>
      </c>
      <c r="BV182" s="128">
        <v>19021.396237999998</v>
      </c>
      <c r="BW182" s="128">
        <f t="shared" ref="BW182" si="119">SUM(BW183:BW193)</f>
        <v>21886.295236000002</v>
      </c>
    </row>
    <row r="183" spans="1:75" ht="15" hidden="1" customHeight="1" outlineLevel="1">
      <c r="A183" t="s">
        <v>316</v>
      </c>
      <c r="B183" s="38" t="s">
        <v>313</v>
      </c>
      <c r="C183" s="137">
        <v>0</v>
      </c>
      <c r="D183" s="137">
        <v>0</v>
      </c>
      <c r="E183" s="137">
        <v>0</v>
      </c>
      <c r="F183" s="137">
        <v>0</v>
      </c>
      <c r="G183" s="137">
        <v>0</v>
      </c>
      <c r="H183" s="137">
        <v>0</v>
      </c>
      <c r="I183" s="137">
        <v>0</v>
      </c>
      <c r="J183" s="137">
        <v>0</v>
      </c>
      <c r="K183" s="137">
        <v>0</v>
      </c>
      <c r="L183" s="137">
        <v>0</v>
      </c>
      <c r="M183" s="137">
        <v>0</v>
      </c>
      <c r="N183" s="137">
        <v>0</v>
      </c>
      <c r="O183" s="137">
        <v>0</v>
      </c>
      <c r="P183" s="137">
        <v>0</v>
      </c>
      <c r="Q183" s="137">
        <v>0</v>
      </c>
      <c r="R183" s="137">
        <v>0</v>
      </c>
      <c r="S183" s="137">
        <v>0</v>
      </c>
      <c r="T183" s="137">
        <v>0</v>
      </c>
      <c r="U183" s="137">
        <v>0</v>
      </c>
      <c r="V183" s="137">
        <v>0</v>
      </c>
      <c r="W183" s="137">
        <v>0</v>
      </c>
      <c r="X183" s="137">
        <v>0</v>
      </c>
      <c r="Y183" s="137">
        <v>0</v>
      </c>
      <c r="Z183" s="137">
        <v>0</v>
      </c>
      <c r="AA183" s="137">
        <v>0</v>
      </c>
      <c r="AB183" s="137">
        <v>0</v>
      </c>
      <c r="AC183" s="137">
        <v>0</v>
      </c>
      <c r="AD183" s="137">
        <v>0</v>
      </c>
      <c r="AE183" s="137">
        <v>0</v>
      </c>
      <c r="AF183" s="137">
        <v>0</v>
      </c>
      <c r="AG183" s="137">
        <v>0</v>
      </c>
      <c r="AH183" s="137">
        <v>0</v>
      </c>
      <c r="AI183" s="137">
        <v>0</v>
      </c>
      <c r="AJ183" s="137">
        <v>0</v>
      </c>
      <c r="AK183" s="137">
        <v>0</v>
      </c>
      <c r="AL183" s="137">
        <v>0</v>
      </c>
      <c r="AM183" s="137">
        <v>0</v>
      </c>
      <c r="AN183" s="137">
        <v>0</v>
      </c>
      <c r="AO183" s="137">
        <v>0</v>
      </c>
      <c r="AP183" s="137">
        <v>0</v>
      </c>
      <c r="AQ183" s="137">
        <v>0</v>
      </c>
      <c r="AR183" s="137">
        <v>0</v>
      </c>
      <c r="AS183" s="137">
        <v>0</v>
      </c>
      <c r="AT183" s="137">
        <v>0</v>
      </c>
      <c r="AU183" s="137">
        <v>0</v>
      </c>
      <c r="AV183" s="137">
        <v>0</v>
      </c>
      <c r="AW183" s="137">
        <v>0</v>
      </c>
      <c r="AX183" s="137">
        <v>0</v>
      </c>
      <c r="AY183" s="137">
        <v>0</v>
      </c>
      <c r="AZ183" s="137">
        <v>0</v>
      </c>
      <c r="BA183" s="137">
        <v>0</v>
      </c>
      <c r="BB183" s="137">
        <v>0</v>
      </c>
      <c r="BC183" s="137">
        <v>0</v>
      </c>
      <c r="BD183" s="137">
        <v>0</v>
      </c>
      <c r="BE183" s="137">
        <v>0</v>
      </c>
      <c r="BF183" s="137">
        <v>0</v>
      </c>
      <c r="BG183" s="137">
        <v>0</v>
      </c>
      <c r="BH183" s="137">
        <v>0</v>
      </c>
      <c r="BI183" s="137">
        <v>0</v>
      </c>
      <c r="BJ183" s="137">
        <v>0</v>
      </c>
      <c r="BK183" s="137">
        <v>0</v>
      </c>
      <c r="BL183" s="137">
        <v>0</v>
      </c>
      <c r="BM183" s="137">
        <v>0</v>
      </c>
      <c r="BN183" s="137">
        <v>7735.7923500000006</v>
      </c>
      <c r="BO183" s="137">
        <v>7735.7923500000006</v>
      </c>
      <c r="BP183" s="137">
        <v>7735.7923500000006</v>
      </c>
      <c r="BQ183" s="137">
        <v>7735.7923500000006</v>
      </c>
      <c r="BR183" s="137">
        <v>7735.7923500000006</v>
      </c>
      <c r="BS183" s="137">
        <v>7735.785538000001</v>
      </c>
      <c r="BT183" s="137">
        <v>12625.873403</v>
      </c>
      <c r="BU183" s="137">
        <v>12625.873403</v>
      </c>
      <c r="BV183" s="137">
        <v>19021.396237999998</v>
      </c>
      <c r="BW183" s="137">
        <v>21886.295236000002</v>
      </c>
    </row>
    <row r="184" spans="1:75"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07">
        <v>0</v>
      </c>
      <c r="AZ184" s="107">
        <v>0</v>
      </c>
      <c r="BA184" s="107">
        <v>0</v>
      </c>
      <c r="BB184" s="107">
        <v>0</v>
      </c>
      <c r="BC184" s="107">
        <v>0</v>
      </c>
      <c r="BD184" s="107">
        <v>0</v>
      </c>
      <c r="BE184" s="107">
        <v>0</v>
      </c>
      <c r="BF184" s="107">
        <v>0</v>
      </c>
      <c r="BG184" s="137">
        <v>0</v>
      </c>
      <c r="BH184" s="137">
        <v>0</v>
      </c>
      <c r="BI184" s="137">
        <v>0</v>
      </c>
      <c r="BJ184" s="137">
        <v>0</v>
      </c>
      <c r="BK184" s="137">
        <v>0</v>
      </c>
      <c r="BL184" s="137">
        <v>0</v>
      </c>
      <c r="BM184" s="137">
        <v>0</v>
      </c>
      <c r="BN184" s="137">
        <v>0</v>
      </c>
      <c r="BO184" s="137">
        <v>0</v>
      </c>
      <c r="BP184" s="137">
        <v>0</v>
      </c>
      <c r="BQ184" s="137">
        <v>0</v>
      </c>
      <c r="BR184" s="137">
        <v>0</v>
      </c>
      <c r="BS184" s="137">
        <v>0</v>
      </c>
      <c r="BT184" s="137">
        <v>0</v>
      </c>
      <c r="BU184" s="137">
        <v>0</v>
      </c>
      <c r="BV184" s="137">
        <v>0</v>
      </c>
      <c r="BW184" s="137">
        <v>0</v>
      </c>
    </row>
    <row r="185" spans="1:75"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07">
        <v>0</v>
      </c>
      <c r="AZ185" s="107">
        <v>0</v>
      </c>
      <c r="BA185" s="107">
        <v>0</v>
      </c>
      <c r="BB185" s="107">
        <v>0</v>
      </c>
      <c r="BC185" s="107">
        <v>0</v>
      </c>
      <c r="BD185" s="107">
        <v>0</v>
      </c>
      <c r="BE185" s="107">
        <v>0</v>
      </c>
      <c r="BF185" s="107">
        <v>0</v>
      </c>
      <c r="BG185" s="137">
        <v>0</v>
      </c>
      <c r="BH185" s="137">
        <v>0</v>
      </c>
      <c r="BI185" s="137">
        <v>0</v>
      </c>
      <c r="BJ185" s="137">
        <v>0</v>
      </c>
      <c r="BK185" s="137">
        <v>0</v>
      </c>
      <c r="BL185" s="137">
        <v>0</v>
      </c>
      <c r="BM185" s="137">
        <v>0</v>
      </c>
      <c r="BN185" s="137">
        <v>0</v>
      </c>
      <c r="BO185" s="137">
        <v>0</v>
      </c>
      <c r="BP185" s="137">
        <v>0</v>
      </c>
      <c r="BQ185" s="137">
        <v>0</v>
      </c>
      <c r="BR185" s="137">
        <v>0</v>
      </c>
      <c r="BS185" s="137">
        <v>0</v>
      </c>
      <c r="BT185" s="137">
        <v>0</v>
      </c>
      <c r="BU185" s="137">
        <v>0</v>
      </c>
      <c r="BV185" s="137">
        <v>0</v>
      </c>
      <c r="BW185" s="137">
        <v>0</v>
      </c>
    </row>
    <row r="186" spans="1:75"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07">
        <v>0</v>
      </c>
      <c r="AZ186" s="107">
        <v>0</v>
      </c>
      <c r="BA186" s="107">
        <v>0</v>
      </c>
      <c r="BB186" s="107">
        <v>0</v>
      </c>
      <c r="BC186" s="107">
        <v>0</v>
      </c>
      <c r="BD186" s="107">
        <v>0</v>
      </c>
      <c r="BE186" s="107">
        <v>0</v>
      </c>
      <c r="BF186" s="107">
        <v>0</v>
      </c>
      <c r="BG186" s="137">
        <v>0</v>
      </c>
      <c r="BH186" s="137">
        <v>0</v>
      </c>
      <c r="BI186" s="137">
        <v>0</v>
      </c>
      <c r="BJ186" s="137">
        <v>0</v>
      </c>
      <c r="BK186" s="137">
        <v>0</v>
      </c>
      <c r="BL186" s="137">
        <v>0</v>
      </c>
      <c r="BM186" s="137">
        <v>0</v>
      </c>
      <c r="BN186" s="137">
        <v>0</v>
      </c>
      <c r="BO186" s="137">
        <v>0</v>
      </c>
      <c r="BP186" s="137">
        <v>0</v>
      </c>
      <c r="BQ186" s="137">
        <v>0</v>
      </c>
      <c r="BR186" s="137">
        <v>0</v>
      </c>
      <c r="BS186" s="137">
        <v>0</v>
      </c>
      <c r="BT186" s="137">
        <v>0</v>
      </c>
      <c r="BU186" s="137">
        <v>0</v>
      </c>
      <c r="BV186" s="137">
        <v>0</v>
      </c>
      <c r="BW186" s="137">
        <v>0</v>
      </c>
    </row>
    <row r="187" spans="1:75"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07">
        <v>0</v>
      </c>
      <c r="AZ187" s="107">
        <v>0</v>
      </c>
      <c r="BA187" s="107">
        <v>0</v>
      </c>
      <c r="BB187" s="107">
        <v>0</v>
      </c>
      <c r="BC187" s="107">
        <v>0</v>
      </c>
      <c r="BD187" s="107">
        <v>0</v>
      </c>
      <c r="BE187" s="107">
        <v>0</v>
      </c>
      <c r="BF187" s="107">
        <v>0</v>
      </c>
      <c r="BG187" s="137">
        <v>0</v>
      </c>
      <c r="BH187" s="137">
        <v>0</v>
      </c>
      <c r="BI187" s="137">
        <v>0</v>
      </c>
      <c r="BJ187" s="137">
        <v>0</v>
      </c>
      <c r="BK187" s="137">
        <v>0</v>
      </c>
      <c r="BL187" s="137">
        <v>0</v>
      </c>
      <c r="BM187" s="137">
        <v>0</v>
      </c>
      <c r="BN187" s="137">
        <v>0</v>
      </c>
      <c r="BO187" s="137">
        <v>0</v>
      </c>
      <c r="BP187" s="137">
        <v>0</v>
      </c>
      <c r="BQ187" s="137">
        <v>0</v>
      </c>
      <c r="BR187" s="137">
        <v>0</v>
      </c>
      <c r="BS187" s="137">
        <v>0</v>
      </c>
      <c r="BT187" s="137">
        <v>0</v>
      </c>
      <c r="BU187" s="137">
        <v>0</v>
      </c>
      <c r="BV187" s="137">
        <v>0</v>
      </c>
      <c r="BW187" s="137">
        <v>0</v>
      </c>
    </row>
    <row r="188" spans="1:75"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07">
        <v>0</v>
      </c>
      <c r="AZ188" s="107">
        <v>0</v>
      </c>
      <c r="BA188" s="107">
        <v>0</v>
      </c>
      <c r="BB188" s="107">
        <v>0</v>
      </c>
      <c r="BC188" s="107">
        <v>0</v>
      </c>
      <c r="BD188" s="107">
        <v>0</v>
      </c>
      <c r="BE188" s="107">
        <v>0</v>
      </c>
      <c r="BF188" s="107">
        <v>0</v>
      </c>
      <c r="BG188" s="137">
        <v>0</v>
      </c>
      <c r="BH188" s="137">
        <v>0</v>
      </c>
      <c r="BI188" s="137">
        <v>0</v>
      </c>
      <c r="BJ188" s="137">
        <v>0</v>
      </c>
      <c r="BK188" s="137">
        <v>0</v>
      </c>
      <c r="BL188" s="137">
        <v>0</v>
      </c>
      <c r="BM188" s="137">
        <v>0</v>
      </c>
      <c r="BN188" s="137">
        <v>0</v>
      </c>
      <c r="BO188" s="137">
        <v>0</v>
      </c>
      <c r="BP188" s="137">
        <v>0</v>
      </c>
      <c r="BQ188" s="137">
        <v>0</v>
      </c>
      <c r="BR188" s="137">
        <v>0</v>
      </c>
      <c r="BS188" s="137">
        <v>0</v>
      </c>
      <c r="BT188" s="137">
        <v>0</v>
      </c>
      <c r="BU188" s="137">
        <v>0</v>
      </c>
      <c r="BV188" s="137">
        <v>0</v>
      </c>
      <c r="BW188" s="137">
        <v>0</v>
      </c>
    </row>
    <row r="189" spans="1:75"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07">
        <v>0</v>
      </c>
      <c r="AZ189" s="107">
        <v>0</v>
      </c>
      <c r="BA189" s="107">
        <v>0</v>
      </c>
      <c r="BB189" s="107">
        <v>0</v>
      </c>
      <c r="BC189" s="107">
        <v>0</v>
      </c>
      <c r="BD189" s="107">
        <v>0</v>
      </c>
      <c r="BE189" s="107">
        <v>0</v>
      </c>
      <c r="BF189" s="107">
        <v>0</v>
      </c>
      <c r="BG189" s="137">
        <v>0</v>
      </c>
      <c r="BH189" s="137">
        <v>0</v>
      </c>
      <c r="BI189" s="137">
        <v>0</v>
      </c>
      <c r="BJ189" s="137">
        <v>0</v>
      </c>
      <c r="BK189" s="137">
        <v>0</v>
      </c>
      <c r="BL189" s="137">
        <v>0</v>
      </c>
      <c r="BM189" s="137">
        <v>0</v>
      </c>
      <c r="BN189" s="137">
        <v>0</v>
      </c>
      <c r="BO189" s="137">
        <v>0</v>
      </c>
      <c r="BP189" s="137">
        <v>0</v>
      </c>
      <c r="BQ189" s="137">
        <v>0</v>
      </c>
      <c r="BR189" s="137">
        <v>0</v>
      </c>
      <c r="BS189" s="137">
        <v>0</v>
      </c>
      <c r="BT189" s="137">
        <v>0</v>
      </c>
      <c r="BU189" s="137">
        <v>0</v>
      </c>
      <c r="BV189" s="137">
        <v>0</v>
      </c>
      <c r="BW189" s="137">
        <v>0</v>
      </c>
    </row>
    <row r="190" spans="1:75"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07">
        <v>0</v>
      </c>
      <c r="AZ190" s="107">
        <v>0</v>
      </c>
      <c r="BA190" s="107">
        <v>0</v>
      </c>
      <c r="BB190" s="107">
        <v>0</v>
      </c>
      <c r="BC190" s="107">
        <v>0</v>
      </c>
      <c r="BD190" s="107">
        <v>0</v>
      </c>
      <c r="BE190" s="107">
        <v>0</v>
      </c>
      <c r="BF190" s="107">
        <v>0</v>
      </c>
      <c r="BG190" s="137">
        <v>0</v>
      </c>
      <c r="BH190" s="137">
        <v>0</v>
      </c>
      <c r="BI190" s="137">
        <v>0</v>
      </c>
      <c r="BJ190" s="137">
        <v>0</v>
      </c>
      <c r="BK190" s="137">
        <v>0</v>
      </c>
      <c r="BL190" s="137">
        <v>0</v>
      </c>
      <c r="BM190" s="137">
        <v>0</v>
      </c>
      <c r="BN190" s="137">
        <v>0</v>
      </c>
      <c r="BO190" s="137">
        <v>0</v>
      </c>
      <c r="BP190" s="137">
        <v>0</v>
      </c>
      <c r="BQ190" s="137">
        <v>0</v>
      </c>
      <c r="BR190" s="137">
        <v>0</v>
      </c>
      <c r="BS190" s="137">
        <v>0</v>
      </c>
      <c r="BT190" s="137">
        <v>0</v>
      </c>
      <c r="BU190" s="137">
        <v>0</v>
      </c>
      <c r="BV190" s="137">
        <v>0</v>
      </c>
      <c r="BW190" s="137">
        <v>0</v>
      </c>
    </row>
    <row r="191" spans="1:75"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07">
        <v>0</v>
      </c>
      <c r="AZ191" s="107">
        <v>0</v>
      </c>
      <c r="BA191" s="107">
        <v>0</v>
      </c>
      <c r="BB191" s="107">
        <v>0</v>
      </c>
      <c r="BC191" s="107">
        <v>0</v>
      </c>
      <c r="BD191" s="107">
        <v>0</v>
      </c>
      <c r="BE191" s="107">
        <v>0</v>
      </c>
      <c r="BF191" s="107">
        <v>0</v>
      </c>
      <c r="BG191" s="137">
        <v>0</v>
      </c>
      <c r="BH191" s="137">
        <v>0</v>
      </c>
      <c r="BI191" s="137">
        <v>0</v>
      </c>
      <c r="BJ191" s="137">
        <v>0</v>
      </c>
      <c r="BK191" s="137">
        <v>0</v>
      </c>
      <c r="BL191" s="137">
        <v>0</v>
      </c>
      <c r="BM191" s="137">
        <v>0</v>
      </c>
      <c r="BN191" s="137">
        <v>0</v>
      </c>
      <c r="BO191" s="137">
        <v>0</v>
      </c>
      <c r="BP191" s="137">
        <v>0</v>
      </c>
      <c r="BQ191" s="137">
        <v>0</v>
      </c>
      <c r="BR191" s="137">
        <v>0</v>
      </c>
      <c r="BS191" s="137">
        <v>0</v>
      </c>
      <c r="BT191" s="137">
        <v>0</v>
      </c>
      <c r="BU191" s="137">
        <v>0</v>
      </c>
      <c r="BV191" s="137">
        <v>0</v>
      </c>
      <c r="BW191" s="137">
        <v>0</v>
      </c>
    </row>
    <row r="192" spans="1:75"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07">
        <v>0</v>
      </c>
      <c r="AZ192" s="107">
        <v>0</v>
      </c>
      <c r="BA192" s="107">
        <v>0</v>
      </c>
      <c r="BB192" s="107">
        <v>0</v>
      </c>
      <c r="BC192" s="107">
        <v>0</v>
      </c>
      <c r="BD192" s="107">
        <v>0</v>
      </c>
      <c r="BE192" s="107">
        <v>0</v>
      </c>
      <c r="BF192" s="107">
        <v>0</v>
      </c>
      <c r="BG192" s="137">
        <v>0</v>
      </c>
      <c r="BH192" s="137">
        <v>0</v>
      </c>
      <c r="BI192" s="137">
        <v>0</v>
      </c>
      <c r="BJ192" s="137">
        <v>0</v>
      </c>
      <c r="BK192" s="137">
        <v>0</v>
      </c>
      <c r="BL192" s="137">
        <v>0</v>
      </c>
      <c r="BM192" s="137">
        <v>0</v>
      </c>
      <c r="BN192" s="137">
        <v>0</v>
      </c>
      <c r="BO192" s="137">
        <v>0</v>
      </c>
      <c r="BP192" s="137">
        <v>0</v>
      </c>
      <c r="BQ192" s="137">
        <v>0</v>
      </c>
      <c r="BR192" s="137">
        <v>0</v>
      </c>
      <c r="BS192" s="137">
        <v>0</v>
      </c>
      <c r="BT192" s="137">
        <v>0</v>
      </c>
      <c r="BU192" s="137">
        <v>0</v>
      </c>
      <c r="BV192" s="137">
        <v>0</v>
      </c>
      <c r="BW192" s="137">
        <v>0</v>
      </c>
    </row>
    <row r="193" spans="1:75"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07">
        <v>0</v>
      </c>
      <c r="AZ193" s="107">
        <v>0</v>
      </c>
      <c r="BA193" s="107">
        <v>0</v>
      </c>
      <c r="BB193" s="107">
        <v>0</v>
      </c>
      <c r="BC193" s="107">
        <v>0</v>
      </c>
      <c r="BD193" s="107">
        <v>0</v>
      </c>
      <c r="BE193" s="107">
        <v>0</v>
      </c>
      <c r="BF193" s="107">
        <v>0</v>
      </c>
      <c r="BG193" s="137">
        <v>0</v>
      </c>
      <c r="BH193" s="137">
        <v>0</v>
      </c>
      <c r="BI193" s="137">
        <v>0</v>
      </c>
      <c r="BJ193" s="137">
        <v>0</v>
      </c>
      <c r="BK193" s="137">
        <v>0</v>
      </c>
      <c r="BL193" s="137">
        <v>0</v>
      </c>
      <c r="BM193" s="137">
        <v>0</v>
      </c>
      <c r="BN193" s="137">
        <v>0</v>
      </c>
      <c r="BO193" s="137">
        <v>0</v>
      </c>
      <c r="BP193" s="137">
        <v>0</v>
      </c>
      <c r="BQ193" s="137">
        <v>0</v>
      </c>
      <c r="BR193" s="137">
        <v>0</v>
      </c>
      <c r="BS193" s="137">
        <v>0</v>
      </c>
      <c r="BT193" s="137">
        <v>0</v>
      </c>
      <c r="BU193" s="137">
        <v>0</v>
      </c>
      <c r="BV193" s="137">
        <v>0</v>
      </c>
      <c r="BW193" s="137">
        <v>0</v>
      </c>
    </row>
    <row r="194" spans="1:75" ht="15" customHeight="1" collapsed="1" thickBot="1">
      <c r="A194" t="s">
        <v>18</v>
      </c>
      <c r="B194" s="138" t="str">
        <f>IF('Sumário | Summary'!P1=1,"Outros","Others")</f>
        <v>Outros</v>
      </c>
      <c r="C194" s="128">
        <f t="shared" ref="C194:BN194" si="120">SUM(C195:C195)</f>
        <v>0</v>
      </c>
      <c r="D194" s="128">
        <f t="shared" si="120"/>
        <v>0</v>
      </c>
      <c r="E194" s="128">
        <f t="shared" si="120"/>
        <v>0</v>
      </c>
      <c r="F194" s="128">
        <f t="shared" si="120"/>
        <v>0</v>
      </c>
      <c r="G194" s="128">
        <f t="shared" si="120"/>
        <v>0</v>
      </c>
      <c r="H194" s="128">
        <f t="shared" si="120"/>
        <v>0</v>
      </c>
      <c r="I194" s="128">
        <f t="shared" si="120"/>
        <v>0</v>
      </c>
      <c r="J194" s="128">
        <f t="shared" si="120"/>
        <v>0</v>
      </c>
      <c r="K194" s="128">
        <f t="shared" si="120"/>
        <v>0</v>
      </c>
      <c r="L194" s="128">
        <f t="shared" si="120"/>
        <v>0</v>
      </c>
      <c r="M194" s="128">
        <f t="shared" si="120"/>
        <v>0</v>
      </c>
      <c r="N194" s="128">
        <f t="shared" si="120"/>
        <v>0</v>
      </c>
      <c r="O194" s="128">
        <f t="shared" si="120"/>
        <v>0</v>
      </c>
      <c r="P194" s="128">
        <f t="shared" si="120"/>
        <v>0</v>
      </c>
      <c r="Q194" s="128">
        <f t="shared" si="120"/>
        <v>0</v>
      </c>
      <c r="R194" s="128">
        <f t="shared" si="120"/>
        <v>0</v>
      </c>
      <c r="S194" s="128">
        <f t="shared" si="120"/>
        <v>0</v>
      </c>
      <c r="T194" s="128">
        <f t="shared" si="120"/>
        <v>0</v>
      </c>
      <c r="U194" s="128">
        <f t="shared" si="120"/>
        <v>0</v>
      </c>
      <c r="V194" s="128">
        <f t="shared" si="120"/>
        <v>0</v>
      </c>
      <c r="W194" s="128">
        <f t="shared" si="120"/>
        <v>18372.767250000001</v>
      </c>
      <c r="X194" s="128">
        <f t="shared" si="120"/>
        <v>18372.767250000001</v>
      </c>
      <c r="Y194" s="128">
        <f t="shared" si="120"/>
        <v>18372.767250000001</v>
      </c>
      <c r="Z194" s="128">
        <f t="shared" si="120"/>
        <v>18372.767250000001</v>
      </c>
      <c r="AA194" s="128">
        <f t="shared" si="120"/>
        <v>18372.767250000001</v>
      </c>
      <c r="AB194" s="128">
        <f t="shared" si="120"/>
        <v>17456.620500000001</v>
      </c>
      <c r="AC194" s="128">
        <f t="shared" si="120"/>
        <v>17456.620500000001</v>
      </c>
      <c r="AD194" s="128">
        <f t="shared" si="120"/>
        <v>17456.620500000001</v>
      </c>
      <c r="AE194" s="128">
        <f t="shared" si="120"/>
        <v>17456.620500000001</v>
      </c>
      <c r="AF194" s="128">
        <f t="shared" si="120"/>
        <v>17456.620500000001</v>
      </c>
      <c r="AG194" s="128">
        <f t="shared" si="120"/>
        <v>17456.620500000001</v>
      </c>
      <c r="AH194" s="128">
        <f t="shared" si="120"/>
        <v>17498.786250000001</v>
      </c>
      <c r="AI194" s="128">
        <f t="shared" si="120"/>
        <v>17498.786250000001</v>
      </c>
      <c r="AJ194" s="128">
        <f t="shared" si="120"/>
        <v>17498.786250000001</v>
      </c>
      <c r="AK194" s="128">
        <f t="shared" si="120"/>
        <v>17498.786250000001</v>
      </c>
      <c r="AL194" s="128">
        <f t="shared" si="120"/>
        <v>17523.319049999998</v>
      </c>
      <c r="AM194" s="128">
        <f t="shared" si="120"/>
        <v>17583.961064999996</v>
      </c>
      <c r="AN194" s="128">
        <f t="shared" si="120"/>
        <v>17583.961064999996</v>
      </c>
      <c r="AO194" s="128">
        <f t="shared" si="120"/>
        <v>17583.961064999996</v>
      </c>
      <c r="AP194" s="128">
        <f t="shared" si="120"/>
        <v>17583.961064999996</v>
      </c>
      <c r="AQ194" s="128">
        <f t="shared" si="120"/>
        <v>17583.961064999996</v>
      </c>
      <c r="AR194" s="128">
        <f t="shared" si="120"/>
        <v>17573.335296000001</v>
      </c>
      <c r="AS194" s="128">
        <f t="shared" si="120"/>
        <v>17573.335296000001</v>
      </c>
      <c r="AT194" s="128">
        <f t="shared" si="120"/>
        <v>17573.335296000001</v>
      </c>
      <c r="AU194" s="128">
        <f t="shared" si="120"/>
        <v>17573.151300000001</v>
      </c>
      <c r="AV194" s="128">
        <f t="shared" si="120"/>
        <v>17573.151300000001</v>
      </c>
      <c r="AW194" s="128">
        <f t="shared" si="120"/>
        <v>17573.151300000001</v>
      </c>
      <c r="AX194" s="128">
        <f t="shared" si="120"/>
        <v>17573.151300000001</v>
      </c>
      <c r="AY194" s="128">
        <f t="shared" si="120"/>
        <v>17573.151300000001</v>
      </c>
      <c r="AZ194" s="128">
        <f t="shared" si="120"/>
        <v>17573.151300000001</v>
      </c>
      <c r="BA194" s="128">
        <f t="shared" si="120"/>
        <v>17573.335296000001</v>
      </c>
      <c r="BB194" s="128">
        <f t="shared" si="120"/>
        <v>17573.151300000001</v>
      </c>
      <c r="BC194" s="128">
        <f t="shared" si="120"/>
        <v>17559.535596000002</v>
      </c>
      <c r="BD194" s="128">
        <f t="shared" si="120"/>
        <v>17559.535596000002</v>
      </c>
      <c r="BE194" s="128">
        <f t="shared" si="120"/>
        <v>17559.535596000002</v>
      </c>
      <c r="BF194" s="128">
        <f t="shared" si="120"/>
        <v>17559.535596000002</v>
      </c>
      <c r="BG194" s="128">
        <f t="shared" si="120"/>
        <v>17559.535596000002</v>
      </c>
      <c r="BH194" s="128">
        <f t="shared" si="120"/>
        <v>17559.535596000002</v>
      </c>
      <c r="BI194" s="128">
        <f t="shared" si="120"/>
        <v>19162.362859080004</v>
      </c>
      <c r="BJ194" s="128">
        <f t="shared" si="120"/>
        <v>19162.362859080004</v>
      </c>
      <c r="BK194" s="128">
        <f t="shared" si="120"/>
        <v>20377.135035960004</v>
      </c>
      <c r="BL194" s="128">
        <f t="shared" si="120"/>
        <v>21414.12032862</v>
      </c>
      <c r="BM194" s="128">
        <f t="shared" si="120"/>
        <v>21413.194777125002</v>
      </c>
      <c r="BN194" s="128">
        <f t="shared" si="120"/>
        <v>21413.194777125002</v>
      </c>
      <c r="BO194" s="128">
        <f t="shared" ref="BO194" si="121">SUM(BO195:BO195)</f>
        <v>22740.4846125</v>
      </c>
      <c r="BP194" s="128">
        <v>22737.598677000002</v>
      </c>
      <c r="BQ194" s="128">
        <v>23102.144532044909</v>
      </c>
      <c r="BR194" s="128">
        <v>23102.154172124996</v>
      </c>
      <c r="BS194" s="128">
        <v>23102.154172124996</v>
      </c>
      <c r="BT194" s="128">
        <v>24790.161573800455</v>
      </c>
      <c r="BU194" s="128">
        <v>26078.656538119827</v>
      </c>
      <c r="BV194" s="128">
        <v>26078.656538119827</v>
      </c>
      <c r="BW194" s="128">
        <f>SUM(BW195:BW195)</f>
        <v>26078.656538119827</v>
      </c>
    </row>
    <row r="195" spans="1:75" ht="15" hidden="1" outlineLevel="1" thickBot="1">
      <c r="A195" t="s">
        <v>253</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37">
        <v>17573.151300000001</v>
      </c>
      <c r="AX195" s="137">
        <v>17573.151300000001</v>
      </c>
      <c r="AY195" s="137">
        <v>17573.151300000001</v>
      </c>
      <c r="AZ195" s="137">
        <v>17573.151300000001</v>
      </c>
      <c r="BA195" s="137">
        <v>17573.335296000001</v>
      </c>
      <c r="BB195" s="62">
        <v>17573.151300000001</v>
      </c>
      <c r="BC195" s="62">
        <v>17559.535596000002</v>
      </c>
      <c r="BD195" s="62">
        <v>17559.535596000002</v>
      </c>
      <c r="BE195" s="62">
        <v>17559.535596000002</v>
      </c>
      <c r="BF195" s="62">
        <v>17559.535596000002</v>
      </c>
      <c r="BG195" s="137">
        <v>17559.535596000002</v>
      </c>
      <c r="BH195" s="137">
        <v>17559.535596000002</v>
      </c>
      <c r="BI195" s="137">
        <v>19162.362859080004</v>
      </c>
      <c r="BJ195" s="137">
        <v>19162.362859080004</v>
      </c>
      <c r="BK195" s="137">
        <v>20377.135035960004</v>
      </c>
      <c r="BL195" s="137">
        <v>21414.12032862</v>
      </c>
      <c r="BM195" s="137">
        <v>21413.194777125002</v>
      </c>
      <c r="BN195" s="137">
        <v>21413.194777125002</v>
      </c>
      <c r="BO195" s="137">
        <v>22740.4846125</v>
      </c>
      <c r="BP195" s="137">
        <v>22737.598677000002</v>
      </c>
      <c r="BQ195" s="137">
        <v>23102.144532044909</v>
      </c>
      <c r="BR195" s="137">
        <v>23102.154172124996</v>
      </c>
      <c r="BS195" s="137">
        <v>23102.154172124996</v>
      </c>
      <c r="BT195" s="137">
        <v>24790.161573800455</v>
      </c>
      <c r="BU195" s="137">
        <v>26078.656538119827</v>
      </c>
      <c r="BV195" s="137">
        <v>26078.656538119827</v>
      </c>
      <c r="BW195" s="137">
        <v>26078.656538119827</v>
      </c>
    </row>
    <row r="196" spans="1:75" s="15" customFormat="1" ht="15" customHeight="1" collapsed="1" thickTop="1" thickBot="1">
      <c r="B196" s="139" t="s">
        <v>14</v>
      </c>
      <c r="C196" s="129">
        <f t="shared" ref="C196:BN196" si="122">C151+C173+C182+C194</f>
        <v>150586.546</v>
      </c>
      <c r="D196" s="129">
        <f t="shared" si="122"/>
        <v>165613.10999999999</v>
      </c>
      <c r="E196" s="129">
        <f t="shared" si="122"/>
        <v>165613.10999999999</v>
      </c>
      <c r="F196" s="129">
        <f t="shared" si="122"/>
        <v>165613.10999999999</v>
      </c>
      <c r="G196" s="129">
        <f t="shared" si="122"/>
        <v>172919.11</v>
      </c>
      <c r="H196" s="129">
        <f t="shared" si="122"/>
        <v>172664.11</v>
      </c>
      <c r="I196" s="129">
        <f t="shared" si="122"/>
        <v>172186.11</v>
      </c>
      <c r="J196" s="129">
        <f t="shared" si="122"/>
        <v>175102.11</v>
      </c>
      <c r="K196" s="129">
        <f t="shared" si="122"/>
        <v>173303.11</v>
      </c>
      <c r="L196" s="129">
        <f t="shared" si="122"/>
        <v>170588.11</v>
      </c>
      <c r="M196" s="129">
        <f t="shared" si="122"/>
        <v>171435.11</v>
      </c>
      <c r="N196" s="129">
        <f t="shared" si="122"/>
        <v>171435.11</v>
      </c>
      <c r="O196" s="129">
        <f t="shared" si="122"/>
        <v>171435.11</v>
      </c>
      <c r="P196" s="129">
        <f t="shared" si="122"/>
        <v>169669.11</v>
      </c>
      <c r="Q196" s="129">
        <f t="shared" si="122"/>
        <v>186651.11</v>
      </c>
      <c r="R196" s="129">
        <f t="shared" si="122"/>
        <v>177113.11</v>
      </c>
      <c r="S196" s="129">
        <f t="shared" si="122"/>
        <v>175629.11</v>
      </c>
      <c r="T196" s="129">
        <f t="shared" si="122"/>
        <v>196365.11</v>
      </c>
      <c r="U196" s="129">
        <f t="shared" si="122"/>
        <v>196365.11</v>
      </c>
      <c r="V196" s="129">
        <f t="shared" si="122"/>
        <v>205046.11</v>
      </c>
      <c r="W196" s="129">
        <f t="shared" si="122"/>
        <v>225317.87724999999</v>
      </c>
      <c r="X196" s="129">
        <f t="shared" si="122"/>
        <v>233810.36649297018</v>
      </c>
      <c r="Y196" s="129">
        <f t="shared" si="122"/>
        <v>236531.82764897015</v>
      </c>
      <c r="Z196" s="129">
        <f t="shared" si="122"/>
        <v>321584.34939897014</v>
      </c>
      <c r="AA196" s="129">
        <f t="shared" si="122"/>
        <v>321584.11264897016</v>
      </c>
      <c r="AB196" s="129">
        <f t="shared" si="122"/>
        <v>347894.64089897019</v>
      </c>
      <c r="AC196" s="129">
        <f t="shared" si="122"/>
        <v>383513.34681667021</v>
      </c>
      <c r="AD196" s="129">
        <f t="shared" si="122"/>
        <v>383513.39540870005</v>
      </c>
      <c r="AE196" s="129">
        <f t="shared" si="122"/>
        <v>383513.39540870005</v>
      </c>
      <c r="AF196" s="129">
        <f t="shared" si="122"/>
        <v>398510.40767885995</v>
      </c>
      <c r="AG196" s="129">
        <f t="shared" si="122"/>
        <v>398509.32277015998</v>
      </c>
      <c r="AH196" s="129">
        <f t="shared" si="122"/>
        <v>397596.66702016001</v>
      </c>
      <c r="AI196" s="129">
        <f t="shared" si="122"/>
        <v>407087.28428200004</v>
      </c>
      <c r="AJ196" s="129">
        <f t="shared" si="122"/>
        <v>465669.44211100001</v>
      </c>
      <c r="AK196" s="129">
        <f t="shared" si="122"/>
        <v>452751.45224999997</v>
      </c>
      <c r="AL196" s="129">
        <f t="shared" si="122"/>
        <v>452772.98504999996</v>
      </c>
      <c r="AM196" s="129">
        <f t="shared" si="122"/>
        <v>465443.88203249994</v>
      </c>
      <c r="AN196" s="129">
        <f t="shared" si="122"/>
        <v>480188.35206499998</v>
      </c>
      <c r="AO196" s="129">
        <f t="shared" si="122"/>
        <v>251228.8207862</v>
      </c>
      <c r="AP196" s="129">
        <f t="shared" si="122"/>
        <v>252053.03778519999</v>
      </c>
      <c r="AQ196" s="129">
        <f t="shared" si="122"/>
        <v>243546.15848519997</v>
      </c>
      <c r="AR196" s="129">
        <f t="shared" si="122"/>
        <v>231383.97053719999</v>
      </c>
      <c r="AS196" s="129">
        <f t="shared" si="122"/>
        <v>231314.95471469997</v>
      </c>
      <c r="AT196" s="129">
        <f t="shared" si="122"/>
        <v>231780.35240369997</v>
      </c>
      <c r="AU196" s="129">
        <f t="shared" si="122"/>
        <v>231429.9663262</v>
      </c>
      <c r="AV196" s="129">
        <f t="shared" si="122"/>
        <v>243429.34586953334</v>
      </c>
      <c r="AW196" s="129">
        <f t="shared" si="122"/>
        <v>243700.82902219999</v>
      </c>
      <c r="AX196" s="129">
        <f t="shared" si="122"/>
        <v>251153.6866022</v>
      </c>
      <c r="AY196" s="129">
        <f t="shared" si="122"/>
        <v>251171.20062620001</v>
      </c>
      <c r="AZ196" s="129">
        <f t="shared" si="122"/>
        <v>252038.28205486666</v>
      </c>
      <c r="BA196" s="129">
        <f t="shared" si="122"/>
        <v>250995.56017153335</v>
      </c>
      <c r="BB196" s="129">
        <f t="shared" si="122"/>
        <v>251968.23469119999</v>
      </c>
      <c r="BC196" s="129">
        <f t="shared" si="122"/>
        <v>251874.2266002</v>
      </c>
      <c r="BD196" s="129">
        <f t="shared" si="122"/>
        <v>251874.2266002</v>
      </c>
      <c r="BE196" s="129">
        <f t="shared" si="122"/>
        <v>251740.73260020002</v>
      </c>
      <c r="BF196" s="129">
        <f t="shared" si="122"/>
        <v>189869.17378204557</v>
      </c>
      <c r="BG196" s="129">
        <f t="shared" si="122"/>
        <v>190384.43239504556</v>
      </c>
      <c r="BH196" s="129">
        <f t="shared" si="122"/>
        <v>190404.22091171224</v>
      </c>
      <c r="BI196" s="129">
        <f t="shared" si="122"/>
        <v>192017.24525179222</v>
      </c>
      <c r="BJ196" s="129">
        <f t="shared" si="122"/>
        <v>192039.53365545892</v>
      </c>
      <c r="BK196" s="129">
        <f t="shared" si="122"/>
        <v>193350.91240667226</v>
      </c>
      <c r="BL196" s="129">
        <f t="shared" si="122"/>
        <v>194471.82217433225</v>
      </c>
      <c r="BM196" s="129">
        <f t="shared" si="122"/>
        <v>194595.72402083725</v>
      </c>
      <c r="BN196" s="129">
        <f t="shared" si="122"/>
        <v>199772.11677483725</v>
      </c>
      <c r="BO196" s="129">
        <f t="shared" ref="BO196" si="123">BO151+BO173+BO182+BO194</f>
        <v>201106.18627421226</v>
      </c>
      <c r="BP196" s="129">
        <v>96904.193277237413</v>
      </c>
      <c r="BQ196" s="129">
        <v>97306.666773570236</v>
      </c>
      <c r="BR196" s="129">
        <v>97395.791169362419</v>
      </c>
      <c r="BS196" s="129">
        <v>95079.959971362419</v>
      </c>
      <c r="BT196" s="129">
        <v>100868.87369403787</v>
      </c>
      <c r="BU196" s="129">
        <v>101015.67957035724</v>
      </c>
      <c r="BV196" s="129">
        <v>102780.2951226976</v>
      </c>
      <c r="BW196" s="129">
        <f>BW151+BW173+BW182+BW194</f>
        <v>105645.18912069761</v>
      </c>
    </row>
    <row r="197" spans="1:75">
      <c r="BJ197" s="208"/>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W64"/>
  <sheetViews>
    <sheetView showGridLines="0" zoomScaleNormal="100" workbookViewId="0">
      <pane xSplit="2" ySplit="5" topLeftCell="BN6" activePane="bottomRight" state="frozen"/>
      <selection activeCell="D4" sqref="D4"/>
      <selection pane="topRight" activeCell="D4" sqref="D4"/>
      <selection pane="bottomLeft" activeCell="D4" sqref="D4"/>
      <selection pane="bottomRight" activeCell="BW7" sqref="BW7"/>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5" width="14.33203125" customWidth="1"/>
  </cols>
  <sheetData>
    <row r="1" spans="1:75">
      <c r="B1" s="108" t="s">
        <v>42</v>
      </c>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row>
    <row r="2" spans="1:75">
      <c r="B2" s="108" t="s">
        <v>41</v>
      </c>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row>
    <row r="3" spans="1:75" s="223" customFormat="1">
      <c r="B3" s="224">
        <v>1</v>
      </c>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row>
    <row r="4" spans="1:75" ht="6.75" customHeight="1">
      <c r="B4" s="12"/>
    </row>
    <row r="5" spans="1:75" s="7" customFormat="1" ht="18.75" customHeight="1">
      <c r="B5" s="183" t="str">
        <f>IF('Sumário | Summary'!P1=1,"Vacância Física","Physical Vacancy")</f>
        <v>Vacância Física</v>
      </c>
      <c r="C5" s="192" t="s">
        <v>82</v>
      </c>
      <c r="D5" s="192" t="s">
        <v>83</v>
      </c>
      <c r="E5" s="192" t="s">
        <v>84</v>
      </c>
      <c r="F5" s="192" t="s">
        <v>85</v>
      </c>
      <c r="G5" s="192" t="s">
        <v>86</v>
      </c>
      <c r="H5" s="192" t="s">
        <v>87</v>
      </c>
      <c r="I5" s="192" t="s">
        <v>88</v>
      </c>
      <c r="J5" s="192" t="s">
        <v>89</v>
      </c>
      <c r="K5" s="192" t="s">
        <v>90</v>
      </c>
      <c r="L5" s="192" t="s">
        <v>91</v>
      </c>
      <c r="M5" s="192" t="s">
        <v>92</v>
      </c>
      <c r="N5" s="192" t="s">
        <v>93</v>
      </c>
      <c r="O5" s="192" t="s">
        <v>94</v>
      </c>
      <c r="P5" s="192" t="s">
        <v>95</v>
      </c>
      <c r="Q5" s="192" t="s">
        <v>96</v>
      </c>
      <c r="R5" s="192" t="s">
        <v>97</v>
      </c>
      <c r="S5" s="192" t="s">
        <v>78</v>
      </c>
      <c r="T5" s="192" t="s">
        <v>79</v>
      </c>
      <c r="U5" s="192" t="s">
        <v>80</v>
      </c>
      <c r="V5" s="192" t="s">
        <v>81</v>
      </c>
      <c r="W5" s="189" t="s">
        <v>77</v>
      </c>
      <c r="X5" s="189" t="s">
        <v>76</v>
      </c>
      <c r="Y5" s="189" t="s">
        <v>75</v>
      </c>
      <c r="Z5" s="192" t="s">
        <v>74</v>
      </c>
      <c r="AA5" s="192" t="s">
        <v>73</v>
      </c>
      <c r="AB5" s="192" t="s">
        <v>72</v>
      </c>
      <c r="AC5" s="192" t="s">
        <v>71</v>
      </c>
      <c r="AD5" s="192" t="s">
        <v>70</v>
      </c>
      <c r="AE5" s="192" t="s">
        <v>69</v>
      </c>
      <c r="AF5" s="192" t="s">
        <v>68</v>
      </c>
      <c r="AG5" s="192" t="s">
        <v>67</v>
      </c>
      <c r="AH5" s="192" t="s">
        <v>66</v>
      </c>
      <c r="AI5" s="192" t="s">
        <v>59</v>
      </c>
      <c r="AJ5" s="192" t="s">
        <v>60</v>
      </c>
      <c r="AK5" s="192" t="s">
        <v>61</v>
      </c>
      <c r="AL5" s="192" t="s">
        <v>62</v>
      </c>
      <c r="AM5" s="192" t="s">
        <v>55</v>
      </c>
      <c r="AN5" s="192" t="s">
        <v>56</v>
      </c>
      <c r="AO5" s="192" t="s">
        <v>57</v>
      </c>
      <c r="AP5" s="192" t="s">
        <v>58</v>
      </c>
      <c r="AQ5" s="192" t="s">
        <v>54</v>
      </c>
      <c r="AR5" s="192" t="s">
        <v>53</v>
      </c>
      <c r="AS5" s="192" t="s">
        <v>52</v>
      </c>
      <c r="AT5" s="192" t="s">
        <v>51</v>
      </c>
      <c r="AU5" s="192" t="s">
        <v>43</v>
      </c>
      <c r="AV5" s="192" t="s">
        <v>44</v>
      </c>
      <c r="AW5" s="192" t="s">
        <v>46</v>
      </c>
      <c r="AX5" s="192" t="s">
        <v>47</v>
      </c>
      <c r="AY5" s="189" t="s">
        <v>50</v>
      </c>
      <c r="AZ5" s="192" t="s">
        <v>63</v>
      </c>
      <c r="BA5" s="192" t="s">
        <v>64</v>
      </c>
      <c r="BB5" s="192" t="s">
        <v>65</v>
      </c>
      <c r="BC5" s="192" t="s">
        <v>98</v>
      </c>
      <c r="BD5" s="192" t="s">
        <v>99</v>
      </c>
      <c r="BE5" s="192" t="s">
        <v>113</v>
      </c>
      <c r="BF5" s="192" t="s">
        <v>114</v>
      </c>
      <c r="BG5" s="192" t="s">
        <v>125</v>
      </c>
      <c r="BH5" s="189" t="s">
        <v>264</v>
      </c>
      <c r="BI5" s="192" t="s">
        <v>265</v>
      </c>
      <c r="BJ5" s="192" t="s">
        <v>271</v>
      </c>
      <c r="BK5" s="192" t="s">
        <v>283</v>
      </c>
      <c r="BL5" s="189" t="s">
        <v>286</v>
      </c>
      <c r="BM5" s="189" t="s">
        <v>288</v>
      </c>
      <c r="BN5" s="189" t="s">
        <v>311</v>
      </c>
      <c r="BO5" s="189" t="s">
        <v>317</v>
      </c>
      <c r="BP5" s="189" t="s">
        <v>319</v>
      </c>
      <c r="BQ5" s="189" t="s">
        <v>327</v>
      </c>
      <c r="BR5" s="189" t="s">
        <v>329</v>
      </c>
      <c r="BS5" s="189" t="s">
        <v>331</v>
      </c>
      <c r="BT5" s="189" t="s">
        <v>332</v>
      </c>
      <c r="BU5" s="189" t="s">
        <v>333</v>
      </c>
      <c r="BV5" s="189" t="s">
        <v>334</v>
      </c>
      <c r="BW5" s="189" t="s">
        <v>335</v>
      </c>
    </row>
    <row r="6" spans="1:75" s="30" customFormat="1">
      <c r="B6" s="11" t="str">
        <f>IF('Sumário | Summary'!P1=1,"Escritórios","Offices")</f>
        <v>Escritórios</v>
      </c>
      <c r="C6" s="41">
        <v>4.4999999999999998E-2</v>
      </c>
      <c r="D6" s="41">
        <v>4.1000000000000003E-3</v>
      </c>
      <c r="E6" s="41">
        <v>0</v>
      </c>
      <c r="F6" s="41">
        <v>0</v>
      </c>
      <c r="G6" s="41">
        <v>7.7799999999999994E-2</v>
      </c>
      <c r="H6" s="41">
        <v>6.5000000000000002E-2</v>
      </c>
      <c r="I6" s="41">
        <v>0.04</v>
      </c>
      <c r="J6" s="41">
        <v>0</v>
      </c>
      <c r="K6" s="41">
        <v>0</v>
      </c>
      <c r="L6" s="41">
        <v>4.8000000000000001E-2</v>
      </c>
      <c r="M6" s="41">
        <v>7.0000000000000001E-3</v>
      </c>
      <c r="N6" s="41">
        <v>1.2E-2</v>
      </c>
      <c r="O6" s="41">
        <v>2E-3</v>
      </c>
      <c r="P6" s="41">
        <v>0</v>
      </c>
      <c r="Q6" s="41">
        <v>0</v>
      </c>
      <c r="R6" s="41">
        <v>1.6E-2</v>
      </c>
      <c r="S6" s="41">
        <v>1.6E-2</v>
      </c>
      <c r="T6" s="41">
        <v>0</v>
      </c>
      <c r="U6" s="41">
        <v>0</v>
      </c>
      <c r="V6" s="41">
        <v>0</v>
      </c>
      <c r="W6" s="41">
        <v>1.0999999999999999E-2</v>
      </c>
      <c r="X6" s="41">
        <v>2.4E-2</v>
      </c>
      <c r="Y6" s="41">
        <v>5.8999999999999997E-2</v>
      </c>
      <c r="Z6" s="49">
        <v>7.9000000000000001E-2</v>
      </c>
      <c r="AA6" s="49">
        <v>8.3000000000000004E-2</v>
      </c>
      <c r="AB6" s="49">
        <v>0.08</v>
      </c>
      <c r="AC6" s="41">
        <v>0.185</v>
      </c>
      <c r="AD6" s="41">
        <v>0.20399999999999999</v>
      </c>
      <c r="AE6" s="41">
        <v>0.19900000000000001</v>
      </c>
      <c r="AF6" s="41">
        <v>0.17799999999999999</v>
      </c>
      <c r="AG6" s="41">
        <v>0.13400000000000001</v>
      </c>
      <c r="AH6" s="41">
        <v>0.115</v>
      </c>
      <c r="AI6" s="41">
        <v>0.10199999999999999</v>
      </c>
      <c r="AJ6" s="41">
        <v>8.5999999999999993E-2</v>
      </c>
      <c r="AK6" s="41">
        <v>8.8999999999999996E-2</v>
      </c>
      <c r="AL6" s="49">
        <v>0.1007</v>
      </c>
      <c r="AM6" s="49">
        <v>9.1230918260006733E-2</v>
      </c>
      <c r="AN6" s="49">
        <v>0.17223139197032356</v>
      </c>
      <c r="AO6" s="49">
        <v>0.19966708633867614</v>
      </c>
      <c r="AP6" s="49">
        <v>0.16094874397933712</v>
      </c>
      <c r="AQ6" s="49">
        <v>0.16060272607004533</v>
      </c>
      <c r="AR6" s="49">
        <v>0.17251744328727725</v>
      </c>
      <c r="AS6" s="49">
        <v>0.16262563293931653</v>
      </c>
      <c r="AT6" s="49">
        <v>0.11820349855207668</v>
      </c>
      <c r="AU6" s="49">
        <v>0.11749629231145083</v>
      </c>
      <c r="AV6" s="49">
        <v>0.22397610198539963</v>
      </c>
      <c r="AW6" s="49">
        <v>0.15562486324114605</v>
      </c>
      <c r="AX6" s="49">
        <v>0.13595823716088959</v>
      </c>
      <c r="AY6" s="49">
        <v>0.12939667870679603</v>
      </c>
      <c r="AZ6" s="49">
        <v>0.14404117670514541</v>
      </c>
      <c r="BA6" s="49">
        <v>0.14569542487628601</v>
      </c>
      <c r="BB6" s="49">
        <v>0.17740351717777644</v>
      </c>
      <c r="BC6" s="49">
        <v>0.18441616803404273</v>
      </c>
      <c r="BD6" s="49">
        <v>0.1621432980251056</v>
      </c>
      <c r="BE6" s="49">
        <v>0.13727839083249715</v>
      </c>
      <c r="BF6" s="49">
        <v>0.14564275210694966</v>
      </c>
      <c r="BG6" s="49">
        <v>0.15070101795413282</v>
      </c>
      <c r="BH6" s="49">
        <v>0.14943885426842751</v>
      </c>
      <c r="BI6" s="49">
        <v>0.14525787558298317</v>
      </c>
      <c r="BJ6" s="49">
        <v>0.14154804873434615</v>
      </c>
      <c r="BK6" s="49">
        <v>0.14893845361425886</v>
      </c>
      <c r="BL6" s="49">
        <v>0.14524325117430262</v>
      </c>
      <c r="BM6" s="49">
        <v>0.15190702548507287</v>
      </c>
      <c r="BN6" s="49">
        <v>0.15055776880580435</v>
      </c>
      <c r="BO6" s="49">
        <v>0.14350245700894865</v>
      </c>
      <c r="BP6" s="49">
        <v>0.16396179443572328</v>
      </c>
      <c r="BQ6" s="49">
        <v>0.48572597813851587</v>
      </c>
      <c r="BR6" s="49">
        <v>0.48829952605867571</v>
      </c>
      <c r="BS6" s="49">
        <v>0.47455741826986525</v>
      </c>
      <c r="BT6" s="49">
        <v>0.48562877860609216</v>
      </c>
      <c r="BU6" s="49">
        <v>0.48862679989932289</v>
      </c>
      <c r="BV6" s="49">
        <v>0.47742531723049686</v>
      </c>
      <c r="BW6" s="49">
        <v>0.47742531723049686</v>
      </c>
    </row>
    <row r="7" spans="1:75" s="30" customFormat="1">
      <c r="B7" s="81" t="str">
        <f>IF('Sumário | Summary'!P1=1,"Escritórios AAA","Triple A Offices")</f>
        <v>Escritórios AAA</v>
      </c>
      <c r="C7" s="41">
        <v>0</v>
      </c>
      <c r="D7" s="41">
        <v>0</v>
      </c>
      <c r="E7" s="41">
        <v>0</v>
      </c>
      <c r="F7" s="41">
        <v>0</v>
      </c>
      <c r="G7" s="41">
        <v>0.12609999999999999</v>
      </c>
      <c r="H7" s="41">
        <v>0.105</v>
      </c>
      <c r="I7" s="41">
        <v>5.0999999999999997E-2</v>
      </c>
      <c r="J7" s="41">
        <v>0</v>
      </c>
      <c r="K7" s="41">
        <v>0</v>
      </c>
      <c r="L7" s="41">
        <v>0</v>
      </c>
      <c r="M7" s="41">
        <v>0</v>
      </c>
      <c r="N7" s="41">
        <v>0</v>
      </c>
      <c r="O7" s="41">
        <v>0</v>
      </c>
      <c r="P7" s="41">
        <v>0</v>
      </c>
      <c r="Q7" s="41">
        <v>0</v>
      </c>
      <c r="R7" s="41">
        <v>0</v>
      </c>
      <c r="S7" s="41">
        <v>0</v>
      </c>
      <c r="T7" s="41">
        <v>0</v>
      </c>
      <c r="U7" s="41">
        <v>0</v>
      </c>
      <c r="V7" s="41">
        <v>0</v>
      </c>
      <c r="W7" s="41">
        <v>1.9E-2</v>
      </c>
      <c r="X7" s="41">
        <v>4.2000000000000003E-2</v>
      </c>
      <c r="Y7" s="41">
        <v>9.8000000000000004E-2</v>
      </c>
      <c r="Z7" s="49">
        <v>0.124</v>
      </c>
      <c r="AA7" s="49">
        <v>0.124</v>
      </c>
      <c r="AB7" s="49">
        <v>0.11899999999999999</v>
      </c>
      <c r="AC7" s="41">
        <v>0.26600000000000001</v>
      </c>
      <c r="AD7" s="41">
        <v>0.27700000000000002</v>
      </c>
      <c r="AE7" s="41">
        <v>0.27700000000000002</v>
      </c>
      <c r="AF7" s="41">
        <v>0.22900000000000001</v>
      </c>
      <c r="AG7" s="41">
        <v>0.16900000000000001</v>
      </c>
      <c r="AH7" s="41">
        <v>0.13800000000000001</v>
      </c>
      <c r="AI7" s="41">
        <v>0.125</v>
      </c>
      <c r="AJ7" s="41">
        <v>8.6999999999999994E-2</v>
      </c>
      <c r="AK7" s="41">
        <v>9.0999999999999998E-2</v>
      </c>
      <c r="AL7" s="49">
        <v>0.1071</v>
      </c>
      <c r="AM7" s="49">
        <v>0.1014095849159557</v>
      </c>
      <c r="AN7" s="49">
        <v>0.15674192133010253</v>
      </c>
      <c r="AO7" s="49">
        <v>0.17333231859546974</v>
      </c>
      <c r="AP7" s="49">
        <v>0.13930191323762386</v>
      </c>
      <c r="AQ7" s="49">
        <v>0.12143752404637799</v>
      </c>
      <c r="AR7" s="49">
        <v>0.13370590590457507</v>
      </c>
      <c r="AS7" s="49">
        <v>0.13370590590457507</v>
      </c>
      <c r="AT7" s="49">
        <v>8.3668699321223783E-2</v>
      </c>
      <c r="AU7" s="49">
        <v>9.688493393369195E-2</v>
      </c>
      <c r="AV7" s="49">
        <v>5.7480737912326087E-2</v>
      </c>
      <c r="AW7" s="49">
        <v>5.7480737912326087E-2</v>
      </c>
      <c r="AX7" s="49">
        <v>4.0340391151887624E-2</v>
      </c>
      <c r="AY7" s="49">
        <v>2.9960250755079763E-2</v>
      </c>
      <c r="AZ7" s="49">
        <v>4.1415358941120382E-2</v>
      </c>
      <c r="BA7" s="49">
        <v>4.2168724392488942E-2</v>
      </c>
      <c r="BB7" s="49">
        <v>9.0420766048717599E-2</v>
      </c>
      <c r="BC7" s="49">
        <v>0.10143765443554427</v>
      </c>
      <c r="BD7" s="49">
        <v>6.3089896287346847E-2</v>
      </c>
      <c r="BE7" s="49">
        <v>3.2633968898934718E-2</v>
      </c>
      <c r="BF7" s="49">
        <v>0.16699371010059486</v>
      </c>
      <c r="BG7" s="49">
        <v>0.18529016668620135</v>
      </c>
      <c r="BH7" s="49">
        <v>0.16470188232936347</v>
      </c>
      <c r="BI7" s="49">
        <v>0.16470188232936347</v>
      </c>
      <c r="BJ7" s="49">
        <v>0.15066912013214401</v>
      </c>
      <c r="BK7" s="49">
        <v>0.17862400817741414</v>
      </c>
      <c r="BL7" s="49">
        <v>0.16464656415477907</v>
      </c>
      <c r="BM7" s="49">
        <v>0.18985267104075573</v>
      </c>
      <c r="BN7" s="49">
        <v>0.18985267104075573</v>
      </c>
      <c r="BO7" s="49">
        <v>0.16465171589145686</v>
      </c>
      <c r="BP7" s="49">
        <v>0.31686266499621285</v>
      </c>
      <c r="BQ7" s="49">
        <v>0.37480923532787552</v>
      </c>
      <c r="BR7" s="49">
        <v>0.35659595843523356</v>
      </c>
      <c r="BS7" s="49">
        <v>0.35659595843523356</v>
      </c>
      <c r="BT7" s="49">
        <v>0.31951987133233928</v>
      </c>
      <c r="BU7" s="49">
        <v>0.33835222442549084</v>
      </c>
      <c r="BV7" s="49">
        <v>0.29436318916781828</v>
      </c>
      <c r="BW7" s="49">
        <v>0.29436318916781828</v>
      </c>
    </row>
    <row r="8" spans="1:75" hidden="1" outlineLevel="1">
      <c r="A8" s="15"/>
      <c r="B8" s="82" t="s">
        <v>2</v>
      </c>
      <c r="C8" s="50">
        <v>0</v>
      </c>
      <c r="D8" s="50">
        <v>0</v>
      </c>
      <c r="E8" s="50">
        <v>0</v>
      </c>
      <c r="F8" s="50">
        <v>0</v>
      </c>
      <c r="G8" s="50">
        <v>0</v>
      </c>
      <c r="H8" s="50">
        <v>0</v>
      </c>
      <c r="I8" s="50">
        <v>0</v>
      </c>
      <c r="J8" s="50">
        <v>0</v>
      </c>
      <c r="K8" s="50">
        <v>0</v>
      </c>
      <c r="L8" s="50">
        <v>0</v>
      </c>
      <c r="M8" s="50">
        <v>0</v>
      </c>
      <c r="N8" s="50">
        <v>0</v>
      </c>
      <c r="O8" s="50">
        <v>0</v>
      </c>
      <c r="P8" s="50">
        <v>0</v>
      </c>
      <c r="Q8" s="50">
        <v>0</v>
      </c>
      <c r="R8" s="50">
        <v>0</v>
      </c>
      <c r="S8" s="50">
        <v>0</v>
      </c>
      <c r="T8" s="50">
        <v>0</v>
      </c>
      <c r="U8" s="50">
        <v>0</v>
      </c>
      <c r="V8" s="50">
        <v>0</v>
      </c>
      <c r="W8" s="50">
        <v>0</v>
      </c>
      <c r="X8" s="50">
        <v>0</v>
      </c>
      <c r="Y8" s="50">
        <v>0</v>
      </c>
      <c r="Z8" s="48">
        <v>0</v>
      </c>
      <c r="AA8" s="48">
        <v>0</v>
      </c>
      <c r="AB8" s="48">
        <v>0</v>
      </c>
      <c r="AC8" s="50">
        <v>0</v>
      </c>
      <c r="AD8" s="50">
        <v>0</v>
      </c>
      <c r="AE8" s="50">
        <v>0</v>
      </c>
      <c r="AF8" s="50">
        <v>0</v>
      </c>
      <c r="AG8" s="50">
        <v>0</v>
      </c>
      <c r="AH8" s="50">
        <v>0</v>
      </c>
      <c r="AI8" s="50">
        <v>0</v>
      </c>
      <c r="AJ8" s="50">
        <v>0</v>
      </c>
      <c r="AK8" s="50">
        <v>0</v>
      </c>
      <c r="AL8" s="48">
        <v>0</v>
      </c>
      <c r="AM8" s="48">
        <v>0</v>
      </c>
      <c r="AN8" s="48">
        <v>0</v>
      </c>
      <c r="AO8" s="48">
        <v>0</v>
      </c>
      <c r="AP8" s="48">
        <v>0</v>
      </c>
      <c r="AQ8" s="48">
        <v>0</v>
      </c>
      <c r="AR8" s="48">
        <v>0</v>
      </c>
      <c r="AS8" s="48">
        <v>0</v>
      </c>
      <c r="AT8" s="48">
        <v>0.2</v>
      </c>
      <c r="AU8" s="48">
        <v>0.22482369534555713</v>
      </c>
      <c r="AV8" s="48">
        <v>0</v>
      </c>
      <c r="AW8" s="48">
        <v>0</v>
      </c>
      <c r="AX8" s="48">
        <v>0</v>
      </c>
      <c r="AY8" s="48">
        <v>0</v>
      </c>
      <c r="AZ8" s="48">
        <v>0</v>
      </c>
      <c r="BA8" s="48">
        <v>0</v>
      </c>
      <c r="BB8" s="48">
        <v>0</v>
      </c>
      <c r="BC8" s="48">
        <v>0</v>
      </c>
      <c r="BD8" s="48">
        <v>0</v>
      </c>
      <c r="BE8" s="48">
        <v>0</v>
      </c>
      <c r="BF8" s="48" t="s">
        <v>18</v>
      </c>
      <c r="BG8" s="48" t="s">
        <v>18</v>
      </c>
      <c r="BH8" s="48" t="s">
        <v>18</v>
      </c>
      <c r="BI8" s="48" t="s">
        <v>18</v>
      </c>
      <c r="BJ8" s="48" t="s">
        <v>18</v>
      </c>
      <c r="BK8" s="48" t="s">
        <v>18</v>
      </c>
      <c r="BL8" s="48" t="s">
        <v>18</v>
      </c>
      <c r="BM8" s="48" t="s">
        <v>18</v>
      </c>
      <c r="BN8" s="48" t="s">
        <v>18</v>
      </c>
      <c r="BO8" s="48" t="s">
        <v>18</v>
      </c>
      <c r="BP8" s="48" t="s">
        <v>18</v>
      </c>
      <c r="BQ8" s="48" t="s">
        <v>18</v>
      </c>
      <c r="BR8" s="48" t="s">
        <v>18</v>
      </c>
      <c r="BS8" s="48" t="s">
        <v>18</v>
      </c>
      <c r="BT8" s="48" t="s">
        <v>18</v>
      </c>
      <c r="BU8" s="48" t="s">
        <v>18</v>
      </c>
      <c r="BV8" s="48" t="s">
        <v>18</v>
      </c>
      <c r="BW8" s="48" t="s">
        <v>18</v>
      </c>
    </row>
    <row r="9" spans="1:75" hidden="1" outlineLevel="1">
      <c r="A9" s="15"/>
      <c r="B9" s="82" t="s">
        <v>3</v>
      </c>
      <c r="C9" s="50">
        <v>0</v>
      </c>
      <c r="D9" s="50">
        <v>0</v>
      </c>
      <c r="E9" s="50">
        <v>0</v>
      </c>
      <c r="F9" s="50">
        <v>0</v>
      </c>
      <c r="G9" s="50">
        <v>0</v>
      </c>
      <c r="H9" s="50">
        <v>0</v>
      </c>
      <c r="I9" s="50">
        <v>0</v>
      </c>
      <c r="J9" s="50">
        <v>0</v>
      </c>
      <c r="K9" s="50">
        <v>0</v>
      </c>
      <c r="L9" s="50">
        <v>0</v>
      </c>
      <c r="M9" s="50">
        <v>0</v>
      </c>
      <c r="N9" s="50">
        <v>0</v>
      </c>
      <c r="O9" s="50">
        <v>0</v>
      </c>
      <c r="P9" s="50">
        <v>0</v>
      </c>
      <c r="Q9" s="50">
        <v>0</v>
      </c>
      <c r="R9" s="50">
        <v>0</v>
      </c>
      <c r="S9" s="50">
        <v>0</v>
      </c>
      <c r="T9" s="50">
        <v>0</v>
      </c>
      <c r="U9" s="50">
        <v>0</v>
      </c>
      <c r="V9" s="50">
        <v>0</v>
      </c>
      <c r="W9" s="50">
        <v>0</v>
      </c>
      <c r="X9" s="50">
        <v>0</v>
      </c>
      <c r="Y9" s="50">
        <v>0</v>
      </c>
      <c r="Z9" s="48">
        <v>0</v>
      </c>
      <c r="AA9" s="48">
        <v>0</v>
      </c>
      <c r="AB9" s="48">
        <v>0</v>
      </c>
      <c r="AC9" s="50">
        <v>0</v>
      </c>
      <c r="AD9" s="50">
        <v>0.52781100179576279</v>
      </c>
      <c r="AE9" s="50">
        <v>0.52781100179576279</v>
      </c>
      <c r="AF9" s="50">
        <v>0.5</v>
      </c>
      <c r="AG9" s="50">
        <v>0</v>
      </c>
      <c r="AH9" s="50">
        <v>0</v>
      </c>
      <c r="AI9" s="50">
        <v>0</v>
      </c>
      <c r="AJ9" s="50">
        <v>0</v>
      </c>
      <c r="AK9" s="50">
        <v>0</v>
      </c>
      <c r="AL9" s="48">
        <v>0</v>
      </c>
      <c r="AM9" s="48">
        <v>0</v>
      </c>
      <c r="AN9" s="48">
        <v>0</v>
      </c>
      <c r="AO9" s="48">
        <v>0</v>
      </c>
      <c r="AP9" s="48">
        <v>0</v>
      </c>
      <c r="AQ9" s="48">
        <v>0</v>
      </c>
      <c r="AR9" s="48">
        <v>0</v>
      </c>
      <c r="AS9" s="48">
        <v>0</v>
      </c>
      <c r="AT9" s="48">
        <v>0</v>
      </c>
      <c r="AU9" s="48">
        <v>0</v>
      </c>
      <c r="AV9" s="48">
        <v>0</v>
      </c>
      <c r="AW9" s="48">
        <v>0</v>
      </c>
      <c r="AX9" s="48">
        <v>0</v>
      </c>
      <c r="AY9" s="48">
        <v>0</v>
      </c>
      <c r="AZ9" s="48">
        <v>0</v>
      </c>
      <c r="BA9" s="48" t="s">
        <v>18</v>
      </c>
      <c r="BB9" s="48" t="s">
        <v>18</v>
      </c>
      <c r="BC9" s="48" t="s">
        <v>18</v>
      </c>
      <c r="BD9" s="48" t="s">
        <v>18</v>
      </c>
      <c r="BE9" s="48" t="s">
        <v>18</v>
      </c>
      <c r="BF9" s="48" t="s">
        <v>18</v>
      </c>
      <c r="BG9" s="48" t="s">
        <v>18</v>
      </c>
      <c r="BH9" s="48" t="s">
        <v>18</v>
      </c>
      <c r="BI9" s="48" t="s">
        <v>18</v>
      </c>
      <c r="BJ9" s="48" t="s">
        <v>18</v>
      </c>
      <c r="BK9" s="48" t="s">
        <v>18</v>
      </c>
      <c r="BL9" s="48" t="s">
        <v>18</v>
      </c>
      <c r="BM9" s="48" t="s">
        <v>18</v>
      </c>
      <c r="BN9" s="48" t="s">
        <v>18</v>
      </c>
      <c r="BO9" s="48" t="s">
        <v>18</v>
      </c>
      <c r="BP9" s="48" t="s">
        <v>18</v>
      </c>
      <c r="BQ9" s="48" t="s">
        <v>18</v>
      </c>
      <c r="BR9" s="48" t="s">
        <v>18</v>
      </c>
      <c r="BS9" s="48" t="s">
        <v>18</v>
      </c>
      <c r="BT9" s="48" t="s">
        <v>18</v>
      </c>
      <c r="BU9" s="48" t="s">
        <v>18</v>
      </c>
      <c r="BV9" s="48" t="s">
        <v>18</v>
      </c>
      <c r="BW9" s="48" t="s">
        <v>18</v>
      </c>
    </row>
    <row r="10" spans="1:75" hidden="1" outlineLevel="1">
      <c r="B10" s="82" t="s">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48">
        <v>0</v>
      </c>
      <c r="AA10" s="48">
        <v>0</v>
      </c>
      <c r="AB10" s="48">
        <v>0</v>
      </c>
      <c r="AC10" s="50">
        <v>0</v>
      </c>
      <c r="AD10" s="50">
        <v>0</v>
      </c>
      <c r="AE10" s="50">
        <v>0</v>
      </c>
      <c r="AF10" s="50">
        <v>0</v>
      </c>
      <c r="AG10" s="50">
        <v>0</v>
      </c>
      <c r="AH10" s="50">
        <v>0</v>
      </c>
      <c r="AI10" s="50">
        <v>0</v>
      </c>
      <c r="AJ10" s="50">
        <v>0</v>
      </c>
      <c r="AK10" s="50">
        <v>0</v>
      </c>
      <c r="AL10" s="48">
        <v>0</v>
      </c>
      <c r="AM10" s="48">
        <v>9.0284960995689972E-2</v>
      </c>
      <c r="AN10" s="48">
        <v>0</v>
      </c>
      <c r="AO10" s="48">
        <v>0</v>
      </c>
      <c r="AP10" s="48">
        <v>0</v>
      </c>
      <c r="AQ10" s="48">
        <v>0</v>
      </c>
      <c r="AR10" s="48">
        <v>0</v>
      </c>
      <c r="AS10" s="48">
        <v>0</v>
      </c>
      <c r="AT10" s="48">
        <v>0</v>
      </c>
      <c r="AU10" s="48">
        <v>0</v>
      </c>
      <c r="AV10" s="48">
        <v>0</v>
      </c>
      <c r="AW10" s="48">
        <v>0</v>
      </c>
      <c r="AX10" s="48">
        <v>0</v>
      </c>
      <c r="AY10" s="48">
        <v>4.2816071519276674E-2</v>
      </c>
      <c r="AZ10" s="48">
        <v>3.9566854380626078E-2</v>
      </c>
      <c r="BA10" s="48">
        <v>3.9566854380626078E-2</v>
      </c>
      <c r="BB10" s="48">
        <v>0.1319595358908891</v>
      </c>
      <c r="BC10" s="48">
        <v>0.11404788195317769</v>
      </c>
      <c r="BD10" s="48">
        <v>0.12961572120812823</v>
      </c>
      <c r="BE10" s="48">
        <v>0</v>
      </c>
      <c r="BF10" s="48" t="s">
        <v>18</v>
      </c>
      <c r="BG10" s="48" t="s">
        <v>18</v>
      </c>
      <c r="BH10" s="48" t="s">
        <v>18</v>
      </c>
      <c r="BI10" s="48" t="s">
        <v>18</v>
      </c>
      <c r="BJ10" s="48" t="s">
        <v>18</v>
      </c>
      <c r="BK10" s="48" t="s">
        <v>18</v>
      </c>
      <c r="BL10" s="48" t="s">
        <v>18</v>
      </c>
      <c r="BM10" s="48" t="s">
        <v>18</v>
      </c>
      <c r="BN10" s="48" t="s">
        <v>18</v>
      </c>
      <c r="BO10" s="48" t="s">
        <v>18</v>
      </c>
      <c r="BP10" s="48" t="s">
        <v>18</v>
      </c>
      <c r="BQ10" s="48" t="s">
        <v>18</v>
      </c>
      <c r="BR10" s="48" t="s">
        <v>18</v>
      </c>
      <c r="BS10" s="48" t="s">
        <v>18</v>
      </c>
      <c r="BT10" s="48" t="s">
        <v>18</v>
      </c>
      <c r="BU10" s="48" t="s">
        <v>18</v>
      </c>
      <c r="BV10" s="48" t="s">
        <v>18</v>
      </c>
      <c r="BW10" s="48" t="s">
        <v>18</v>
      </c>
    </row>
    <row r="11" spans="1:75" hidden="1" outlineLevel="1">
      <c r="B11" s="82" t="s">
        <v>1</v>
      </c>
      <c r="C11" s="50">
        <v>0</v>
      </c>
      <c r="D11" s="50">
        <v>0</v>
      </c>
      <c r="E11" s="50">
        <v>0</v>
      </c>
      <c r="F11" s="50">
        <v>0</v>
      </c>
      <c r="G11" s="50">
        <v>0</v>
      </c>
      <c r="H11" s="50">
        <v>0</v>
      </c>
      <c r="I11" s="50">
        <v>0</v>
      </c>
      <c r="J11" s="50">
        <v>0</v>
      </c>
      <c r="K11" s="50">
        <v>0</v>
      </c>
      <c r="L11" s="50">
        <v>0</v>
      </c>
      <c r="M11" s="50">
        <v>0</v>
      </c>
      <c r="N11" s="50">
        <v>0</v>
      </c>
      <c r="O11" s="50">
        <v>0</v>
      </c>
      <c r="P11" s="50">
        <v>0</v>
      </c>
      <c r="Q11" s="50">
        <v>0</v>
      </c>
      <c r="R11" s="50">
        <v>0</v>
      </c>
      <c r="S11" s="50">
        <v>0</v>
      </c>
      <c r="T11" s="50">
        <v>0</v>
      </c>
      <c r="U11" s="50">
        <v>0</v>
      </c>
      <c r="V11" s="50">
        <v>0</v>
      </c>
      <c r="W11" s="50">
        <v>0</v>
      </c>
      <c r="X11" s="50">
        <v>0</v>
      </c>
      <c r="Y11" s="50">
        <v>0</v>
      </c>
      <c r="Z11" s="48">
        <v>0.13791348483665714</v>
      </c>
      <c r="AA11" s="48">
        <v>0.13791348483665714</v>
      </c>
      <c r="AB11" s="48">
        <v>0.13791348483665714</v>
      </c>
      <c r="AC11" s="50">
        <v>0.1263295572300821</v>
      </c>
      <c r="AD11" s="50">
        <v>6.1128637005811864E-2</v>
      </c>
      <c r="AE11" s="50">
        <v>6.1128637005811864E-2</v>
      </c>
      <c r="AF11" s="50">
        <v>0.06</v>
      </c>
      <c r="AG11" s="50">
        <v>0.30889146542509821</v>
      </c>
      <c r="AH11" s="50">
        <v>0.30889146542509821</v>
      </c>
      <c r="AI11" s="50">
        <v>0.24859976328073571</v>
      </c>
      <c r="AJ11" s="50">
        <v>0.22574636007756246</v>
      </c>
      <c r="AK11" s="50">
        <v>0</v>
      </c>
      <c r="AL11" s="48">
        <v>7.0000000000000007E-2</v>
      </c>
      <c r="AM11" s="48">
        <v>0</v>
      </c>
      <c r="AN11" s="48">
        <v>0</v>
      </c>
      <c r="AO11" s="48">
        <v>0</v>
      </c>
      <c r="AP11" s="48">
        <v>0</v>
      </c>
      <c r="AQ11" s="48">
        <v>0</v>
      </c>
      <c r="AR11" s="48">
        <v>0</v>
      </c>
      <c r="AS11" s="48">
        <v>0</v>
      </c>
      <c r="AT11" s="48">
        <v>0</v>
      </c>
      <c r="AU11" s="48">
        <v>6.6068002783173568E-2</v>
      </c>
      <c r="AV11" s="48">
        <v>6.6068002783173568E-2</v>
      </c>
      <c r="AW11" s="48">
        <v>6.6068002783173568E-2</v>
      </c>
      <c r="AX11" s="48">
        <v>6.6068002783173568E-2</v>
      </c>
      <c r="AY11" s="48">
        <v>0</v>
      </c>
      <c r="AZ11" s="48">
        <v>6.1967076055427929E-2</v>
      </c>
      <c r="BA11" s="48">
        <v>6.1967076055427929E-2</v>
      </c>
      <c r="BB11" s="48">
        <v>0.25464049801173255</v>
      </c>
      <c r="BC11" s="48">
        <v>0.25464049801173255</v>
      </c>
      <c r="BD11" s="48">
        <v>0</v>
      </c>
      <c r="BE11" s="48">
        <v>0</v>
      </c>
      <c r="BF11" s="48" t="s">
        <v>18</v>
      </c>
      <c r="BG11" s="48" t="s">
        <v>18</v>
      </c>
      <c r="BH11" s="48" t="s">
        <v>18</v>
      </c>
      <c r="BI11" s="48" t="s">
        <v>18</v>
      </c>
      <c r="BJ11" s="48" t="s">
        <v>18</v>
      </c>
      <c r="BK11" s="48" t="s">
        <v>18</v>
      </c>
      <c r="BL11" s="48" t="s">
        <v>18</v>
      </c>
      <c r="BM11" s="48" t="s">
        <v>18</v>
      </c>
      <c r="BN11" s="48" t="s">
        <v>18</v>
      </c>
      <c r="BO11" s="48" t="s">
        <v>18</v>
      </c>
      <c r="BP11" s="48" t="s">
        <v>18</v>
      </c>
      <c r="BQ11" s="48" t="s">
        <v>18</v>
      </c>
      <c r="BR11" s="48" t="s">
        <v>18</v>
      </c>
      <c r="BS11" s="48" t="s">
        <v>18</v>
      </c>
      <c r="BT11" s="48" t="s">
        <v>18</v>
      </c>
      <c r="BU11" s="48" t="s">
        <v>18</v>
      </c>
      <c r="BV11" s="48" t="s">
        <v>18</v>
      </c>
      <c r="BW11" s="48" t="s">
        <v>18</v>
      </c>
    </row>
    <row r="12" spans="1:75" hidden="1" outlineLevel="1">
      <c r="B12" s="82" t="s">
        <v>33</v>
      </c>
      <c r="C12" s="50" t="s">
        <v>18</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v>0</v>
      </c>
      <c r="W12" s="50">
        <v>8.5999999999999993E-2</v>
      </c>
      <c r="X12" s="50">
        <v>0.19</v>
      </c>
      <c r="Y12" s="50">
        <v>0.19</v>
      </c>
      <c r="Z12" s="48">
        <v>0.18966297197440751</v>
      </c>
      <c r="AA12" s="48">
        <v>0.18966297197440751</v>
      </c>
      <c r="AB12" s="48">
        <v>0.16639999999999999</v>
      </c>
      <c r="AC12" s="50">
        <v>0.17204830134270524</v>
      </c>
      <c r="AD12" s="50">
        <v>0.17204830134270524</v>
      </c>
      <c r="AE12" s="50">
        <v>0.17204830134270524</v>
      </c>
      <c r="AF12" s="50">
        <v>0.17799999999999999</v>
      </c>
      <c r="AG12" s="50">
        <v>8.9168636806477297E-2</v>
      </c>
      <c r="AH12" s="50">
        <v>8.9168636806477297E-2</v>
      </c>
      <c r="AI12" s="50">
        <v>8.9168636806477297E-2</v>
      </c>
      <c r="AJ12" s="50">
        <v>0</v>
      </c>
      <c r="AK12" s="50">
        <v>0.30499999999999999</v>
      </c>
      <c r="AL12" s="48">
        <v>0.30499999999999999</v>
      </c>
      <c r="AM12" s="48">
        <v>0.23784322265769695</v>
      </c>
      <c r="AN12" s="48">
        <v>0.23366222624609395</v>
      </c>
      <c r="AO12" s="48">
        <v>0.23784309497457626</v>
      </c>
      <c r="AP12" s="48">
        <v>0</v>
      </c>
      <c r="AQ12" s="48">
        <v>6.70196670355932E-2</v>
      </c>
      <c r="AR12" s="48">
        <v>0.15243138100508472</v>
      </c>
      <c r="AS12" s="48">
        <v>0.15243138100508472</v>
      </c>
      <c r="AT12" s="48">
        <v>7.9519688122152168E-2</v>
      </c>
      <c r="AU12" s="48">
        <v>7.9519688122152168E-2</v>
      </c>
      <c r="AV12" s="48">
        <v>7.9519688122152168E-2</v>
      </c>
      <c r="AW12" s="48">
        <v>7.9519688122152168E-2</v>
      </c>
      <c r="AX12" s="48">
        <v>7.9519688122152168E-2</v>
      </c>
      <c r="AY12" s="48">
        <v>0</v>
      </c>
      <c r="AZ12" s="48">
        <v>0</v>
      </c>
      <c r="BA12" s="48">
        <v>0</v>
      </c>
      <c r="BB12" s="48">
        <v>0</v>
      </c>
      <c r="BC12" s="48">
        <v>7.9519688122152168E-2</v>
      </c>
      <c r="BD12" s="48">
        <v>0</v>
      </c>
      <c r="BE12" s="48">
        <v>4.2664456421235022E-2</v>
      </c>
      <c r="BF12" s="48" t="s">
        <v>18</v>
      </c>
      <c r="BG12" s="48" t="s">
        <v>18</v>
      </c>
      <c r="BH12" s="48" t="s">
        <v>18</v>
      </c>
      <c r="BI12" s="48" t="s">
        <v>18</v>
      </c>
      <c r="BJ12" s="48" t="s">
        <v>18</v>
      </c>
      <c r="BK12" s="48" t="s">
        <v>18</v>
      </c>
      <c r="BL12" s="48" t="s">
        <v>18</v>
      </c>
      <c r="BM12" s="48" t="s">
        <v>18</v>
      </c>
      <c r="BN12" s="48" t="s">
        <v>18</v>
      </c>
      <c r="BO12" s="48" t="s">
        <v>18</v>
      </c>
      <c r="BP12" s="48" t="s">
        <v>18</v>
      </c>
      <c r="BQ12" s="48" t="s">
        <v>18</v>
      </c>
      <c r="BR12" s="48" t="s">
        <v>18</v>
      </c>
      <c r="BS12" s="48" t="s">
        <v>18</v>
      </c>
      <c r="BT12" s="48" t="s">
        <v>18</v>
      </c>
      <c r="BU12" s="48" t="s">
        <v>18</v>
      </c>
      <c r="BV12" s="48" t="s">
        <v>18</v>
      </c>
      <c r="BW12" s="48" t="s">
        <v>18</v>
      </c>
    </row>
    <row r="13" spans="1:75" hidden="1" outlineLevel="1">
      <c r="A13" t="s">
        <v>28</v>
      </c>
      <c r="B13" s="23" t="s">
        <v>28</v>
      </c>
      <c r="C13" s="50" t="s">
        <v>18</v>
      </c>
      <c r="D13" s="50" t="s">
        <v>18</v>
      </c>
      <c r="E13" s="50" t="s">
        <v>18</v>
      </c>
      <c r="F13" s="50" t="s">
        <v>18</v>
      </c>
      <c r="G13" s="50" t="s">
        <v>18</v>
      </c>
      <c r="H13" s="50" t="s">
        <v>18</v>
      </c>
      <c r="I13" s="50" t="s">
        <v>18</v>
      </c>
      <c r="J13" s="50" t="s">
        <v>18</v>
      </c>
      <c r="K13" s="50" t="s">
        <v>18</v>
      </c>
      <c r="L13" s="50" t="s">
        <v>18</v>
      </c>
      <c r="M13" s="50" t="s">
        <v>18</v>
      </c>
      <c r="N13" s="50" t="s">
        <v>18</v>
      </c>
      <c r="O13" s="50" t="s">
        <v>18</v>
      </c>
      <c r="P13" s="50" t="s">
        <v>18</v>
      </c>
      <c r="Q13" s="50" t="s">
        <v>18</v>
      </c>
      <c r="R13" s="50" t="s">
        <v>18</v>
      </c>
      <c r="S13" s="50" t="s">
        <v>18</v>
      </c>
      <c r="T13" s="50" t="s">
        <v>18</v>
      </c>
      <c r="U13" s="50" t="s">
        <v>18</v>
      </c>
      <c r="V13" s="50" t="s">
        <v>18</v>
      </c>
      <c r="W13" s="50" t="s">
        <v>18</v>
      </c>
      <c r="X13" s="50" t="s">
        <v>18</v>
      </c>
      <c r="Y13" s="50">
        <v>1</v>
      </c>
      <c r="Z13" s="48">
        <v>1</v>
      </c>
      <c r="AA13" s="48">
        <v>1</v>
      </c>
      <c r="AB13" s="48">
        <v>1</v>
      </c>
      <c r="AC13" s="50">
        <v>1</v>
      </c>
      <c r="AD13" s="50">
        <v>1</v>
      </c>
      <c r="AE13" s="50">
        <v>1</v>
      </c>
      <c r="AF13" s="50">
        <v>1</v>
      </c>
      <c r="AG13" s="50">
        <v>0.87500918644815162</v>
      </c>
      <c r="AH13" s="50">
        <v>0.87500918644815162</v>
      </c>
      <c r="AI13" s="50">
        <v>0.87500918644815195</v>
      </c>
      <c r="AJ13" s="50">
        <v>0.62513779672227532</v>
      </c>
      <c r="AK13" s="50">
        <v>0.5</v>
      </c>
      <c r="AL13" s="48">
        <v>0.49199999999999999</v>
      </c>
      <c r="AM13" s="48">
        <v>0.35925146757553761</v>
      </c>
      <c r="AN13" s="48">
        <v>0.375</v>
      </c>
      <c r="AO13" s="48">
        <v>0.375</v>
      </c>
      <c r="AP13" s="48">
        <v>0.375</v>
      </c>
      <c r="AQ13" s="48">
        <v>0.375</v>
      </c>
      <c r="AR13" s="48">
        <v>0.37509301535097794</v>
      </c>
      <c r="AS13" s="48">
        <v>0.37509301535097794</v>
      </c>
      <c r="AT13" s="48">
        <v>0.37509301535097794</v>
      </c>
      <c r="AU13" s="48">
        <v>0.37509301535097794</v>
      </c>
      <c r="AV13" s="48">
        <v>0.37509301535097794</v>
      </c>
      <c r="AW13" s="48">
        <v>0.37509301535097794</v>
      </c>
      <c r="AX13" s="48">
        <v>0.43758037846775677</v>
      </c>
      <c r="AY13" s="48">
        <v>0.43758037846775677</v>
      </c>
      <c r="AZ13" s="48">
        <v>0.43758037846775677</v>
      </c>
      <c r="BA13" s="48">
        <v>0.43758037846775677</v>
      </c>
      <c r="BB13" s="48">
        <v>0.43758037846775677</v>
      </c>
      <c r="BC13" s="48">
        <v>0.50000918611060086</v>
      </c>
      <c r="BD13" s="48">
        <v>0.50000918611060086</v>
      </c>
      <c r="BE13" s="48">
        <v>0.37501377916590117</v>
      </c>
      <c r="BF13" s="48">
        <v>0.43749770347234984</v>
      </c>
      <c r="BG13" s="48">
        <v>0.43749770347234984</v>
      </c>
      <c r="BH13" s="48">
        <v>0.56249986221336046</v>
      </c>
      <c r="BI13" s="48">
        <v>0.56249986221336046</v>
      </c>
      <c r="BJ13" s="48">
        <v>0.56251377967222749</v>
      </c>
      <c r="BK13" s="48">
        <v>0.68748622032777229</v>
      </c>
      <c r="BL13" s="48">
        <v>0.62499999999999989</v>
      </c>
      <c r="BM13" s="48">
        <v>0.62501033446935939</v>
      </c>
      <c r="BN13" s="48">
        <v>0.62501033446935939</v>
      </c>
      <c r="BO13" s="48">
        <v>0.62501033446935939</v>
      </c>
      <c r="BP13" s="48">
        <v>0.62501033446935939</v>
      </c>
      <c r="BQ13" s="48">
        <v>0.74999999999999978</v>
      </c>
      <c r="BR13" s="48">
        <v>0.74999999999999978</v>
      </c>
      <c r="BS13" s="48">
        <v>0.74999999999999978</v>
      </c>
      <c r="BT13" s="48">
        <v>0.62499999999999989</v>
      </c>
      <c r="BU13" s="48">
        <v>0.62499999999999989</v>
      </c>
      <c r="BV13" s="48">
        <v>0.55122733654620659</v>
      </c>
      <c r="BW13" s="48">
        <v>0.55122733654620659</v>
      </c>
    </row>
    <row r="14" spans="1:75" hidden="1" outlineLevel="1">
      <c r="B14" s="82" t="s">
        <v>27</v>
      </c>
      <c r="C14" s="50" t="s">
        <v>18</v>
      </c>
      <c r="D14" s="50" t="s">
        <v>18</v>
      </c>
      <c r="E14" s="50" t="s">
        <v>18</v>
      </c>
      <c r="F14" s="50" t="s">
        <v>18</v>
      </c>
      <c r="G14" s="50" t="s">
        <v>18</v>
      </c>
      <c r="H14" s="50" t="s">
        <v>18</v>
      </c>
      <c r="I14" s="50" t="s">
        <v>18</v>
      </c>
      <c r="J14" s="50" t="s">
        <v>18</v>
      </c>
      <c r="K14" s="50" t="s">
        <v>18</v>
      </c>
      <c r="L14" s="50" t="s">
        <v>18</v>
      </c>
      <c r="M14" s="50" t="s">
        <v>18</v>
      </c>
      <c r="N14" s="50" t="s">
        <v>18</v>
      </c>
      <c r="O14" s="50" t="s">
        <v>18</v>
      </c>
      <c r="P14" s="50" t="s">
        <v>18</v>
      </c>
      <c r="Q14" s="50" t="s">
        <v>18</v>
      </c>
      <c r="R14" s="50" t="s">
        <v>18</v>
      </c>
      <c r="S14" s="50" t="s">
        <v>18</v>
      </c>
      <c r="T14" s="50" t="s">
        <v>18</v>
      </c>
      <c r="U14" s="50" t="s">
        <v>18</v>
      </c>
      <c r="V14" s="50" t="s">
        <v>18</v>
      </c>
      <c r="W14" s="50" t="s">
        <v>18</v>
      </c>
      <c r="X14" s="50" t="s">
        <v>18</v>
      </c>
      <c r="Y14" s="50" t="s">
        <v>18</v>
      </c>
      <c r="Z14" s="48" t="s">
        <v>18</v>
      </c>
      <c r="AA14" s="48" t="s">
        <v>18</v>
      </c>
      <c r="AB14" s="48" t="s">
        <v>18</v>
      </c>
      <c r="AC14" s="50" t="s">
        <v>18</v>
      </c>
      <c r="AD14" s="50" t="s">
        <v>18</v>
      </c>
      <c r="AE14" s="50" t="s">
        <v>18</v>
      </c>
      <c r="AF14" s="50" t="s">
        <v>18</v>
      </c>
      <c r="AG14" s="50" t="s">
        <v>18</v>
      </c>
      <c r="AH14" s="50" t="s">
        <v>18</v>
      </c>
      <c r="AI14" s="50" t="s">
        <v>18</v>
      </c>
      <c r="AJ14" s="50" t="s">
        <v>18</v>
      </c>
      <c r="AK14" s="50" t="s">
        <v>18</v>
      </c>
      <c r="AL14" s="48" t="s">
        <v>18</v>
      </c>
      <c r="AM14" s="48" t="s">
        <v>18</v>
      </c>
      <c r="AN14" s="48">
        <v>0.42307692307692307</v>
      </c>
      <c r="AO14" s="48">
        <v>0.42307692307692307</v>
      </c>
      <c r="AP14" s="48">
        <v>0.42307692307692307</v>
      </c>
      <c r="AQ14" s="48">
        <v>0.32324501048237392</v>
      </c>
      <c r="AR14" s="48">
        <v>0.32324501048237392</v>
      </c>
      <c r="AS14" s="48">
        <v>0.32324501048237392</v>
      </c>
      <c r="AT14" s="48">
        <v>0.13853357592101739</v>
      </c>
      <c r="AU14" s="48">
        <v>0.13853357592101739</v>
      </c>
      <c r="AV14" s="48">
        <v>4.6177858640339131E-2</v>
      </c>
      <c r="AW14" s="48">
        <v>4.6177858640339131E-2</v>
      </c>
      <c r="AX14" s="48">
        <v>0</v>
      </c>
      <c r="AY14" s="48">
        <v>0</v>
      </c>
      <c r="AZ14" s="48">
        <v>0</v>
      </c>
      <c r="BA14" s="48">
        <v>0</v>
      </c>
      <c r="BB14" s="48">
        <v>0</v>
      </c>
      <c r="BC14" s="48">
        <v>0</v>
      </c>
      <c r="BD14" s="48">
        <v>0</v>
      </c>
      <c r="BE14" s="48">
        <v>0</v>
      </c>
      <c r="BF14" s="48" t="s">
        <v>18</v>
      </c>
      <c r="BG14" s="48" t="s">
        <v>18</v>
      </c>
      <c r="BH14" s="48" t="s">
        <v>18</v>
      </c>
      <c r="BI14" s="48" t="s">
        <v>18</v>
      </c>
      <c r="BJ14" s="48" t="s">
        <v>18</v>
      </c>
      <c r="BK14" s="48" t="s">
        <v>18</v>
      </c>
      <c r="BL14" s="48" t="s">
        <v>18</v>
      </c>
      <c r="BM14" s="48" t="s">
        <v>18</v>
      </c>
      <c r="BN14" s="48" t="s">
        <v>18</v>
      </c>
      <c r="BO14" s="48" t="s">
        <v>18</v>
      </c>
      <c r="BP14" s="48" t="s">
        <v>18</v>
      </c>
      <c r="BQ14" s="48" t="s">
        <v>18</v>
      </c>
      <c r="BR14" s="48" t="s">
        <v>18</v>
      </c>
      <c r="BS14" s="48" t="s">
        <v>18</v>
      </c>
      <c r="BT14" s="48" t="s">
        <v>18</v>
      </c>
      <c r="BU14" s="48" t="s">
        <v>18</v>
      </c>
      <c r="BV14" s="48" t="s">
        <v>18</v>
      </c>
      <c r="BW14" s="48" t="s">
        <v>18</v>
      </c>
    </row>
    <row r="15" spans="1:75" hidden="1" outlineLevel="1">
      <c r="B15" s="82" t="s">
        <v>19</v>
      </c>
      <c r="C15" s="50" t="s">
        <v>18</v>
      </c>
      <c r="D15" s="50" t="s">
        <v>18</v>
      </c>
      <c r="E15" s="50" t="s">
        <v>18</v>
      </c>
      <c r="F15" s="50" t="s">
        <v>18</v>
      </c>
      <c r="G15" s="50" t="s">
        <v>18</v>
      </c>
      <c r="H15" s="50" t="s">
        <v>18</v>
      </c>
      <c r="I15" s="50" t="s">
        <v>18</v>
      </c>
      <c r="J15" s="50" t="s">
        <v>18</v>
      </c>
      <c r="K15" s="50" t="s">
        <v>18</v>
      </c>
      <c r="L15" s="50" t="s">
        <v>18</v>
      </c>
      <c r="M15" s="50" t="s">
        <v>18</v>
      </c>
      <c r="N15" s="50" t="s">
        <v>18</v>
      </c>
      <c r="O15" s="50" t="s">
        <v>18</v>
      </c>
      <c r="P15" s="50" t="s">
        <v>18</v>
      </c>
      <c r="Q15" s="50" t="s">
        <v>18</v>
      </c>
      <c r="R15" s="50" t="s">
        <v>18</v>
      </c>
      <c r="S15" s="50" t="s">
        <v>18</v>
      </c>
      <c r="T15" s="50" t="s">
        <v>18</v>
      </c>
      <c r="U15" s="50" t="s">
        <v>18</v>
      </c>
      <c r="V15" s="50" t="s">
        <v>18</v>
      </c>
      <c r="W15" s="50" t="s">
        <v>18</v>
      </c>
      <c r="X15" s="50" t="s">
        <v>18</v>
      </c>
      <c r="Y15" s="50" t="s">
        <v>18</v>
      </c>
      <c r="Z15" s="48" t="s">
        <v>18</v>
      </c>
      <c r="AA15" s="48" t="s">
        <v>18</v>
      </c>
      <c r="AB15" s="48" t="s">
        <v>18</v>
      </c>
      <c r="AC15" s="50">
        <v>0.70052428109940157</v>
      </c>
      <c r="AD15" s="50">
        <v>0.70052428109940157</v>
      </c>
      <c r="AE15" s="50">
        <v>0.70052428109940157</v>
      </c>
      <c r="AF15" s="50">
        <v>0.497</v>
      </c>
      <c r="AG15" s="50">
        <v>0.24749681275345115</v>
      </c>
      <c r="AH15" s="50">
        <v>0.1323142739090841</v>
      </c>
      <c r="AI15" s="50" t="s">
        <v>18</v>
      </c>
      <c r="AJ15" s="50" t="s">
        <v>18</v>
      </c>
      <c r="AK15" s="50" t="s">
        <v>18</v>
      </c>
      <c r="AL15" s="48" t="s">
        <v>18</v>
      </c>
      <c r="AM15" s="48" t="s">
        <v>18</v>
      </c>
      <c r="AN15" s="48" t="s">
        <v>18</v>
      </c>
      <c r="AO15" s="48" t="s">
        <v>18</v>
      </c>
      <c r="AP15" s="48" t="s">
        <v>18</v>
      </c>
      <c r="AQ15" s="48" t="s">
        <v>18</v>
      </c>
      <c r="AR15" s="48" t="s">
        <v>18</v>
      </c>
      <c r="AS15" s="48" t="s">
        <v>18</v>
      </c>
      <c r="AT15" s="48" t="s">
        <v>18</v>
      </c>
      <c r="AU15" s="48" t="s">
        <v>18</v>
      </c>
      <c r="AV15" s="48" t="s">
        <v>18</v>
      </c>
      <c r="AW15" s="48" t="s">
        <v>18</v>
      </c>
      <c r="AX15" s="48" t="s">
        <v>18</v>
      </c>
      <c r="AY15" s="48" t="s">
        <v>18</v>
      </c>
      <c r="AZ15" s="48" t="s">
        <v>18</v>
      </c>
      <c r="BA15" s="48" t="s">
        <v>18</v>
      </c>
      <c r="BB15" s="48" t="s">
        <v>18</v>
      </c>
      <c r="BC15" s="48" t="s">
        <v>18</v>
      </c>
      <c r="BD15" s="48" t="s">
        <v>18</v>
      </c>
      <c r="BE15" s="48" t="s">
        <v>18</v>
      </c>
      <c r="BF15" s="48" t="s">
        <v>18</v>
      </c>
      <c r="BG15" s="48" t="s">
        <v>18</v>
      </c>
      <c r="BH15" s="48" t="s">
        <v>18</v>
      </c>
      <c r="BI15" s="48" t="s">
        <v>18</v>
      </c>
      <c r="BJ15" s="48" t="s">
        <v>18</v>
      </c>
      <c r="BK15" s="48" t="s">
        <v>18</v>
      </c>
      <c r="BL15" s="48" t="s">
        <v>18</v>
      </c>
      <c r="BM15" s="48" t="s">
        <v>18</v>
      </c>
      <c r="BN15" s="48" t="s">
        <v>18</v>
      </c>
      <c r="BO15" s="48" t="s">
        <v>18</v>
      </c>
      <c r="BP15" s="48" t="s">
        <v>18</v>
      </c>
      <c r="BQ15" s="48" t="s">
        <v>18</v>
      </c>
      <c r="BR15" s="48" t="s">
        <v>18</v>
      </c>
      <c r="BS15" s="48" t="s">
        <v>18</v>
      </c>
      <c r="BT15" s="48" t="s">
        <v>18</v>
      </c>
      <c r="BU15" s="48" t="s">
        <v>18</v>
      </c>
      <c r="BV15" s="48" t="s">
        <v>18</v>
      </c>
      <c r="BW15" s="48" t="s">
        <v>18</v>
      </c>
    </row>
    <row r="16" spans="1:75" hidden="1" outlineLevel="1">
      <c r="B16" s="82" t="s">
        <v>5</v>
      </c>
      <c r="C16" s="50" t="s">
        <v>18</v>
      </c>
      <c r="D16" s="50" t="s">
        <v>18</v>
      </c>
      <c r="E16" s="50" t="s">
        <v>18</v>
      </c>
      <c r="F16" s="50" t="s">
        <v>18</v>
      </c>
      <c r="G16" s="50">
        <v>1</v>
      </c>
      <c r="H16" s="50">
        <v>0.86</v>
      </c>
      <c r="I16" s="50">
        <v>0.42</v>
      </c>
      <c r="J16" s="50">
        <v>0</v>
      </c>
      <c r="K16" s="50">
        <v>0</v>
      </c>
      <c r="L16" s="50">
        <v>0</v>
      </c>
      <c r="M16" s="50">
        <v>0</v>
      </c>
      <c r="N16" s="50">
        <v>0</v>
      </c>
      <c r="O16" s="50">
        <v>0</v>
      </c>
      <c r="P16" s="50" t="s">
        <v>18</v>
      </c>
      <c r="Q16" s="50" t="s">
        <v>18</v>
      </c>
      <c r="R16" s="50" t="s">
        <v>18</v>
      </c>
      <c r="S16" s="50" t="s">
        <v>18</v>
      </c>
      <c r="T16" s="50" t="s">
        <v>18</v>
      </c>
      <c r="U16" s="50" t="s">
        <v>18</v>
      </c>
      <c r="V16" s="50" t="s">
        <v>18</v>
      </c>
      <c r="W16" s="50" t="s">
        <v>18</v>
      </c>
      <c r="X16" s="50" t="s">
        <v>18</v>
      </c>
      <c r="Y16" s="50" t="s">
        <v>18</v>
      </c>
      <c r="Z16" s="48" t="s">
        <v>18</v>
      </c>
      <c r="AA16" s="48" t="s">
        <v>18</v>
      </c>
      <c r="AB16" s="48" t="s">
        <v>18</v>
      </c>
      <c r="AC16" s="50" t="s">
        <v>18</v>
      </c>
      <c r="AD16" s="50" t="s">
        <v>18</v>
      </c>
      <c r="AE16" s="50" t="s">
        <v>18</v>
      </c>
      <c r="AF16" s="50" t="s">
        <v>18</v>
      </c>
      <c r="AG16" s="50" t="s">
        <v>18</v>
      </c>
      <c r="AH16" s="50" t="s">
        <v>18</v>
      </c>
      <c r="AI16" s="50" t="s">
        <v>18</v>
      </c>
      <c r="AJ16" s="50" t="s">
        <v>18</v>
      </c>
      <c r="AK16" s="50" t="s">
        <v>18</v>
      </c>
      <c r="AL16" s="48" t="s">
        <v>18</v>
      </c>
      <c r="AM16" s="48" t="s">
        <v>18</v>
      </c>
      <c r="AN16" s="48" t="s">
        <v>18</v>
      </c>
      <c r="AO16" s="48" t="s">
        <v>18</v>
      </c>
      <c r="AP16" s="48" t="s">
        <v>18</v>
      </c>
      <c r="AQ16" s="48" t="s">
        <v>18</v>
      </c>
      <c r="AR16" s="48" t="s">
        <v>18</v>
      </c>
      <c r="AS16" s="48" t="s">
        <v>18</v>
      </c>
      <c r="AT16" s="48" t="s">
        <v>18</v>
      </c>
      <c r="AU16" s="48" t="s">
        <v>18</v>
      </c>
      <c r="AV16" s="48" t="s">
        <v>18</v>
      </c>
      <c r="AW16" s="48" t="s">
        <v>18</v>
      </c>
      <c r="AX16" s="48" t="s">
        <v>18</v>
      </c>
      <c r="AY16" s="48" t="s">
        <v>18</v>
      </c>
      <c r="AZ16" s="48" t="s">
        <v>18</v>
      </c>
      <c r="BA16" s="48" t="s">
        <v>18</v>
      </c>
      <c r="BB16" s="48" t="s">
        <v>18</v>
      </c>
      <c r="BC16" s="48" t="s">
        <v>18</v>
      </c>
      <c r="BD16" s="48" t="s">
        <v>18</v>
      </c>
      <c r="BE16" s="48" t="s">
        <v>18</v>
      </c>
      <c r="BF16" s="48" t="s">
        <v>18</v>
      </c>
      <c r="BG16" s="48" t="s">
        <v>18</v>
      </c>
      <c r="BH16" s="48" t="s">
        <v>18</v>
      </c>
      <c r="BI16" s="48" t="s">
        <v>18</v>
      </c>
      <c r="BJ16" s="48" t="s">
        <v>18</v>
      </c>
      <c r="BK16" s="48" t="s">
        <v>18</v>
      </c>
      <c r="BL16" s="48" t="s">
        <v>18</v>
      </c>
      <c r="BM16" s="48" t="s">
        <v>18</v>
      </c>
      <c r="BN16" s="48" t="s">
        <v>18</v>
      </c>
      <c r="BO16" s="48" t="s">
        <v>18</v>
      </c>
      <c r="BP16" s="48" t="s">
        <v>18</v>
      </c>
      <c r="BQ16" s="48" t="s">
        <v>18</v>
      </c>
      <c r="BR16" s="48" t="s">
        <v>18</v>
      </c>
      <c r="BS16" s="48" t="s">
        <v>18</v>
      </c>
      <c r="BT16" s="48" t="s">
        <v>18</v>
      </c>
      <c r="BU16" s="48" t="s">
        <v>18</v>
      </c>
      <c r="BV16" s="48" t="s">
        <v>18</v>
      </c>
      <c r="BW16" s="48" t="s">
        <v>18</v>
      </c>
    </row>
    <row r="17" spans="1:75" hidden="1" outlineLevel="1">
      <c r="A17" t="s">
        <v>48</v>
      </c>
      <c r="B17" s="82" t="s">
        <v>48</v>
      </c>
      <c r="C17" s="50" t="s">
        <v>18</v>
      </c>
      <c r="D17" s="50" t="s">
        <v>18</v>
      </c>
      <c r="E17" s="50" t="s">
        <v>18</v>
      </c>
      <c r="F17" s="50" t="s">
        <v>18</v>
      </c>
      <c r="G17" s="50" t="s">
        <v>18</v>
      </c>
      <c r="H17" s="50" t="s">
        <v>18</v>
      </c>
      <c r="I17" s="50" t="s">
        <v>18</v>
      </c>
      <c r="J17" s="50" t="s">
        <v>18</v>
      </c>
      <c r="K17" s="50" t="s">
        <v>18</v>
      </c>
      <c r="L17" s="50" t="s">
        <v>18</v>
      </c>
      <c r="M17" s="50" t="s">
        <v>18</v>
      </c>
      <c r="N17" s="50" t="s">
        <v>18</v>
      </c>
      <c r="O17" s="50" t="s">
        <v>18</v>
      </c>
      <c r="P17" s="50" t="s">
        <v>18</v>
      </c>
      <c r="Q17" s="50" t="s">
        <v>18</v>
      </c>
      <c r="R17" s="50" t="s">
        <v>18</v>
      </c>
      <c r="S17" s="50" t="s">
        <v>18</v>
      </c>
      <c r="T17" s="50" t="s">
        <v>18</v>
      </c>
      <c r="U17" s="50" t="s">
        <v>18</v>
      </c>
      <c r="V17" s="50" t="s">
        <v>18</v>
      </c>
      <c r="W17" s="50" t="s">
        <v>18</v>
      </c>
      <c r="X17" s="50" t="s">
        <v>18</v>
      </c>
      <c r="Y17" s="50" t="s">
        <v>18</v>
      </c>
      <c r="Z17" s="50" t="s">
        <v>18</v>
      </c>
      <c r="AA17" s="50" t="s">
        <v>18</v>
      </c>
      <c r="AB17" s="50" t="s">
        <v>18</v>
      </c>
      <c r="AC17" s="50" t="s">
        <v>18</v>
      </c>
      <c r="AD17" s="50" t="s">
        <v>18</v>
      </c>
      <c r="AE17" s="50" t="s">
        <v>18</v>
      </c>
      <c r="AF17" s="50" t="s">
        <v>18</v>
      </c>
      <c r="AG17" s="50" t="s">
        <v>18</v>
      </c>
      <c r="AH17" s="50" t="s">
        <v>18</v>
      </c>
      <c r="AI17" s="50" t="s">
        <v>18</v>
      </c>
      <c r="AJ17" s="50" t="s">
        <v>18</v>
      </c>
      <c r="AK17" s="50" t="s">
        <v>18</v>
      </c>
      <c r="AL17" s="48" t="s">
        <v>18</v>
      </c>
      <c r="AM17" s="48" t="s">
        <v>18</v>
      </c>
      <c r="AN17" s="48" t="s">
        <v>18</v>
      </c>
      <c r="AO17" s="48" t="s">
        <v>18</v>
      </c>
      <c r="AP17" s="48" t="s">
        <v>18</v>
      </c>
      <c r="AQ17" s="48" t="s">
        <v>18</v>
      </c>
      <c r="AR17" s="48" t="s">
        <v>18</v>
      </c>
      <c r="AS17" s="48" t="s">
        <v>18</v>
      </c>
      <c r="AT17" s="48" t="s">
        <v>18</v>
      </c>
      <c r="AU17" s="48" t="s">
        <v>18</v>
      </c>
      <c r="AV17" s="48" t="s">
        <v>18</v>
      </c>
      <c r="AW17" s="48" t="s">
        <v>18</v>
      </c>
      <c r="AX17" s="48">
        <v>0</v>
      </c>
      <c r="AY17" s="48">
        <v>0</v>
      </c>
      <c r="AZ17" s="48">
        <v>5.5555131264916471E-2</v>
      </c>
      <c r="BA17" s="48">
        <v>5.5555131264916471E-2</v>
      </c>
      <c r="BB17" s="48">
        <v>0</v>
      </c>
      <c r="BC17" s="48">
        <v>0</v>
      </c>
      <c r="BD17" s="48">
        <v>5.5555131264916471E-2</v>
      </c>
      <c r="BE17" s="48">
        <v>0</v>
      </c>
      <c r="BF17" s="48">
        <v>5.5555555555555539E-2</v>
      </c>
      <c r="BG17" s="48">
        <v>0.1317395347911931</v>
      </c>
      <c r="BH17" s="48">
        <v>0.13068376552755223</v>
      </c>
      <c r="BI17" s="48">
        <v>0.13068376552755223</v>
      </c>
      <c r="BJ17" s="48">
        <v>8.3502842279592746E-2</v>
      </c>
      <c r="BK17" s="48">
        <v>8.3502842279592746E-2</v>
      </c>
      <c r="BL17" s="48">
        <v>8.3502842279592746E-2</v>
      </c>
      <c r="BM17" s="48">
        <v>8.350284987638816E-2</v>
      </c>
      <c r="BN17" s="48">
        <v>8.350284987638816E-2</v>
      </c>
      <c r="BO17" s="48">
        <v>8.350284987638816E-2</v>
      </c>
      <c r="BP17" s="48">
        <v>0.13173954198815718</v>
      </c>
      <c r="BQ17" s="48">
        <v>0.13173954198815718</v>
      </c>
      <c r="BR17" s="48">
        <v>4.7555237191408778E-2</v>
      </c>
      <c r="BS17" s="48">
        <v>4.7555237191408778E-2</v>
      </c>
      <c r="BT17" s="48">
        <v>0.144710084624253</v>
      </c>
      <c r="BU17" s="48">
        <v>0.23777615326966789</v>
      </c>
      <c r="BV17" s="48">
        <v>0.19022092425010312</v>
      </c>
      <c r="BW17" s="48">
        <v>0.19022092425010312</v>
      </c>
    </row>
    <row r="18" spans="1:75" hidden="1" outlineLevel="1">
      <c r="A18" t="s">
        <v>49</v>
      </c>
      <c r="B18" s="82" t="s">
        <v>49</v>
      </c>
      <c r="C18" s="50" t="s">
        <v>18</v>
      </c>
      <c r="D18" s="50" t="s">
        <v>18</v>
      </c>
      <c r="E18" s="50" t="s">
        <v>18</v>
      </c>
      <c r="F18" s="50" t="s">
        <v>18</v>
      </c>
      <c r="G18" s="50" t="s">
        <v>18</v>
      </c>
      <c r="H18" s="50" t="s">
        <v>18</v>
      </c>
      <c r="I18" s="50" t="s">
        <v>18</v>
      </c>
      <c r="J18" s="50" t="s">
        <v>18</v>
      </c>
      <c r="K18" s="50" t="s">
        <v>18</v>
      </c>
      <c r="L18" s="50" t="s">
        <v>18</v>
      </c>
      <c r="M18" s="50" t="s">
        <v>18</v>
      </c>
      <c r="N18" s="50" t="s">
        <v>18</v>
      </c>
      <c r="O18" s="50" t="s">
        <v>18</v>
      </c>
      <c r="P18" s="50" t="s">
        <v>18</v>
      </c>
      <c r="Q18" s="50" t="s">
        <v>18</v>
      </c>
      <c r="R18" s="50" t="s">
        <v>18</v>
      </c>
      <c r="S18" s="50" t="s">
        <v>18</v>
      </c>
      <c r="T18" s="50" t="s">
        <v>18</v>
      </c>
      <c r="U18" s="50" t="s">
        <v>18</v>
      </c>
      <c r="V18" s="50" t="s">
        <v>18</v>
      </c>
      <c r="W18" s="50" t="s">
        <v>18</v>
      </c>
      <c r="X18" s="50" t="s">
        <v>18</v>
      </c>
      <c r="Y18" s="50" t="s">
        <v>18</v>
      </c>
      <c r="Z18" s="50" t="s">
        <v>18</v>
      </c>
      <c r="AA18" s="50" t="s">
        <v>18</v>
      </c>
      <c r="AB18" s="50" t="s">
        <v>18</v>
      </c>
      <c r="AC18" s="50" t="s">
        <v>18</v>
      </c>
      <c r="AD18" s="50" t="s">
        <v>18</v>
      </c>
      <c r="AE18" s="50" t="s">
        <v>18</v>
      </c>
      <c r="AF18" s="50" t="s">
        <v>18</v>
      </c>
      <c r="AG18" s="50" t="s">
        <v>18</v>
      </c>
      <c r="AH18" s="50" t="s">
        <v>18</v>
      </c>
      <c r="AI18" s="50" t="s">
        <v>18</v>
      </c>
      <c r="AJ18" s="50" t="s">
        <v>18</v>
      </c>
      <c r="AK18" s="50" t="s">
        <v>18</v>
      </c>
      <c r="AL18" s="48" t="s">
        <v>18</v>
      </c>
      <c r="AM18" s="48" t="s">
        <v>18</v>
      </c>
      <c r="AN18" s="48" t="s">
        <v>18</v>
      </c>
      <c r="AO18" s="48" t="s">
        <v>18</v>
      </c>
      <c r="AP18" s="48" t="s">
        <v>18</v>
      </c>
      <c r="AQ18" s="48" t="s">
        <v>18</v>
      </c>
      <c r="AR18" s="48" t="s">
        <v>18</v>
      </c>
      <c r="AS18" s="48" t="s">
        <v>18</v>
      </c>
      <c r="AT18" s="48" t="s">
        <v>18</v>
      </c>
      <c r="AU18" s="48" t="s">
        <v>18</v>
      </c>
      <c r="AV18" s="48" t="s">
        <v>18</v>
      </c>
      <c r="AW18" s="48" t="s">
        <v>18</v>
      </c>
      <c r="AX18" s="48">
        <v>0</v>
      </c>
      <c r="AY18" s="48">
        <v>0</v>
      </c>
      <c r="AZ18" s="48">
        <v>0</v>
      </c>
      <c r="BA18" s="48">
        <v>0</v>
      </c>
      <c r="BB18" s="48">
        <v>0</v>
      </c>
      <c r="BC18" s="48">
        <v>2.6786461383984602E-2</v>
      </c>
      <c r="BD18" s="48">
        <v>4.810223342537584E-2</v>
      </c>
      <c r="BE18" s="48">
        <v>0.10073421067884956</v>
      </c>
      <c r="BF18" s="48">
        <v>0.10073421067884956</v>
      </c>
      <c r="BG18" s="48">
        <v>0.10073421067884959</v>
      </c>
      <c r="BH18" s="48">
        <v>0</v>
      </c>
      <c r="BI18" s="48">
        <v>0</v>
      </c>
      <c r="BJ18" s="48">
        <v>0</v>
      </c>
      <c r="BK18" s="48">
        <v>0</v>
      </c>
      <c r="BL18" s="48">
        <v>0</v>
      </c>
      <c r="BM18" s="48">
        <v>5.2631578947368397E-2</v>
      </c>
      <c r="BN18" s="48">
        <v>5.2631578947368397E-2</v>
      </c>
      <c r="BO18" s="48">
        <v>0</v>
      </c>
      <c r="BP18" s="48">
        <v>0</v>
      </c>
      <c r="BQ18" s="48">
        <v>0</v>
      </c>
      <c r="BR18" s="48">
        <v>0</v>
      </c>
      <c r="BS18" s="48">
        <v>0</v>
      </c>
      <c r="BT18" s="48">
        <v>0</v>
      </c>
      <c r="BU18" s="48">
        <v>0</v>
      </c>
      <c r="BV18" s="48">
        <v>0</v>
      </c>
      <c r="BW18" s="48">
        <v>0</v>
      </c>
    </row>
    <row r="19" spans="1:75" collapsed="1">
      <c r="B19" s="81" t="str">
        <f>IF('Sumário | Summary'!P1=1,"Escritórios Classe A","Class A Offices")</f>
        <v>Escritórios Classe A</v>
      </c>
      <c r="C19" s="41">
        <v>9.9000000000000005E-2</v>
      </c>
      <c r="D19" s="41">
        <v>1.89E-2</v>
      </c>
      <c r="E19" s="41">
        <v>0</v>
      </c>
      <c r="F19" s="41">
        <v>0</v>
      </c>
      <c r="G19" s="41">
        <v>0</v>
      </c>
      <c r="H19" s="41">
        <v>0</v>
      </c>
      <c r="I19" s="41">
        <v>2.1000000000000001E-2</v>
      </c>
      <c r="J19" s="41">
        <v>0</v>
      </c>
      <c r="K19" s="41">
        <v>0</v>
      </c>
      <c r="L19" s="41">
        <v>0.121</v>
      </c>
      <c r="M19" s="41">
        <v>1.9E-2</v>
      </c>
      <c r="N19" s="41">
        <v>2.9000000000000001E-2</v>
      </c>
      <c r="O19" s="41">
        <v>5.0000000000000001E-3</v>
      </c>
      <c r="P19" s="41">
        <v>0</v>
      </c>
      <c r="Q19" s="41">
        <v>0</v>
      </c>
      <c r="R19" s="41">
        <v>3.7999999999999999E-2</v>
      </c>
      <c r="S19" s="41">
        <v>3.7999999999999999E-2</v>
      </c>
      <c r="T19" s="41">
        <v>0</v>
      </c>
      <c r="U19" s="41">
        <v>0</v>
      </c>
      <c r="V19" s="41">
        <v>0</v>
      </c>
      <c r="W19" s="41">
        <v>0</v>
      </c>
      <c r="X19" s="41">
        <v>0</v>
      </c>
      <c r="Y19" s="41">
        <v>0</v>
      </c>
      <c r="Z19" s="49">
        <v>1.0999999999999999E-2</v>
      </c>
      <c r="AA19" s="49">
        <v>2.1000000000000001E-2</v>
      </c>
      <c r="AB19" s="49">
        <v>2.1000000000000001E-2</v>
      </c>
      <c r="AC19" s="41">
        <v>2.1000000000000001E-2</v>
      </c>
      <c r="AD19" s="41">
        <v>5.8000000000000003E-2</v>
      </c>
      <c r="AE19" s="41">
        <v>4.2999999999999997E-2</v>
      </c>
      <c r="AF19" s="41">
        <v>7.0000000000000007E-2</v>
      </c>
      <c r="AG19" s="41">
        <v>5.8000000000000003E-2</v>
      </c>
      <c r="AH19" s="41">
        <v>6.4000000000000001E-2</v>
      </c>
      <c r="AI19" s="41">
        <v>6.4000000000000001E-2</v>
      </c>
      <c r="AJ19" s="41">
        <v>8.5000000000000006E-2</v>
      </c>
      <c r="AK19" s="41">
        <v>8.5000000000000006E-2</v>
      </c>
      <c r="AL19" s="49">
        <v>9.06E-2</v>
      </c>
      <c r="AM19" s="49">
        <v>4.9220845161454418E-2</v>
      </c>
      <c r="AN19" s="49">
        <v>0.11507961471808781</v>
      </c>
      <c r="AO19" s="49">
        <v>0.13028865884485796</v>
      </c>
      <c r="AP19" s="49">
        <v>0.11095624418262873</v>
      </c>
      <c r="AQ19" s="49">
        <v>0.17640808014854104</v>
      </c>
      <c r="AR19" s="49">
        <v>0.17646941225230761</v>
      </c>
      <c r="AS19" s="49">
        <v>0.15155086879345137</v>
      </c>
      <c r="AT19" s="49">
        <v>0.15172750525229795</v>
      </c>
      <c r="AU19" s="49">
        <v>0.15950274460057989</v>
      </c>
      <c r="AV19" s="49">
        <v>0.45076911736944214</v>
      </c>
      <c r="AW19" s="49">
        <v>0.28931268241539887</v>
      </c>
      <c r="AX19" s="49">
        <v>0.30026061308335411</v>
      </c>
      <c r="AY19" s="49">
        <v>0.30026061308335411</v>
      </c>
      <c r="AZ19" s="49">
        <v>0.32299475383624726</v>
      </c>
      <c r="BA19" s="49">
        <v>0.32299475383624715</v>
      </c>
      <c r="BB19" s="49">
        <v>0.32867828902447044</v>
      </c>
      <c r="BC19" s="49">
        <v>0.32872702909391038</v>
      </c>
      <c r="BD19" s="49">
        <v>0.33441056428213362</v>
      </c>
      <c r="BE19" s="49">
        <v>0.31926897430995937</v>
      </c>
      <c r="BF19" s="49">
        <v>0.13827034852059089</v>
      </c>
      <c r="BG19" s="49">
        <v>0.13827034852059089</v>
      </c>
      <c r="BH19" s="49">
        <v>0.14395367109330129</v>
      </c>
      <c r="BI19" s="49">
        <v>0.13827014429948672</v>
      </c>
      <c r="BJ19" s="49">
        <v>0.13827014429948672</v>
      </c>
      <c r="BK19" s="49">
        <v>0.13827014429948672</v>
      </c>
      <c r="BL19" s="49">
        <v>0.13827014429948684</v>
      </c>
      <c r="BM19" s="49">
        <v>0.13827014429948678</v>
      </c>
      <c r="BN19" s="49">
        <v>0.13527929220898421</v>
      </c>
      <c r="BO19" s="49">
        <v>0.1352792922089843</v>
      </c>
      <c r="BP19" s="49">
        <v>0.13527929220898433</v>
      </c>
      <c r="BQ19" s="49">
        <v>0.13527929220898419</v>
      </c>
      <c r="BR19" s="49">
        <v>0.13527929220898433</v>
      </c>
      <c r="BS19" s="49">
        <v>7.9667247880644859E-2</v>
      </c>
      <c r="BT19" s="49">
        <v>6.8200488302941134E-2</v>
      </c>
      <c r="BU19" s="49">
        <v>2.8444137772438281E-2</v>
      </c>
      <c r="BV19" s="49">
        <v>0</v>
      </c>
      <c r="BW19" s="49">
        <v>0</v>
      </c>
    </row>
    <row r="20" spans="1:75" hidden="1" outlineLevel="1">
      <c r="A20" t="s">
        <v>6</v>
      </c>
      <c r="B20" s="82" t="s">
        <v>6</v>
      </c>
      <c r="C20" s="50">
        <v>0.22600000000000001</v>
      </c>
      <c r="D20" s="50">
        <v>0</v>
      </c>
      <c r="E20" s="50">
        <v>0</v>
      </c>
      <c r="F20" s="50">
        <v>0</v>
      </c>
      <c r="G20" s="50">
        <v>0</v>
      </c>
      <c r="H20" s="50">
        <v>0</v>
      </c>
      <c r="I20" s="50">
        <v>0</v>
      </c>
      <c r="J20" s="50">
        <v>0</v>
      </c>
      <c r="K20" s="50">
        <v>0</v>
      </c>
      <c r="L20" s="50">
        <v>0</v>
      </c>
      <c r="M20" s="50">
        <v>0</v>
      </c>
      <c r="N20" s="50">
        <v>0</v>
      </c>
      <c r="O20" s="50">
        <v>0</v>
      </c>
      <c r="P20" s="50">
        <v>0</v>
      </c>
      <c r="Q20" s="50">
        <v>0</v>
      </c>
      <c r="R20" s="50">
        <v>0</v>
      </c>
      <c r="S20" s="50">
        <v>0.114</v>
      </c>
      <c r="T20" s="50">
        <v>0</v>
      </c>
      <c r="U20" s="50">
        <v>0</v>
      </c>
      <c r="V20" s="50">
        <v>0</v>
      </c>
      <c r="W20" s="50">
        <v>0</v>
      </c>
      <c r="X20" s="50">
        <v>0</v>
      </c>
      <c r="Y20" s="50">
        <v>0</v>
      </c>
      <c r="Z20" s="48">
        <v>0</v>
      </c>
      <c r="AA20" s="48">
        <v>0</v>
      </c>
      <c r="AB20" s="48">
        <v>0</v>
      </c>
      <c r="AC20" s="50">
        <v>0</v>
      </c>
      <c r="AD20" s="50">
        <v>0</v>
      </c>
      <c r="AE20" s="50">
        <v>0</v>
      </c>
      <c r="AF20" s="50">
        <v>0</v>
      </c>
      <c r="AG20" s="50">
        <v>0</v>
      </c>
      <c r="AH20" s="50">
        <v>0</v>
      </c>
      <c r="AI20" s="50">
        <v>0</v>
      </c>
      <c r="AJ20" s="50">
        <v>0.1392921645915452</v>
      </c>
      <c r="AK20" s="50">
        <v>0.13900000000000001</v>
      </c>
      <c r="AL20" s="48">
        <v>0.13900000000000001</v>
      </c>
      <c r="AM20" s="48">
        <v>0</v>
      </c>
      <c r="AN20" s="48">
        <v>0</v>
      </c>
      <c r="AO20" s="48">
        <v>0</v>
      </c>
      <c r="AP20" s="48">
        <v>0</v>
      </c>
      <c r="AQ20" s="48">
        <v>0</v>
      </c>
      <c r="AR20" s="48">
        <v>0</v>
      </c>
      <c r="AS20" s="48">
        <v>0</v>
      </c>
      <c r="AT20" s="48">
        <v>0</v>
      </c>
      <c r="AU20" s="48">
        <v>0</v>
      </c>
      <c r="AV20" s="48">
        <v>0</v>
      </c>
      <c r="AW20" s="48">
        <v>0</v>
      </c>
      <c r="AX20" s="48">
        <v>0</v>
      </c>
      <c r="AY20" s="48">
        <v>0</v>
      </c>
      <c r="AZ20" s="48">
        <v>0</v>
      </c>
      <c r="BA20" s="48">
        <v>0</v>
      </c>
      <c r="BB20" s="48">
        <v>0</v>
      </c>
      <c r="BC20" s="48">
        <v>0</v>
      </c>
      <c r="BD20" s="48">
        <v>0</v>
      </c>
      <c r="BE20" s="48">
        <v>0</v>
      </c>
      <c r="BF20" s="48">
        <v>0</v>
      </c>
      <c r="BG20" s="48">
        <v>0</v>
      </c>
      <c r="BH20" s="48">
        <v>0</v>
      </c>
      <c r="BI20" s="48">
        <v>0</v>
      </c>
      <c r="BJ20" s="48">
        <v>0</v>
      </c>
      <c r="BK20" s="48">
        <v>0</v>
      </c>
      <c r="BL20" s="48">
        <v>0</v>
      </c>
      <c r="BM20" s="48">
        <v>0</v>
      </c>
      <c r="BN20" s="48">
        <v>0</v>
      </c>
      <c r="BO20" s="48">
        <v>0</v>
      </c>
      <c r="BP20" s="48">
        <v>0</v>
      </c>
      <c r="BQ20" s="48">
        <v>0</v>
      </c>
      <c r="BR20" s="48">
        <v>0</v>
      </c>
      <c r="BS20" s="48">
        <v>0</v>
      </c>
      <c r="BT20" s="48">
        <v>0</v>
      </c>
      <c r="BU20" s="48">
        <v>0</v>
      </c>
      <c r="BV20" s="48">
        <v>0</v>
      </c>
      <c r="BW20" s="48">
        <v>0</v>
      </c>
    </row>
    <row r="21" spans="1:75" hidden="1" outlineLevel="1">
      <c r="A21" t="s">
        <v>7</v>
      </c>
      <c r="B21" s="82" t="s">
        <v>7</v>
      </c>
      <c r="C21" s="50">
        <v>8.6999999999999994E-2</v>
      </c>
      <c r="D21" s="50">
        <v>0</v>
      </c>
      <c r="E21" s="50">
        <v>0</v>
      </c>
      <c r="F21" s="50">
        <v>0</v>
      </c>
      <c r="G21" s="50">
        <v>0</v>
      </c>
      <c r="H21" s="50">
        <v>0</v>
      </c>
      <c r="I21" s="50">
        <v>0</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48">
        <v>0</v>
      </c>
      <c r="AA21" s="48">
        <v>0</v>
      </c>
      <c r="AB21" s="48">
        <v>0</v>
      </c>
      <c r="AC21" s="50">
        <v>0</v>
      </c>
      <c r="AD21" s="50">
        <v>0</v>
      </c>
      <c r="AE21" s="50">
        <v>0</v>
      </c>
      <c r="AF21" s="50">
        <v>0</v>
      </c>
      <c r="AG21" s="50">
        <v>0</v>
      </c>
      <c r="AH21" s="50">
        <v>0</v>
      </c>
      <c r="AI21" s="50">
        <v>0</v>
      </c>
      <c r="AJ21" s="50">
        <v>0</v>
      </c>
      <c r="AK21" s="50">
        <v>0</v>
      </c>
      <c r="AL21" s="48">
        <v>0</v>
      </c>
      <c r="AM21" s="48">
        <v>0</v>
      </c>
      <c r="AN21" s="48">
        <v>0</v>
      </c>
      <c r="AO21" s="48">
        <v>0</v>
      </c>
      <c r="AP21" s="48">
        <v>0</v>
      </c>
      <c r="AQ21" s="48">
        <v>0</v>
      </c>
      <c r="AR21" s="48">
        <v>0</v>
      </c>
      <c r="AS21" s="48">
        <v>0</v>
      </c>
      <c r="AT21" s="48">
        <v>0</v>
      </c>
      <c r="AU21" s="48">
        <v>0</v>
      </c>
      <c r="AV21" s="48">
        <v>0</v>
      </c>
      <c r="AW21" s="48">
        <v>0</v>
      </c>
      <c r="AX21" s="48">
        <v>0</v>
      </c>
      <c r="AY21" s="48">
        <v>0</v>
      </c>
      <c r="AZ21" s="48">
        <v>0</v>
      </c>
      <c r="BA21" s="48">
        <v>0</v>
      </c>
      <c r="BB21" s="48">
        <v>0</v>
      </c>
      <c r="BC21" s="48">
        <v>0</v>
      </c>
      <c r="BD21" s="48">
        <v>0</v>
      </c>
      <c r="BE21" s="48">
        <v>0</v>
      </c>
      <c r="BF21" s="48">
        <v>0</v>
      </c>
      <c r="BG21" s="48">
        <v>0</v>
      </c>
      <c r="BH21" s="48">
        <v>0</v>
      </c>
      <c r="BI21" s="48">
        <v>0</v>
      </c>
      <c r="BJ21" s="48">
        <v>0</v>
      </c>
      <c r="BK21" s="48">
        <v>0</v>
      </c>
      <c r="BL21" s="48">
        <v>0</v>
      </c>
      <c r="BM21" s="48">
        <v>0</v>
      </c>
      <c r="BN21" s="48">
        <v>0</v>
      </c>
      <c r="BO21" s="48">
        <v>0</v>
      </c>
      <c r="BP21" s="48">
        <v>0</v>
      </c>
      <c r="BQ21" s="48">
        <v>0</v>
      </c>
      <c r="BR21" s="48">
        <v>0</v>
      </c>
      <c r="BS21" s="48">
        <v>0</v>
      </c>
      <c r="BT21" s="48">
        <v>0</v>
      </c>
      <c r="BU21" s="48">
        <v>0</v>
      </c>
      <c r="BV21" s="48">
        <v>0</v>
      </c>
      <c r="BW21" s="48">
        <v>0</v>
      </c>
    </row>
    <row r="22" spans="1:75" hidden="1" outlineLevel="1">
      <c r="B22" s="82" t="s">
        <v>29</v>
      </c>
      <c r="C22" s="50">
        <v>0</v>
      </c>
      <c r="D22" s="50">
        <v>0</v>
      </c>
      <c r="E22" s="50">
        <v>0</v>
      </c>
      <c r="F22" s="50">
        <v>0</v>
      </c>
      <c r="G22" s="50">
        <v>0</v>
      </c>
      <c r="H22" s="50">
        <v>0</v>
      </c>
      <c r="I22" s="50">
        <v>0</v>
      </c>
      <c r="J22" s="50">
        <v>0</v>
      </c>
      <c r="K22" s="50">
        <v>0</v>
      </c>
      <c r="L22" s="50">
        <v>0.23499999999999999</v>
      </c>
      <c r="M22" s="50">
        <v>0</v>
      </c>
      <c r="N22" s="50">
        <v>0</v>
      </c>
      <c r="O22" s="50">
        <v>0</v>
      </c>
      <c r="P22" s="50">
        <v>0</v>
      </c>
      <c r="Q22" s="50">
        <v>0</v>
      </c>
      <c r="R22" s="50">
        <v>0</v>
      </c>
      <c r="S22" s="50">
        <v>0</v>
      </c>
      <c r="T22" s="50">
        <v>0</v>
      </c>
      <c r="U22" s="50">
        <v>0</v>
      </c>
      <c r="V22" s="50">
        <v>0</v>
      </c>
      <c r="W22" s="50">
        <v>0</v>
      </c>
      <c r="X22" s="50">
        <v>0</v>
      </c>
      <c r="Y22" s="50">
        <v>0</v>
      </c>
      <c r="Z22" s="48">
        <v>0</v>
      </c>
      <c r="AA22" s="48">
        <v>0</v>
      </c>
      <c r="AB22" s="48">
        <v>0</v>
      </c>
      <c r="AC22" s="50">
        <v>0</v>
      </c>
      <c r="AD22" s="50">
        <v>0</v>
      </c>
      <c r="AE22" s="50">
        <v>0</v>
      </c>
      <c r="AF22" s="50">
        <v>0</v>
      </c>
      <c r="AG22" s="50">
        <v>0</v>
      </c>
      <c r="AH22" s="50">
        <v>0</v>
      </c>
      <c r="AI22" s="50">
        <v>0</v>
      </c>
      <c r="AJ22" s="50">
        <v>0</v>
      </c>
      <c r="AK22" s="50">
        <v>0</v>
      </c>
      <c r="AL22" s="48">
        <v>0</v>
      </c>
      <c r="AM22" s="48">
        <v>0</v>
      </c>
      <c r="AN22" s="48">
        <v>0</v>
      </c>
      <c r="AO22" s="48">
        <v>0</v>
      </c>
      <c r="AP22" s="48">
        <v>0</v>
      </c>
      <c r="AQ22" s="48">
        <v>0</v>
      </c>
      <c r="AR22" s="48">
        <v>0</v>
      </c>
      <c r="AS22" s="48">
        <v>0</v>
      </c>
      <c r="AT22" s="48">
        <v>0</v>
      </c>
      <c r="AU22" s="48">
        <v>0</v>
      </c>
      <c r="AV22" s="48">
        <v>0</v>
      </c>
      <c r="AW22" s="48">
        <v>0</v>
      </c>
      <c r="AX22" s="48" t="s">
        <v>18</v>
      </c>
      <c r="AY22" s="48" t="s">
        <v>18</v>
      </c>
      <c r="AZ22" s="48" t="s">
        <v>18</v>
      </c>
      <c r="BA22" s="48" t="s">
        <v>18</v>
      </c>
      <c r="BB22" s="48" t="s">
        <v>18</v>
      </c>
      <c r="BC22" s="48" t="s">
        <v>18</v>
      </c>
      <c r="BD22" s="48" t="s">
        <v>18</v>
      </c>
      <c r="BE22" s="48" t="s">
        <v>18</v>
      </c>
      <c r="BF22" s="48" t="s">
        <v>18</v>
      </c>
      <c r="BG22" s="48" t="s">
        <v>18</v>
      </c>
      <c r="BH22" s="48" t="s">
        <v>18</v>
      </c>
      <c r="BI22" s="48" t="s">
        <v>18</v>
      </c>
      <c r="BJ22" s="48" t="s">
        <v>18</v>
      </c>
      <c r="BK22" s="48" t="s">
        <v>18</v>
      </c>
      <c r="BL22" s="48" t="s">
        <v>18</v>
      </c>
      <c r="BM22" s="48" t="s">
        <v>18</v>
      </c>
      <c r="BN22" s="48" t="s">
        <v>18</v>
      </c>
      <c r="BO22" s="48" t="s">
        <v>18</v>
      </c>
      <c r="BP22" s="48" t="s">
        <v>18</v>
      </c>
      <c r="BQ22" s="48" t="s">
        <v>18</v>
      </c>
      <c r="BR22" s="48" t="s">
        <v>18</v>
      </c>
      <c r="BS22" s="48" t="s">
        <v>18</v>
      </c>
      <c r="BT22" s="48" t="s">
        <v>18</v>
      </c>
      <c r="BU22" s="48" t="s">
        <v>18</v>
      </c>
      <c r="BV22" s="48" t="s">
        <v>18</v>
      </c>
      <c r="BW22" s="48" t="s">
        <v>18</v>
      </c>
    </row>
    <row r="23" spans="1:75" hidden="1" outlineLevel="1">
      <c r="A23" t="s">
        <v>321</v>
      </c>
      <c r="B23" s="82" t="s">
        <v>9</v>
      </c>
      <c r="C23" s="50">
        <v>0</v>
      </c>
      <c r="D23" s="50">
        <v>7.2499999999999995E-2</v>
      </c>
      <c r="E23" s="50">
        <v>0</v>
      </c>
      <c r="F23" s="50">
        <v>0</v>
      </c>
      <c r="G23" s="50">
        <v>0</v>
      </c>
      <c r="H23" s="50">
        <v>0</v>
      </c>
      <c r="I23" s="50">
        <v>0</v>
      </c>
      <c r="J23" s="50">
        <v>0</v>
      </c>
      <c r="K23" s="50">
        <v>0</v>
      </c>
      <c r="L23" s="50">
        <v>0</v>
      </c>
      <c r="M23" s="50">
        <v>0.13</v>
      </c>
      <c r="N23" s="50">
        <v>0.13</v>
      </c>
      <c r="O23" s="50">
        <v>3.5999999999999997E-2</v>
      </c>
      <c r="P23" s="50">
        <v>0</v>
      </c>
      <c r="Q23" s="50">
        <v>0</v>
      </c>
      <c r="R23" s="50">
        <v>0</v>
      </c>
      <c r="S23" s="50">
        <v>0</v>
      </c>
      <c r="T23" s="50">
        <v>0</v>
      </c>
      <c r="U23" s="50">
        <v>0</v>
      </c>
      <c r="V23" s="50">
        <v>0</v>
      </c>
      <c r="W23" s="50">
        <v>0</v>
      </c>
      <c r="X23" s="50">
        <v>0</v>
      </c>
      <c r="Y23" s="50">
        <v>0</v>
      </c>
      <c r="Z23" s="48">
        <v>0</v>
      </c>
      <c r="AA23" s="48">
        <v>0</v>
      </c>
      <c r="AB23" s="48">
        <v>0</v>
      </c>
      <c r="AC23" s="50">
        <v>0</v>
      </c>
      <c r="AD23" s="50">
        <v>0.26017468556598128</v>
      </c>
      <c r="AE23" s="50">
        <v>0.154</v>
      </c>
      <c r="AF23" s="50">
        <v>0.14799999999999999</v>
      </c>
      <c r="AG23" s="50">
        <v>0.14754433068549011</v>
      </c>
      <c r="AH23" s="50">
        <v>0.18443041335686261</v>
      </c>
      <c r="AI23" s="50">
        <v>0.18443041335686261</v>
      </c>
      <c r="AJ23" s="50">
        <v>0</v>
      </c>
      <c r="AK23" s="50">
        <v>0</v>
      </c>
      <c r="AL23" s="48">
        <v>3.5999999999999997E-2</v>
      </c>
      <c r="AM23" s="48">
        <v>0.16179596525669199</v>
      </c>
      <c r="AN23" s="48">
        <v>0.41833489843231875</v>
      </c>
      <c r="AO23" s="48">
        <v>0.38198082958433865</v>
      </c>
      <c r="AP23" s="48">
        <v>0.34562676073635856</v>
      </c>
      <c r="AQ23" s="48">
        <v>0.63645931152019919</v>
      </c>
      <c r="AR23" s="48">
        <v>0.63645931152019919</v>
      </c>
      <c r="AS23" s="48">
        <v>0.52739710497625902</v>
      </c>
      <c r="AT23" s="48">
        <v>0.52739710497625902</v>
      </c>
      <c r="AU23" s="48">
        <v>0.52739710497625902</v>
      </c>
      <c r="AV23" s="48">
        <v>0.53846153846153855</v>
      </c>
      <c r="AW23" s="48">
        <v>0.53846153846153855</v>
      </c>
      <c r="AX23" s="48">
        <v>0.50000000000000022</v>
      </c>
      <c r="AY23" s="48">
        <v>0.50000000000000022</v>
      </c>
      <c r="AZ23" s="48">
        <v>0.65384615384615397</v>
      </c>
      <c r="BA23" s="48">
        <v>0.65384615384615397</v>
      </c>
      <c r="BB23" s="48">
        <v>0.69230769230769229</v>
      </c>
      <c r="BC23" s="48">
        <v>0.69230769230769229</v>
      </c>
      <c r="BD23" s="48">
        <v>0.73076923076923106</v>
      </c>
      <c r="BE23" s="48">
        <v>0.73076923076923106</v>
      </c>
      <c r="BF23" s="48">
        <v>0.73076923076923106</v>
      </c>
      <c r="BG23" s="48">
        <v>0.73076923076923106</v>
      </c>
      <c r="BH23" s="48">
        <v>0.76923076923076961</v>
      </c>
      <c r="BI23" s="48">
        <v>0.73076923076923106</v>
      </c>
      <c r="BJ23" s="48">
        <v>0.73076923076923106</v>
      </c>
      <c r="BK23" s="48">
        <v>0.73076923076923106</v>
      </c>
      <c r="BL23" s="48">
        <v>0.73076923076923106</v>
      </c>
      <c r="BM23" s="48">
        <v>0.73076923076923106</v>
      </c>
      <c r="BN23" s="48">
        <v>0.84615384615384648</v>
      </c>
      <c r="BO23" s="48">
        <v>0.84615384615384648</v>
      </c>
      <c r="BP23" s="48">
        <v>0.84615384615384648</v>
      </c>
      <c r="BQ23" s="48">
        <v>0.84615384615384637</v>
      </c>
      <c r="BR23" s="48">
        <v>0.84615384615384637</v>
      </c>
      <c r="BS23" s="48">
        <v>0.8571428571428571</v>
      </c>
      <c r="BT23" s="48">
        <v>1</v>
      </c>
      <c r="BU23" s="48">
        <v>1</v>
      </c>
      <c r="BV23" s="48" t="s">
        <v>18</v>
      </c>
      <c r="BW23" s="48" t="s">
        <v>18</v>
      </c>
    </row>
    <row r="24" spans="1:75" hidden="1" outlineLevel="1">
      <c r="A24" t="s">
        <v>10</v>
      </c>
      <c r="B24" s="82" t="s">
        <v>10</v>
      </c>
      <c r="C24" s="50">
        <v>0</v>
      </c>
      <c r="D24" s="50">
        <v>0</v>
      </c>
      <c r="E24" s="50">
        <v>0</v>
      </c>
      <c r="F24" s="50">
        <v>0</v>
      </c>
      <c r="G24" s="50">
        <v>0</v>
      </c>
      <c r="H24" s="50">
        <v>0</v>
      </c>
      <c r="I24" s="50">
        <v>0</v>
      </c>
      <c r="J24" s="50">
        <v>0</v>
      </c>
      <c r="K24" s="50">
        <v>0</v>
      </c>
      <c r="L24" s="50">
        <v>1</v>
      </c>
      <c r="M24" s="50">
        <v>0</v>
      </c>
      <c r="N24" s="50">
        <v>0</v>
      </c>
      <c r="O24" s="50">
        <v>0</v>
      </c>
      <c r="P24" s="50">
        <v>0</v>
      </c>
      <c r="Q24" s="50">
        <v>0</v>
      </c>
      <c r="R24" s="50">
        <v>0</v>
      </c>
      <c r="S24" s="50">
        <v>0</v>
      </c>
      <c r="T24" s="50">
        <v>0</v>
      </c>
      <c r="U24" s="50">
        <v>0</v>
      </c>
      <c r="V24" s="50">
        <v>0</v>
      </c>
      <c r="W24" s="50">
        <v>0</v>
      </c>
      <c r="X24" s="50">
        <v>0</v>
      </c>
      <c r="Y24" s="50">
        <v>0</v>
      </c>
      <c r="Z24" s="48">
        <v>0</v>
      </c>
      <c r="AA24" s="48">
        <v>0</v>
      </c>
      <c r="AB24" s="48">
        <v>0</v>
      </c>
      <c r="AC24" s="50">
        <v>0</v>
      </c>
      <c r="AD24" s="50">
        <v>0</v>
      </c>
      <c r="AE24" s="50">
        <v>0</v>
      </c>
      <c r="AF24" s="50">
        <v>0</v>
      </c>
      <c r="AG24" s="50">
        <v>0</v>
      </c>
      <c r="AH24" s="50">
        <v>0</v>
      </c>
      <c r="AI24" s="50">
        <v>0</v>
      </c>
      <c r="AJ24" s="50">
        <v>0</v>
      </c>
      <c r="AK24" s="50">
        <v>0</v>
      </c>
      <c r="AL24" s="48">
        <v>0</v>
      </c>
      <c r="AM24" s="48">
        <v>0</v>
      </c>
      <c r="AN24" s="48">
        <v>0</v>
      </c>
      <c r="AO24" s="48">
        <v>0</v>
      </c>
      <c r="AP24" s="48">
        <v>0</v>
      </c>
      <c r="AQ24" s="48">
        <v>0</v>
      </c>
      <c r="AR24" s="48">
        <v>0</v>
      </c>
      <c r="AS24" s="48">
        <v>0</v>
      </c>
      <c r="AT24" s="48">
        <v>0</v>
      </c>
      <c r="AU24" s="48">
        <v>0</v>
      </c>
      <c r="AV24" s="48">
        <v>0</v>
      </c>
      <c r="AW24" s="48">
        <v>0</v>
      </c>
      <c r="AX24" s="48">
        <v>0</v>
      </c>
      <c r="AY24" s="48">
        <v>0</v>
      </c>
      <c r="AZ24" s="48">
        <v>0</v>
      </c>
      <c r="BA24" s="48">
        <v>0</v>
      </c>
      <c r="BB24" s="48">
        <v>0</v>
      </c>
      <c r="BC24" s="48">
        <v>0</v>
      </c>
      <c r="BD24" s="48">
        <v>0</v>
      </c>
      <c r="BE24" s="48">
        <v>0</v>
      </c>
      <c r="BF24" s="48">
        <v>0</v>
      </c>
      <c r="BG24" s="48">
        <v>0</v>
      </c>
      <c r="BH24" s="48">
        <v>0</v>
      </c>
      <c r="BI24" s="48">
        <v>0</v>
      </c>
      <c r="BJ24" s="48">
        <v>0</v>
      </c>
      <c r="BK24" s="48">
        <v>0</v>
      </c>
      <c r="BL24" s="48">
        <v>0</v>
      </c>
      <c r="BM24" s="48">
        <v>0</v>
      </c>
      <c r="BN24" s="48">
        <v>0</v>
      </c>
      <c r="BO24" s="48">
        <v>0</v>
      </c>
      <c r="BP24" s="48">
        <v>0</v>
      </c>
      <c r="BQ24" s="48">
        <v>0</v>
      </c>
      <c r="BR24" s="48">
        <v>0</v>
      </c>
      <c r="BS24" s="48">
        <v>0</v>
      </c>
      <c r="BT24" s="48">
        <v>0</v>
      </c>
      <c r="BU24" s="48">
        <v>0</v>
      </c>
      <c r="BV24" s="48">
        <v>0</v>
      </c>
      <c r="BW24" s="48">
        <v>0</v>
      </c>
    </row>
    <row r="25" spans="1:75" hidden="1" outlineLevel="1">
      <c r="B25" s="82" t="s">
        <v>11</v>
      </c>
      <c r="C25" s="50" t="s">
        <v>18</v>
      </c>
      <c r="D25" s="50">
        <v>0</v>
      </c>
      <c r="E25" s="50">
        <v>0</v>
      </c>
      <c r="F25" s="50">
        <v>0</v>
      </c>
      <c r="G25" s="50">
        <v>0</v>
      </c>
      <c r="H25" s="50">
        <v>0</v>
      </c>
      <c r="I25" s="50">
        <v>0.2</v>
      </c>
      <c r="J25" s="50">
        <v>0</v>
      </c>
      <c r="K25" s="50">
        <v>0</v>
      </c>
      <c r="L25" s="50">
        <v>0</v>
      </c>
      <c r="M25" s="50">
        <v>0</v>
      </c>
      <c r="N25" s="50">
        <v>0.1</v>
      </c>
      <c r="O25" s="50">
        <v>0</v>
      </c>
      <c r="P25" s="50">
        <v>0</v>
      </c>
      <c r="Q25" s="50">
        <v>0</v>
      </c>
      <c r="R25" s="50">
        <v>0</v>
      </c>
      <c r="S25" s="50">
        <v>0</v>
      </c>
      <c r="T25" s="50">
        <v>0</v>
      </c>
      <c r="U25" s="50">
        <v>0</v>
      </c>
      <c r="V25" s="50">
        <v>0</v>
      </c>
      <c r="W25" s="50">
        <v>0</v>
      </c>
      <c r="X25" s="50">
        <v>0</v>
      </c>
      <c r="Y25" s="50">
        <v>0</v>
      </c>
      <c r="Z25" s="48">
        <v>0.1</v>
      </c>
      <c r="AA25" s="48">
        <v>0.2</v>
      </c>
      <c r="AB25" s="48">
        <v>0.2</v>
      </c>
      <c r="AC25" s="50">
        <v>0.2</v>
      </c>
      <c r="AD25" s="50">
        <v>0.2</v>
      </c>
      <c r="AE25" s="50">
        <v>0.2</v>
      </c>
      <c r="AF25" s="50">
        <v>0.4</v>
      </c>
      <c r="AG25" s="50">
        <v>0.3</v>
      </c>
      <c r="AH25" s="50">
        <v>0.3</v>
      </c>
      <c r="AI25" s="50">
        <v>0.3</v>
      </c>
      <c r="AJ25" s="50">
        <v>0.3</v>
      </c>
      <c r="AK25" s="50">
        <v>0.3</v>
      </c>
      <c r="AL25" s="48">
        <v>0.3</v>
      </c>
      <c r="AM25" s="48">
        <v>0.3</v>
      </c>
      <c r="AN25" s="48">
        <v>0.4</v>
      </c>
      <c r="AO25" s="48">
        <v>0.4</v>
      </c>
      <c r="AP25" s="48">
        <v>0.3</v>
      </c>
      <c r="AQ25" s="48">
        <v>0.3</v>
      </c>
      <c r="AR25" s="48">
        <v>0.3</v>
      </c>
      <c r="AS25" s="48">
        <v>0.3</v>
      </c>
      <c r="AT25" s="48">
        <v>0.3</v>
      </c>
      <c r="AU25" s="48">
        <v>0.4</v>
      </c>
      <c r="AV25" s="48">
        <v>0.5</v>
      </c>
      <c r="AW25" s="48">
        <v>0.5</v>
      </c>
      <c r="AX25" s="48">
        <v>0.5</v>
      </c>
      <c r="AY25" s="48">
        <v>0.5</v>
      </c>
      <c r="AZ25" s="48">
        <v>0.5</v>
      </c>
      <c r="BA25" s="48">
        <v>0.5</v>
      </c>
      <c r="BB25" s="48">
        <v>0.5</v>
      </c>
      <c r="BC25" s="48">
        <v>0.5</v>
      </c>
      <c r="BD25" s="48">
        <v>0.5</v>
      </c>
      <c r="BE25" s="48">
        <v>0.3</v>
      </c>
      <c r="BF25" s="48">
        <v>0.4</v>
      </c>
      <c r="BG25" s="48">
        <v>0.4</v>
      </c>
      <c r="BH25" s="48">
        <v>0.4</v>
      </c>
      <c r="BI25" s="48">
        <v>0.4</v>
      </c>
      <c r="BJ25" s="48">
        <v>0.4</v>
      </c>
      <c r="BK25" s="48">
        <v>0.4</v>
      </c>
      <c r="BL25" s="48">
        <v>0.4</v>
      </c>
      <c r="BM25" s="48">
        <v>0.4</v>
      </c>
      <c r="BN25" s="48">
        <v>0</v>
      </c>
      <c r="BO25" s="48">
        <v>0</v>
      </c>
      <c r="BP25" s="48" t="s">
        <v>18</v>
      </c>
      <c r="BQ25" s="48" t="s">
        <v>18</v>
      </c>
      <c r="BR25" s="48" t="s">
        <v>18</v>
      </c>
      <c r="BS25" s="48" t="s">
        <v>18</v>
      </c>
      <c r="BT25" s="48" t="s">
        <v>18</v>
      </c>
      <c r="BU25" s="48" t="s">
        <v>18</v>
      </c>
      <c r="BV25" s="48" t="s">
        <v>18</v>
      </c>
      <c r="BW25" s="48" t="s">
        <v>18</v>
      </c>
    </row>
    <row r="26" spans="1:75" hidden="1" outlineLevel="1">
      <c r="B26" s="82" t="s">
        <v>8</v>
      </c>
      <c r="C26" s="50">
        <v>0</v>
      </c>
      <c r="D26" s="50">
        <v>0</v>
      </c>
      <c r="E26" s="50">
        <v>0</v>
      </c>
      <c r="F26" s="50">
        <v>0</v>
      </c>
      <c r="G26" s="50">
        <v>0</v>
      </c>
      <c r="H26" s="50">
        <v>0</v>
      </c>
      <c r="I26" s="50">
        <v>0</v>
      </c>
      <c r="J26" s="50">
        <v>0</v>
      </c>
      <c r="K26" s="50">
        <v>0</v>
      </c>
      <c r="L26" s="50">
        <v>1</v>
      </c>
      <c r="M26" s="50">
        <v>0</v>
      </c>
      <c r="N26" s="50">
        <v>0</v>
      </c>
      <c r="O26" s="50">
        <v>0</v>
      </c>
      <c r="P26" s="50">
        <v>0</v>
      </c>
      <c r="Q26" s="50">
        <v>0</v>
      </c>
      <c r="R26" s="50">
        <v>0.114</v>
      </c>
      <c r="S26" s="50">
        <v>0</v>
      </c>
      <c r="T26" s="50">
        <v>0</v>
      </c>
      <c r="U26" s="50">
        <v>0</v>
      </c>
      <c r="V26" s="50">
        <v>0</v>
      </c>
      <c r="W26" s="50">
        <v>0</v>
      </c>
      <c r="X26" s="50">
        <v>0</v>
      </c>
      <c r="Y26" s="50">
        <v>0</v>
      </c>
      <c r="Z26" s="48">
        <v>0</v>
      </c>
      <c r="AA26" s="48">
        <v>0</v>
      </c>
      <c r="AB26" s="48">
        <v>0</v>
      </c>
      <c r="AC26" s="50">
        <v>0</v>
      </c>
      <c r="AD26" s="50">
        <v>0</v>
      </c>
      <c r="AE26" s="50">
        <v>0</v>
      </c>
      <c r="AF26" s="50" t="s">
        <v>18</v>
      </c>
      <c r="AG26" s="50" t="s">
        <v>18</v>
      </c>
      <c r="AH26" s="50" t="s">
        <v>18</v>
      </c>
      <c r="AI26" s="50" t="s">
        <v>18</v>
      </c>
      <c r="AJ26" s="50" t="s">
        <v>18</v>
      </c>
      <c r="AK26" s="50" t="s">
        <v>18</v>
      </c>
      <c r="AL26" s="48" t="s">
        <v>18</v>
      </c>
      <c r="AM26" s="48" t="s">
        <v>18</v>
      </c>
      <c r="AN26" s="48" t="s">
        <v>18</v>
      </c>
      <c r="AO26" s="48" t="s">
        <v>18</v>
      </c>
      <c r="AP26" s="48" t="s">
        <v>18</v>
      </c>
      <c r="AQ26" s="48" t="s">
        <v>18</v>
      </c>
      <c r="AR26" s="48" t="s">
        <v>18</v>
      </c>
      <c r="AS26" s="48" t="s">
        <v>18</v>
      </c>
      <c r="AT26" s="48" t="s">
        <v>18</v>
      </c>
      <c r="AU26" s="48" t="s">
        <v>18</v>
      </c>
      <c r="AV26" s="48" t="s">
        <v>18</v>
      </c>
      <c r="AW26" s="48" t="s">
        <v>18</v>
      </c>
      <c r="AX26" s="48" t="s">
        <v>18</v>
      </c>
      <c r="AY26" s="48" t="s">
        <v>18</v>
      </c>
      <c r="AZ26" s="48" t="s">
        <v>18</v>
      </c>
      <c r="BA26" s="48" t="s">
        <v>18</v>
      </c>
      <c r="BB26" s="48" t="s">
        <v>18</v>
      </c>
      <c r="BC26" s="48" t="s">
        <v>18</v>
      </c>
      <c r="BD26" s="48" t="s">
        <v>18</v>
      </c>
      <c r="BE26" s="48" t="s">
        <v>18</v>
      </c>
      <c r="BF26" s="48" t="s">
        <v>18</v>
      </c>
      <c r="BG26" s="48" t="s">
        <v>18</v>
      </c>
      <c r="BH26" s="48" t="s">
        <v>18</v>
      </c>
      <c r="BI26" s="48" t="s">
        <v>18</v>
      </c>
      <c r="BJ26" s="48" t="s">
        <v>18</v>
      </c>
      <c r="BK26" s="48" t="s">
        <v>18</v>
      </c>
      <c r="BL26" s="48" t="s">
        <v>18</v>
      </c>
      <c r="BM26" s="48" t="s">
        <v>18</v>
      </c>
      <c r="BN26" s="48" t="s">
        <v>18</v>
      </c>
      <c r="BO26" s="48" t="s">
        <v>18</v>
      </c>
      <c r="BP26" s="48" t="s">
        <v>18</v>
      </c>
      <c r="BQ26" s="48" t="s">
        <v>18</v>
      </c>
      <c r="BR26" s="48" t="s">
        <v>18</v>
      </c>
      <c r="BS26" s="48" t="s">
        <v>18</v>
      </c>
      <c r="BT26" s="48" t="s">
        <v>18</v>
      </c>
      <c r="BU26" s="48" t="s">
        <v>18</v>
      </c>
      <c r="BV26" s="48" t="s">
        <v>18</v>
      </c>
      <c r="BW26" s="48" t="s">
        <v>18</v>
      </c>
    </row>
    <row r="27" spans="1:75" hidden="1" outlineLevel="1">
      <c r="A27" t="s">
        <v>45</v>
      </c>
      <c r="B27" s="82" t="s">
        <v>45</v>
      </c>
      <c r="C27" s="50" t="s">
        <v>18</v>
      </c>
      <c r="D27" s="50" t="s">
        <v>18</v>
      </c>
      <c r="E27" s="50" t="s">
        <v>18</v>
      </c>
      <c r="F27" s="50" t="s">
        <v>18</v>
      </c>
      <c r="G27" s="50" t="s">
        <v>18</v>
      </c>
      <c r="H27" s="50" t="s">
        <v>18</v>
      </c>
      <c r="I27" s="50" t="s">
        <v>18</v>
      </c>
      <c r="J27" s="50" t="s">
        <v>18</v>
      </c>
      <c r="K27" s="50" t="s">
        <v>18</v>
      </c>
      <c r="L27" s="50" t="s">
        <v>18</v>
      </c>
      <c r="M27" s="50" t="s">
        <v>18</v>
      </c>
      <c r="N27" s="50" t="s">
        <v>18</v>
      </c>
      <c r="O27" s="50" t="s">
        <v>18</v>
      </c>
      <c r="P27" s="50" t="s">
        <v>18</v>
      </c>
      <c r="Q27" s="50" t="s">
        <v>18</v>
      </c>
      <c r="R27" s="50" t="s">
        <v>18</v>
      </c>
      <c r="S27" s="50" t="s">
        <v>18</v>
      </c>
      <c r="T27" s="50" t="s">
        <v>18</v>
      </c>
      <c r="U27" s="50" t="s">
        <v>18</v>
      </c>
      <c r="V27" s="50" t="s">
        <v>18</v>
      </c>
      <c r="W27" s="50" t="s">
        <v>18</v>
      </c>
      <c r="X27" s="50" t="s">
        <v>18</v>
      </c>
      <c r="Y27" s="50" t="s">
        <v>18</v>
      </c>
      <c r="Z27" s="50" t="s">
        <v>18</v>
      </c>
      <c r="AA27" s="50" t="s">
        <v>18</v>
      </c>
      <c r="AB27" s="50" t="s">
        <v>18</v>
      </c>
      <c r="AC27" s="50" t="s">
        <v>18</v>
      </c>
      <c r="AD27" s="50" t="s">
        <v>18</v>
      </c>
      <c r="AE27" s="50" t="s">
        <v>18</v>
      </c>
      <c r="AF27" s="50" t="s">
        <v>18</v>
      </c>
      <c r="AG27" s="50" t="s">
        <v>18</v>
      </c>
      <c r="AH27" s="50" t="s">
        <v>18</v>
      </c>
      <c r="AI27" s="50" t="s">
        <v>18</v>
      </c>
      <c r="AJ27" s="50" t="s">
        <v>18</v>
      </c>
      <c r="AK27" s="50" t="s">
        <v>18</v>
      </c>
      <c r="AL27" s="48" t="s">
        <v>18</v>
      </c>
      <c r="AM27" s="48" t="s">
        <v>18</v>
      </c>
      <c r="AN27" s="48" t="s">
        <v>18</v>
      </c>
      <c r="AO27" s="48" t="s">
        <v>18</v>
      </c>
      <c r="AP27" s="48" t="s">
        <v>18</v>
      </c>
      <c r="AQ27" s="48" t="s">
        <v>18</v>
      </c>
      <c r="AR27" s="48" t="s">
        <v>18</v>
      </c>
      <c r="AS27" s="48" t="s">
        <v>18</v>
      </c>
      <c r="AT27" s="48" t="s">
        <v>18</v>
      </c>
      <c r="AU27" s="48" t="s">
        <v>18</v>
      </c>
      <c r="AV27" s="48">
        <v>1</v>
      </c>
      <c r="AW27" s="48">
        <v>0.52474921887847392</v>
      </c>
      <c r="AX27" s="48">
        <v>0.52474921887847392</v>
      </c>
      <c r="AY27" s="48">
        <v>0.52474921887847392</v>
      </c>
      <c r="AZ27" s="48">
        <v>0.52474921887847392</v>
      </c>
      <c r="BA27" s="48">
        <v>0.52474921887847392</v>
      </c>
      <c r="BB27" s="48">
        <v>0.52474921887847392</v>
      </c>
      <c r="BC27" s="48">
        <v>0.52488488735405359</v>
      </c>
      <c r="BD27" s="48">
        <v>0.52488488735405359</v>
      </c>
      <c r="BE27" s="48">
        <v>0.52488488735405359</v>
      </c>
      <c r="BF27" s="48">
        <v>0</v>
      </c>
      <c r="BG27" s="48">
        <v>0</v>
      </c>
      <c r="BH27" s="48">
        <v>0</v>
      </c>
      <c r="BI27" s="48">
        <v>0</v>
      </c>
      <c r="BJ27" s="48">
        <v>0</v>
      </c>
      <c r="BK27" s="48">
        <v>0</v>
      </c>
      <c r="BL27" s="48">
        <v>0</v>
      </c>
      <c r="BM27" s="48">
        <v>0</v>
      </c>
      <c r="BN27" s="48">
        <v>0</v>
      </c>
      <c r="BO27" s="48">
        <v>0</v>
      </c>
      <c r="BP27" s="48">
        <v>0</v>
      </c>
      <c r="BQ27" s="48">
        <v>0</v>
      </c>
      <c r="BR27" s="48">
        <v>0</v>
      </c>
      <c r="BS27" s="48">
        <v>0</v>
      </c>
      <c r="BT27" s="48">
        <v>0</v>
      </c>
      <c r="BU27" s="48">
        <v>0</v>
      </c>
      <c r="BV27" s="48">
        <v>0</v>
      </c>
      <c r="BW27" s="48">
        <v>0</v>
      </c>
    </row>
    <row r="28" spans="1:75" collapsed="1">
      <c r="B28" s="80" t="s">
        <v>15</v>
      </c>
      <c r="C28" s="41">
        <v>0.04</v>
      </c>
      <c r="D28" s="41">
        <v>3.1E-2</v>
      </c>
      <c r="E28" s="41">
        <v>2.98E-2</v>
      </c>
      <c r="F28" s="41">
        <v>2.87E-2</v>
      </c>
      <c r="G28" s="41">
        <v>8.3000000000000001E-3</v>
      </c>
      <c r="H28" s="41">
        <v>3.0000000000000001E-3</v>
      </c>
      <c r="I28" s="41">
        <v>3.5000000000000003E-2</v>
      </c>
      <c r="J28" s="41">
        <v>7.0999999999999994E-2</v>
      </c>
      <c r="K28" s="41">
        <v>6.4000000000000001E-2</v>
      </c>
      <c r="L28" s="41">
        <v>4.4999999999999998E-2</v>
      </c>
      <c r="M28" s="41">
        <v>1.4999999999999999E-2</v>
      </c>
      <c r="N28" s="41">
        <v>1.2999999999999999E-2</v>
      </c>
      <c r="O28" s="41">
        <v>1.4E-2</v>
      </c>
      <c r="P28" s="41">
        <v>2.1000000000000001E-2</v>
      </c>
      <c r="Q28" s="41">
        <v>6.0000000000000001E-3</v>
      </c>
      <c r="R28" s="41">
        <v>4.0000000000000001E-3</v>
      </c>
      <c r="S28" s="41">
        <v>5.0000000000000001E-3</v>
      </c>
      <c r="T28" s="41">
        <v>0.03</v>
      </c>
      <c r="U28" s="41">
        <v>1.7000000000000001E-2</v>
      </c>
      <c r="V28" s="41">
        <v>1.4E-2</v>
      </c>
      <c r="W28" s="41">
        <v>2.3E-2</v>
      </c>
      <c r="X28" s="41">
        <v>3.1E-2</v>
      </c>
      <c r="Y28" s="41">
        <v>1.2E-2</v>
      </c>
      <c r="Z28" s="49">
        <v>0.03</v>
      </c>
      <c r="AA28" s="49">
        <v>3.3000000000000002E-2</v>
      </c>
      <c r="AB28" s="49">
        <v>4.4999999999999998E-2</v>
      </c>
      <c r="AC28" s="41">
        <v>5.0999999999999997E-2</v>
      </c>
      <c r="AD28" s="41">
        <v>4.2999999999999997E-2</v>
      </c>
      <c r="AE28" s="41">
        <v>4.1000000000000002E-2</v>
      </c>
      <c r="AF28" s="41">
        <v>4.2000000000000003E-2</v>
      </c>
      <c r="AG28" s="41">
        <v>4.7E-2</v>
      </c>
      <c r="AH28" s="41">
        <v>4.2999999999999997E-2</v>
      </c>
      <c r="AI28" s="41">
        <v>5.8000000000000003E-2</v>
      </c>
      <c r="AJ28" s="41">
        <v>9.8000000000000004E-2</v>
      </c>
      <c r="AK28" s="41">
        <v>9.4E-2</v>
      </c>
      <c r="AL28" s="49">
        <v>7.2999999999999995E-2</v>
      </c>
      <c r="AM28" s="49">
        <v>8.0130468780342079E-2</v>
      </c>
      <c r="AN28" s="49">
        <v>8.1070931577748154E-2</v>
      </c>
      <c r="AO28" s="49">
        <v>6.7021776096013799E-2</v>
      </c>
      <c r="AP28" s="49">
        <v>6.2087345766736343E-2</v>
      </c>
      <c r="AQ28" s="49">
        <v>7.0894505541990421E-2</v>
      </c>
      <c r="AR28" s="49">
        <v>6.4421418102482128E-2</v>
      </c>
      <c r="AS28" s="49">
        <v>5.4329327272280709E-2</v>
      </c>
      <c r="AT28" s="49">
        <v>5.83151046185909E-2</v>
      </c>
      <c r="AU28" s="49">
        <v>5.8650971977450374E-2</v>
      </c>
      <c r="AV28" s="49">
        <v>5.2537366109621182E-2</v>
      </c>
      <c r="AW28" s="49">
        <v>4.743566952957861E-2</v>
      </c>
      <c r="AX28" s="49">
        <v>4.8986948122133132E-2</v>
      </c>
      <c r="AY28" s="49">
        <v>5.3084609131880678E-2</v>
      </c>
      <c r="AZ28" s="49">
        <v>6.4441036186573916E-2</v>
      </c>
      <c r="BA28" s="49">
        <v>7.4447092541827659E-2</v>
      </c>
      <c r="BB28" s="49">
        <v>6.1416160352096905E-2</v>
      </c>
      <c r="BC28" s="49">
        <v>8.2061012389375118E-2</v>
      </c>
      <c r="BD28" s="49">
        <v>9.2818796027425335E-2</v>
      </c>
      <c r="BE28" s="49">
        <v>8.1643095175420413E-2</v>
      </c>
      <c r="BF28" s="49">
        <v>7.6983981981993188E-2</v>
      </c>
      <c r="BG28" s="49">
        <v>7.6965582915132738E-2</v>
      </c>
      <c r="BH28" s="49">
        <v>7.3164838207461169E-2</v>
      </c>
      <c r="BI28" s="49">
        <v>6.5662922616573832E-2</v>
      </c>
      <c r="BJ28" s="49">
        <v>4.8476034545381533E-2</v>
      </c>
      <c r="BK28" s="49">
        <v>5.0568286238192539E-2</v>
      </c>
      <c r="BL28" s="49">
        <v>5.8114861487325697E-2</v>
      </c>
      <c r="BM28" s="49">
        <v>4.5863890346786555E-2</v>
      </c>
      <c r="BN28" s="49">
        <v>4.233295370313829E-2</v>
      </c>
      <c r="BO28" s="49">
        <v>5.1436382751305944E-2</v>
      </c>
      <c r="BP28" s="49">
        <v>4.0178798182121056E-2</v>
      </c>
      <c r="BQ28" s="49">
        <v>6.599273246748219E-2</v>
      </c>
      <c r="BR28" s="49">
        <v>5.1775944687671882E-2</v>
      </c>
      <c r="BS28" s="49">
        <v>4.8282017788265262E-2</v>
      </c>
      <c r="BT28" s="49">
        <v>5.6439972275131638E-2</v>
      </c>
      <c r="BU28" s="49">
        <v>5.6523909470342665E-2</v>
      </c>
      <c r="BV28" s="49">
        <v>4.0414055793533278E-2</v>
      </c>
      <c r="BW28" s="49">
        <v>2.6833323074272983E-2</v>
      </c>
    </row>
    <row r="29" spans="1:75" hidden="1" outlineLevel="1">
      <c r="A29" t="s">
        <v>12</v>
      </c>
      <c r="B29" s="82" t="s">
        <v>12</v>
      </c>
      <c r="C29" s="50">
        <v>0.05</v>
      </c>
      <c r="D29" s="50">
        <v>2.4799999999999999E-2</v>
      </c>
      <c r="E29" s="50">
        <v>2.3300000000000001E-2</v>
      </c>
      <c r="F29" s="50">
        <v>1.52E-2</v>
      </c>
      <c r="G29" s="50">
        <v>1.9400000000000001E-2</v>
      </c>
      <c r="H29" s="50">
        <v>1.9099999999999999E-2</v>
      </c>
      <c r="I29" s="50">
        <v>2.0500000000000001E-2</v>
      </c>
      <c r="J29" s="50">
        <v>3.7100000000000001E-2</v>
      </c>
      <c r="K29" s="50">
        <v>3.32E-2</v>
      </c>
      <c r="L29" s="50">
        <v>3.3000000000000002E-2</v>
      </c>
      <c r="M29" s="50">
        <v>2.3E-2</v>
      </c>
      <c r="N29" s="50">
        <v>2.3E-2</v>
      </c>
      <c r="O29" s="50">
        <v>2.4E-2</v>
      </c>
      <c r="P29" s="50">
        <v>2.5000000000000001E-2</v>
      </c>
      <c r="Q29" s="50">
        <v>2.9000000000000001E-2</v>
      </c>
      <c r="R29" s="50">
        <v>0.02</v>
      </c>
      <c r="S29" s="50">
        <v>2.5000000000000001E-2</v>
      </c>
      <c r="T29" s="50">
        <v>2.1999999999999999E-2</v>
      </c>
      <c r="U29" s="50">
        <v>1.2E-2</v>
      </c>
      <c r="V29" s="50">
        <v>5.0000000000000001E-3</v>
      </c>
      <c r="W29" s="50">
        <v>7.0000000000000001E-3</v>
      </c>
      <c r="X29" s="50">
        <v>1.6E-2</v>
      </c>
      <c r="Y29" s="50">
        <v>1.7999999999999999E-2</v>
      </c>
      <c r="Z29" s="48">
        <v>8.3965054220348778E-3</v>
      </c>
      <c r="AA29" s="48">
        <v>1.7132950334840399E-2</v>
      </c>
      <c r="AB29" s="48">
        <v>1.5699999999999999E-2</v>
      </c>
      <c r="AC29" s="50">
        <v>2.2839275396798423E-2</v>
      </c>
      <c r="AD29" s="50">
        <v>1.55823675356014E-2</v>
      </c>
      <c r="AE29" s="50">
        <v>2.4E-2</v>
      </c>
      <c r="AF29" s="50">
        <v>4.6803638224880137E-2</v>
      </c>
      <c r="AG29" s="50">
        <v>3.5500289907875231E-2</v>
      </c>
      <c r="AH29" s="50">
        <v>5.1999999999999998E-2</v>
      </c>
      <c r="AI29" s="50">
        <v>8.9038567813321409E-2</v>
      </c>
      <c r="AJ29" s="50">
        <v>8.3055583611083061E-2</v>
      </c>
      <c r="AK29" s="50">
        <v>7.9000000000000001E-2</v>
      </c>
      <c r="AL29" s="48">
        <v>7.3999999999999996E-2</v>
      </c>
      <c r="AM29" s="48">
        <v>7.8827313318231451E-2</v>
      </c>
      <c r="AN29" s="48">
        <v>7.6883418392024047E-2</v>
      </c>
      <c r="AO29" s="48">
        <v>7.1596704520530172E-2</v>
      </c>
      <c r="AP29" s="48">
        <v>6.5977267839027381E-2</v>
      </c>
      <c r="AQ29" s="48">
        <v>6.292358820467521E-2</v>
      </c>
      <c r="AR29" s="48">
        <v>6.8486028726189474E-2</v>
      </c>
      <c r="AS29" s="48">
        <v>6.6065840556840158E-2</v>
      </c>
      <c r="AT29" s="48">
        <v>5.1088297658196627E-2</v>
      </c>
      <c r="AU29" s="48">
        <v>5.4690867051433646E-2</v>
      </c>
      <c r="AV29" s="48">
        <v>6.3916726383515782E-2</v>
      </c>
      <c r="AW29" s="48">
        <v>5.8140999553205577E-2</v>
      </c>
      <c r="AX29" s="48">
        <v>7.2487969068721222E-2</v>
      </c>
      <c r="AY29" s="48">
        <v>8.4136663357044283E-2</v>
      </c>
      <c r="AZ29" s="48">
        <v>0.10301728173185749</v>
      </c>
      <c r="BA29" s="48">
        <v>0.15357635569805134</v>
      </c>
      <c r="BB29" s="48">
        <v>0.15808730751057748</v>
      </c>
      <c r="BC29" s="48">
        <v>0.18661104518803287</v>
      </c>
      <c r="BD29" s="48">
        <v>0.18934938843667445</v>
      </c>
      <c r="BE29" s="48">
        <v>0.18044977287858935</v>
      </c>
      <c r="BF29" s="48">
        <v>0.17434942291403971</v>
      </c>
      <c r="BG29" s="48">
        <v>0.19207966218435388</v>
      </c>
      <c r="BH29" s="48">
        <v>0.19798819077609303</v>
      </c>
      <c r="BI29" s="48">
        <v>0.18279225384727935</v>
      </c>
      <c r="BJ29" s="48">
        <v>0.13231847106128772</v>
      </c>
      <c r="BK29" s="48">
        <v>0.13738843414281429</v>
      </c>
      <c r="BL29" s="48">
        <v>0.15131056045542646</v>
      </c>
      <c r="BM29" s="48">
        <v>0.13129336713361384</v>
      </c>
      <c r="BN29" s="48">
        <v>0.10408656230069346</v>
      </c>
      <c r="BO29" s="48">
        <v>0.15174455801158046</v>
      </c>
      <c r="BP29" s="48">
        <v>0.11259238134392428</v>
      </c>
      <c r="BQ29" s="48">
        <v>0.11528987383086908</v>
      </c>
      <c r="BR29" s="48">
        <v>8.7686087758396286E-2</v>
      </c>
      <c r="BS29" s="48">
        <v>8.6233697205800305E-2</v>
      </c>
      <c r="BT29" s="48">
        <v>8.9793983366369692E-2</v>
      </c>
      <c r="BU29" s="48">
        <v>9.6830117632210277E-2</v>
      </c>
      <c r="BV29" s="48" t="s">
        <v>18</v>
      </c>
      <c r="BW29" s="48" t="s">
        <v>18</v>
      </c>
    </row>
    <row r="30" spans="1:75" hidden="1" outlineLevel="1">
      <c r="A30" t="s">
        <v>30</v>
      </c>
      <c r="B30" s="23" t="s">
        <v>30</v>
      </c>
      <c r="C30" s="50">
        <v>8.0000000000000002E-3</v>
      </c>
      <c r="D30" s="50">
        <v>3.3999999999999998E-3</v>
      </c>
      <c r="E30" s="50">
        <v>1.8E-3</v>
      </c>
      <c r="F30" s="50">
        <v>1.8E-3</v>
      </c>
      <c r="G30" s="50">
        <v>6.7000000000000002E-3</v>
      </c>
      <c r="H30" s="50">
        <v>1.1999999999999999E-3</v>
      </c>
      <c r="I30" s="50">
        <v>3.6799999999999999E-2</v>
      </c>
      <c r="J30" s="50">
        <v>7.9600000000000004E-2</v>
      </c>
      <c r="K30" s="50">
        <v>7.1800000000000003E-2</v>
      </c>
      <c r="L30" s="50">
        <v>4.8000000000000001E-2</v>
      </c>
      <c r="M30" s="50">
        <v>8.0000000000000002E-3</v>
      </c>
      <c r="N30" s="50">
        <v>0.01</v>
      </c>
      <c r="O30" s="50">
        <v>1.2E-2</v>
      </c>
      <c r="P30" s="50">
        <v>2.5999999999999999E-2</v>
      </c>
      <c r="Q30" s="50">
        <v>0</v>
      </c>
      <c r="R30" s="50">
        <v>0</v>
      </c>
      <c r="S30" s="50">
        <v>0</v>
      </c>
      <c r="T30" s="50">
        <v>5.0000000000000001E-3</v>
      </c>
      <c r="U30" s="50">
        <v>6.0000000000000001E-3</v>
      </c>
      <c r="V30" s="50">
        <v>8.0000000000000002E-3</v>
      </c>
      <c r="W30" s="50">
        <v>2.1000000000000001E-2</v>
      </c>
      <c r="X30" s="50">
        <v>0.03</v>
      </c>
      <c r="Y30" s="50">
        <v>2E-3</v>
      </c>
      <c r="Z30" s="48">
        <v>1.3718989367783241E-3</v>
      </c>
      <c r="AA30" s="48">
        <v>9.0316680004572988E-3</v>
      </c>
      <c r="AB30" s="48">
        <v>1.2699999999999999E-2</v>
      </c>
      <c r="AC30" s="50">
        <v>1.8298209019636053E-2</v>
      </c>
      <c r="AD30" s="50">
        <v>2.0683739825727455E-2</v>
      </c>
      <c r="AE30" s="50">
        <v>0.02</v>
      </c>
      <c r="AF30" s="50">
        <v>1.8183603800632216E-2</v>
      </c>
      <c r="AG30" s="50">
        <v>1.5720050264647508E-2</v>
      </c>
      <c r="AH30" s="50">
        <v>1.5720050264647508E-2</v>
      </c>
      <c r="AI30" s="50">
        <v>1.6526776740847095E-2</v>
      </c>
      <c r="AJ30" s="50">
        <v>1.7018282087001478E-2</v>
      </c>
      <c r="AK30" s="50">
        <v>1.7000000000000001E-2</v>
      </c>
      <c r="AL30" s="48">
        <v>1.2999999999999999E-2</v>
      </c>
      <c r="AM30" s="48">
        <v>1.4015810558299589E-2</v>
      </c>
      <c r="AN30" s="48">
        <v>1.5285869145352573E-2</v>
      </c>
      <c r="AO30" s="48">
        <v>1.031061020760337E-2</v>
      </c>
      <c r="AP30" s="48">
        <v>1.3405174826241338E-2</v>
      </c>
      <c r="AQ30" s="48">
        <v>2.080485435091229E-2</v>
      </c>
      <c r="AR30" s="48">
        <v>1.7158681329053231E-2</v>
      </c>
      <c r="AS30" s="48">
        <v>1.239111802496036E-2</v>
      </c>
      <c r="AT30" s="48">
        <v>8.3357540918012028E-3</v>
      </c>
      <c r="AU30" s="48">
        <v>1.0529517004409433E-2</v>
      </c>
      <c r="AV30" s="48">
        <v>1.2038526505520277E-2</v>
      </c>
      <c r="AW30" s="48">
        <v>1.1038400652428634E-2</v>
      </c>
      <c r="AX30" s="48">
        <v>9.7715942718668604E-3</v>
      </c>
      <c r="AY30" s="48">
        <v>1.3898016338111382E-2</v>
      </c>
      <c r="AZ30" s="48">
        <v>1.7816960981054699E-2</v>
      </c>
      <c r="BA30" s="48">
        <v>1.9833248076080945E-2</v>
      </c>
      <c r="BB30" s="48">
        <v>2.1709340773021446E-2</v>
      </c>
      <c r="BC30" s="48">
        <v>9.0508694868119521E-2</v>
      </c>
      <c r="BD30" s="48">
        <v>8.9166813574802689E-2</v>
      </c>
      <c r="BE30" s="48">
        <v>8.2358072663435145E-2</v>
      </c>
      <c r="BF30" s="48">
        <v>7.8460643636198923E-2</v>
      </c>
      <c r="BG30" s="48">
        <v>7.8200085052603438E-2</v>
      </c>
      <c r="BH30" s="48">
        <v>7.3953980925357085E-2</v>
      </c>
      <c r="BI30" s="48">
        <v>5.4411155236261076E-2</v>
      </c>
      <c r="BJ30" s="48">
        <v>3.2552190500239463E-2</v>
      </c>
      <c r="BK30" s="48">
        <v>3.6406123412131328E-2</v>
      </c>
      <c r="BL30" s="48">
        <v>5.5045955005441335E-2</v>
      </c>
      <c r="BM30" s="48">
        <v>1.9561167514495464E-2</v>
      </c>
      <c r="BN30" s="48">
        <v>2.0631242598229578E-2</v>
      </c>
      <c r="BO30" s="48">
        <v>3.0443004071776854E-2</v>
      </c>
      <c r="BP30" s="48">
        <v>2.2660591899248579E-2</v>
      </c>
      <c r="BQ30" s="48">
        <v>0.12156706755794852</v>
      </c>
      <c r="BR30" s="48">
        <v>8.2981478990345942E-2</v>
      </c>
      <c r="BS30" s="48">
        <v>1.9982140148316913E-2</v>
      </c>
      <c r="BT30" s="48">
        <v>2.5260790503528516E-2</v>
      </c>
      <c r="BU30" s="48">
        <v>1.7213498141959025E-2</v>
      </c>
      <c r="BV30" s="48">
        <v>1.2749405975028889E-2</v>
      </c>
      <c r="BW30" s="48">
        <v>1.5550791641766416E-2</v>
      </c>
    </row>
    <row r="31" spans="1:75" hidden="1" outlineLevel="1">
      <c r="B31" s="23" t="s">
        <v>31</v>
      </c>
      <c r="C31" s="50" t="s">
        <v>18</v>
      </c>
      <c r="D31" s="50" t="s">
        <v>18</v>
      </c>
      <c r="E31" s="50" t="s">
        <v>18</v>
      </c>
      <c r="F31" s="50" t="s">
        <v>18</v>
      </c>
      <c r="G31" s="50" t="s">
        <v>18</v>
      </c>
      <c r="H31" s="50" t="s">
        <v>18</v>
      </c>
      <c r="I31" s="50" t="s">
        <v>18</v>
      </c>
      <c r="J31" s="50" t="s">
        <v>18</v>
      </c>
      <c r="K31" s="50" t="s">
        <v>18</v>
      </c>
      <c r="L31" s="50" t="s">
        <v>18</v>
      </c>
      <c r="M31" s="50" t="s">
        <v>18</v>
      </c>
      <c r="N31" s="50" t="s">
        <v>18</v>
      </c>
      <c r="O31" s="50" t="s">
        <v>18</v>
      </c>
      <c r="P31" s="50" t="s">
        <v>18</v>
      </c>
      <c r="Q31" s="50" t="s">
        <v>18</v>
      </c>
      <c r="R31" s="50" t="s">
        <v>18</v>
      </c>
      <c r="S31" s="50" t="s">
        <v>18</v>
      </c>
      <c r="T31" s="50">
        <v>4.5999999999999999E-2</v>
      </c>
      <c r="U31" s="50">
        <v>3.7999999999999999E-2</v>
      </c>
      <c r="V31" s="50">
        <v>1.6E-2</v>
      </c>
      <c r="W31" s="50">
        <v>2.7E-2</v>
      </c>
      <c r="X31" s="50">
        <v>0.04</v>
      </c>
      <c r="Y31" s="50">
        <v>2.3E-2</v>
      </c>
      <c r="Z31" s="48">
        <v>1.29E-2</v>
      </c>
      <c r="AA31" s="48">
        <v>1.47E-2</v>
      </c>
      <c r="AB31" s="48">
        <v>2.24E-2</v>
      </c>
      <c r="AC31" s="50">
        <v>3.4478362490261351E-2</v>
      </c>
      <c r="AD31" s="50">
        <v>2.7088841268348297E-2</v>
      </c>
      <c r="AE31" s="50">
        <v>4.1000000000000002E-2</v>
      </c>
      <c r="AF31" s="50">
        <v>3.8945511303091832E-2</v>
      </c>
      <c r="AG31" s="50">
        <v>4.0258154010133385E-2</v>
      </c>
      <c r="AH31" s="50">
        <v>1.4E-2</v>
      </c>
      <c r="AI31" s="50">
        <v>6.7998728064744884E-2</v>
      </c>
      <c r="AJ31" s="50">
        <v>6.6214923289922442E-2</v>
      </c>
      <c r="AK31" s="50">
        <v>0.06</v>
      </c>
      <c r="AL31" s="48">
        <v>4.1000000000000002E-2</v>
      </c>
      <c r="AM31" s="48">
        <v>6.5210882362872979E-2</v>
      </c>
      <c r="AN31" s="48">
        <v>4.5571301538703972E-2</v>
      </c>
      <c r="AO31" s="48">
        <v>5.3021409034117124E-2</v>
      </c>
      <c r="AP31" s="48">
        <v>8.0793214844497464E-3</v>
      </c>
      <c r="AQ31" s="48">
        <v>2.5109781574149118E-2</v>
      </c>
      <c r="AR31" s="48">
        <v>1.4657012644302858E-2</v>
      </c>
      <c r="AS31" s="48">
        <v>1.5725924065290782E-2</v>
      </c>
      <c r="AT31" s="48">
        <v>1.1428036630400439E-2</v>
      </c>
      <c r="AU31" s="48">
        <v>1.0951837878299739E-2</v>
      </c>
      <c r="AV31" s="48">
        <v>1.5627856675689139E-2</v>
      </c>
      <c r="AW31" s="48">
        <v>1.6659794884043396E-2</v>
      </c>
      <c r="AX31" s="48">
        <v>2.8911081523707825E-2</v>
      </c>
      <c r="AY31" s="48">
        <v>3.0761100411786552E-2</v>
      </c>
      <c r="AZ31" s="48">
        <v>6.6208804012333977E-2</v>
      </c>
      <c r="BA31" s="48">
        <v>4.1161722041734961E-2</v>
      </c>
      <c r="BB31" s="48">
        <v>1.4852956240501253E-2</v>
      </c>
      <c r="BC31" s="48">
        <v>2.1507635233197136E-2</v>
      </c>
      <c r="BD31" s="48" t="s">
        <v>18</v>
      </c>
      <c r="BE31" s="48" t="s">
        <v>18</v>
      </c>
      <c r="BF31" s="48" t="s">
        <v>18</v>
      </c>
      <c r="BG31" s="48" t="s">
        <v>18</v>
      </c>
      <c r="BH31" s="48" t="s">
        <v>18</v>
      </c>
      <c r="BI31" s="48" t="s">
        <v>18</v>
      </c>
      <c r="BJ31" s="48" t="s">
        <v>18</v>
      </c>
      <c r="BK31" s="48" t="s">
        <v>18</v>
      </c>
      <c r="BL31" s="48" t="s">
        <v>18</v>
      </c>
      <c r="BM31" s="48" t="s">
        <v>18</v>
      </c>
      <c r="BN31" s="48" t="s">
        <v>18</v>
      </c>
      <c r="BO31" s="48" t="s">
        <v>18</v>
      </c>
      <c r="BP31" s="48" t="s">
        <v>18</v>
      </c>
      <c r="BQ31" s="48" t="s">
        <v>18</v>
      </c>
      <c r="BR31" s="48" t="s">
        <v>18</v>
      </c>
      <c r="BS31" s="48" t="s">
        <v>18</v>
      </c>
      <c r="BT31" s="48" t="s">
        <v>18</v>
      </c>
      <c r="BU31" s="48" t="s">
        <v>18</v>
      </c>
      <c r="BV31" s="48" t="s">
        <v>18</v>
      </c>
      <c r="BW31" s="48" t="s">
        <v>18</v>
      </c>
    </row>
    <row r="32" spans="1:75" hidden="1" outlineLevel="1">
      <c r="A32" t="s">
        <v>16</v>
      </c>
      <c r="B32" s="38" t="s">
        <v>16</v>
      </c>
      <c r="C32" s="50" t="s">
        <v>18</v>
      </c>
      <c r="D32" s="50" t="s">
        <v>18</v>
      </c>
      <c r="E32" s="50" t="s">
        <v>18</v>
      </c>
      <c r="F32" s="50" t="s">
        <v>18</v>
      </c>
      <c r="G32" s="50" t="s">
        <v>18</v>
      </c>
      <c r="H32" s="50" t="s">
        <v>18</v>
      </c>
      <c r="I32" s="50" t="s">
        <v>18</v>
      </c>
      <c r="J32" s="50" t="s">
        <v>18</v>
      </c>
      <c r="K32" s="50" t="s">
        <v>18</v>
      </c>
      <c r="L32" s="50" t="s">
        <v>18</v>
      </c>
      <c r="M32" s="50" t="s">
        <v>18</v>
      </c>
      <c r="N32" s="50" t="s">
        <v>18</v>
      </c>
      <c r="O32" s="50" t="s">
        <v>18</v>
      </c>
      <c r="P32" s="50" t="s">
        <v>18</v>
      </c>
      <c r="Q32" s="50" t="s">
        <v>18</v>
      </c>
      <c r="R32" s="50" t="s">
        <v>18</v>
      </c>
      <c r="S32" s="50" t="s">
        <v>18</v>
      </c>
      <c r="T32" s="50" t="s">
        <v>18</v>
      </c>
      <c r="U32" s="50" t="s">
        <v>18</v>
      </c>
      <c r="V32" s="50" t="s">
        <v>18</v>
      </c>
      <c r="W32" s="50" t="s">
        <v>18</v>
      </c>
      <c r="X32" s="50" t="s">
        <v>18</v>
      </c>
      <c r="Y32" s="50" t="s">
        <v>18</v>
      </c>
      <c r="Z32" s="48">
        <v>6.688873483535529E-2</v>
      </c>
      <c r="AA32" s="48">
        <v>6.3190737316511328E-2</v>
      </c>
      <c r="AB32" s="48">
        <v>8.3900000000000002E-2</v>
      </c>
      <c r="AC32" s="50">
        <v>9.7293376252436864E-2</v>
      </c>
      <c r="AD32" s="50">
        <v>7.3516441508406319E-2</v>
      </c>
      <c r="AE32" s="50">
        <v>5.8000000000000003E-2</v>
      </c>
      <c r="AF32" s="50">
        <v>6.5095209144575283E-2</v>
      </c>
      <c r="AG32" s="50">
        <v>8.1841645573809602E-2</v>
      </c>
      <c r="AH32" s="50">
        <v>8.1000000000000003E-2</v>
      </c>
      <c r="AI32" s="50">
        <v>0.10911092351481308</v>
      </c>
      <c r="AJ32" s="50">
        <v>0.17290968384817465</v>
      </c>
      <c r="AK32" s="50">
        <v>0.16300000000000001</v>
      </c>
      <c r="AL32" s="48">
        <v>9.5000000000000001E-2</v>
      </c>
      <c r="AM32" s="48">
        <v>9.2559929075039959E-2</v>
      </c>
      <c r="AN32" s="48">
        <v>0.10859957440098023</v>
      </c>
      <c r="AO32" s="48">
        <v>9.9814570784838658E-2</v>
      </c>
      <c r="AP32" s="48">
        <v>0.10329544692428577</v>
      </c>
      <c r="AQ32" s="48">
        <v>0.10256077845743168</v>
      </c>
      <c r="AR32" s="48">
        <v>0.10850382789770122</v>
      </c>
      <c r="AS32" s="48">
        <v>8.8033827922632008E-2</v>
      </c>
      <c r="AT32" s="48">
        <v>0.11402718540927653</v>
      </c>
      <c r="AU32" s="48">
        <v>0.12223300948868104</v>
      </c>
      <c r="AV32" s="48">
        <v>8.7214950059089399E-2</v>
      </c>
      <c r="AW32" s="48">
        <v>7.8248693274607151E-2</v>
      </c>
      <c r="AX32" s="48">
        <v>8.2839901369520227E-2</v>
      </c>
      <c r="AY32" s="48">
        <v>8.8165158452069056E-2</v>
      </c>
      <c r="AZ32" s="48">
        <v>9.3178511829446697E-2</v>
      </c>
      <c r="BA32" s="48">
        <v>0.11325731284984328</v>
      </c>
      <c r="BB32" s="48">
        <v>7.3950595918688133E-2</v>
      </c>
      <c r="BC32" s="48">
        <v>5.2697160736423138E-2</v>
      </c>
      <c r="BD32" s="48">
        <v>4.9162927407079046E-2</v>
      </c>
      <c r="BE32" s="48">
        <v>4.8490507893605567E-2</v>
      </c>
      <c r="BF32" s="48">
        <v>3.3173765673789733E-2</v>
      </c>
      <c r="BG32" s="48">
        <v>3.5064154198857181E-2</v>
      </c>
      <c r="BH32" s="48">
        <v>3.5654963327285863E-2</v>
      </c>
      <c r="BI32" s="48">
        <v>3.3231671776238599E-2</v>
      </c>
      <c r="BJ32" s="48">
        <v>2.2917452026796868E-2</v>
      </c>
      <c r="BK32" s="48">
        <v>2.8705953597517132E-2</v>
      </c>
      <c r="BL32" s="48">
        <v>3.2060784981643393E-2</v>
      </c>
      <c r="BM32" s="48">
        <v>3.9405397221906814E-2</v>
      </c>
      <c r="BN32" s="48">
        <v>3.9394950985958146E-2</v>
      </c>
      <c r="BO32" s="48">
        <v>3.8853260663865866E-2</v>
      </c>
      <c r="BP32" s="48">
        <v>4.3905075508118542E-2</v>
      </c>
      <c r="BQ32" s="48">
        <v>5.4330570379622259E-2</v>
      </c>
      <c r="BR32" s="48">
        <v>4.6082055940350468E-2</v>
      </c>
      <c r="BS32" s="48">
        <v>6.3803035464214064E-2</v>
      </c>
      <c r="BT32" s="48">
        <v>7.8962794746603046E-2</v>
      </c>
      <c r="BU32" s="48">
        <v>8.0617690473486964E-2</v>
      </c>
      <c r="BV32" s="48">
        <v>7.5838678507234553E-2</v>
      </c>
      <c r="BW32" s="48">
        <v>6.7537640513228109E-2</v>
      </c>
    </row>
    <row r="33" spans="1:75" hidden="1" outlineLevel="1">
      <c r="A33" t="s">
        <v>17</v>
      </c>
      <c r="B33" s="38" t="s">
        <v>17</v>
      </c>
      <c r="C33" s="50" t="s">
        <v>18</v>
      </c>
      <c r="D33" s="50" t="s">
        <v>18</v>
      </c>
      <c r="E33" s="50" t="s">
        <v>18</v>
      </c>
      <c r="F33" s="50" t="s">
        <v>18</v>
      </c>
      <c r="G33" s="50" t="s">
        <v>18</v>
      </c>
      <c r="H33" s="50" t="s">
        <v>18</v>
      </c>
      <c r="I33" s="50" t="s">
        <v>18</v>
      </c>
      <c r="J33" s="50" t="s">
        <v>18</v>
      </c>
      <c r="K33" s="50" t="s">
        <v>18</v>
      </c>
      <c r="L33" s="50" t="s">
        <v>18</v>
      </c>
      <c r="M33" s="50" t="s">
        <v>18</v>
      </c>
      <c r="N33" s="50" t="s">
        <v>18</v>
      </c>
      <c r="O33" s="50" t="s">
        <v>18</v>
      </c>
      <c r="P33" s="50" t="s">
        <v>18</v>
      </c>
      <c r="Q33" s="50" t="s">
        <v>18</v>
      </c>
      <c r="R33" s="50" t="s">
        <v>18</v>
      </c>
      <c r="S33" s="50" t="s">
        <v>18</v>
      </c>
      <c r="T33" s="50" t="s">
        <v>18</v>
      </c>
      <c r="U33" s="50" t="s">
        <v>18</v>
      </c>
      <c r="V33" s="50" t="s">
        <v>18</v>
      </c>
      <c r="W33" s="50" t="s">
        <v>18</v>
      </c>
      <c r="X33" s="50" t="s">
        <v>18</v>
      </c>
      <c r="Y33" s="50" t="s">
        <v>18</v>
      </c>
      <c r="Z33" s="48">
        <v>7.164669994453661E-2</v>
      </c>
      <c r="AA33" s="48">
        <v>6.9679700499168051E-2</v>
      </c>
      <c r="AB33" s="48">
        <v>8.6699999999999999E-2</v>
      </c>
      <c r="AC33" s="50">
        <v>8.2403644199558118E-2</v>
      </c>
      <c r="AD33" s="50">
        <v>8.2073497068696724E-2</v>
      </c>
      <c r="AE33" s="50">
        <v>0.08</v>
      </c>
      <c r="AF33" s="50">
        <v>7.725786678120912E-2</v>
      </c>
      <c r="AG33" s="50">
        <v>8.0895152528218661E-2</v>
      </c>
      <c r="AH33" s="50">
        <v>8.3000000000000004E-2</v>
      </c>
      <c r="AI33" s="50">
        <v>9.0422542895332664E-2</v>
      </c>
      <c r="AJ33" s="50">
        <v>8.6422784188558796E-2</v>
      </c>
      <c r="AK33" s="50">
        <v>8.1000000000000003E-2</v>
      </c>
      <c r="AL33" s="48">
        <v>6.6000000000000003E-2</v>
      </c>
      <c r="AM33" s="48">
        <v>7.2512070204422852E-2</v>
      </c>
      <c r="AN33" s="48">
        <v>7.4115065371976221E-2</v>
      </c>
      <c r="AO33" s="48">
        <v>4.7603690332932207E-2</v>
      </c>
      <c r="AP33" s="48">
        <v>3.6722823906939428E-2</v>
      </c>
      <c r="AQ33" s="48">
        <v>4.0419121606936184E-2</v>
      </c>
      <c r="AR33" s="48">
        <v>3.3840702526014434E-2</v>
      </c>
      <c r="AS33" s="48">
        <v>3.7062326485731829E-2</v>
      </c>
      <c r="AT33" s="48">
        <v>3.3374696600967244E-2</v>
      </c>
      <c r="AU33" s="48">
        <v>5.3096213672861881E-2</v>
      </c>
      <c r="AV33" s="48">
        <v>7.9790064464599075E-2</v>
      </c>
      <c r="AW33" s="48">
        <v>5.4121640840498746E-2</v>
      </c>
      <c r="AX33" s="48">
        <v>4.7494863495863508E-2</v>
      </c>
      <c r="AY33" s="48">
        <v>4.8471843177898113E-2</v>
      </c>
      <c r="AZ33" s="48">
        <v>7.6313087459221149E-2</v>
      </c>
      <c r="BA33" s="48">
        <v>7.9232516881673584E-2</v>
      </c>
      <c r="BB33" s="48">
        <v>7.9900797154948022E-2</v>
      </c>
      <c r="BC33" s="48">
        <v>9.6027506928270182E-2</v>
      </c>
      <c r="BD33" s="48">
        <v>9.9286424222161801E-2</v>
      </c>
      <c r="BE33" s="48">
        <v>5.7365822419268055E-2</v>
      </c>
      <c r="BF33" s="48">
        <v>5.4083972519292985E-2</v>
      </c>
      <c r="BG33" s="48">
        <v>5.2589694175005385E-2</v>
      </c>
      <c r="BH33" s="48">
        <v>5.9334393718442728E-2</v>
      </c>
      <c r="BI33" s="48">
        <v>5.1317011132680689E-2</v>
      </c>
      <c r="BJ33" s="48">
        <v>3.4943429988255628E-2</v>
      </c>
      <c r="BK33" s="48">
        <v>3.7256996912294317E-2</v>
      </c>
      <c r="BL33" s="48">
        <v>3.7813874755491167E-2</v>
      </c>
      <c r="BM33" s="48">
        <v>3.5934016973802815E-2</v>
      </c>
      <c r="BN33" s="48">
        <v>3.3853694004519687E-2</v>
      </c>
      <c r="BO33" s="48">
        <v>4.8949264428210994E-2</v>
      </c>
      <c r="BP33" s="48">
        <v>4.4713760093015843E-2</v>
      </c>
      <c r="BQ33" s="48">
        <v>3.0536627247264417E-2</v>
      </c>
      <c r="BR33" s="48">
        <v>2.1453206458735496E-2</v>
      </c>
      <c r="BS33" s="48">
        <v>2.1187183736819177E-2</v>
      </c>
      <c r="BT33" s="48">
        <v>1.9665273704511776E-2</v>
      </c>
      <c r="BU33" s="48">
        <v>2.573404121022458E-2</v>
      </c>
      <c r="BV33" s="48">
        <v>2.764153067993275E-2</v>
      </c>
      <c r="BW33" s="48">
        <v>2.6491474540650258E-2</v>
      </c>
    </row>
    <row r="34" spans="1:75" hidden="1" outlineLevel="1">
      <c r="A34" t="s">
        <v>20</v>
      </c>
      <c r="B34" s="38" t="s">
        <v>20</v>
      </c>
      <c r="C34" s="50" t="s">
        <v>18</v>
      </c>
      <c r="D34" s="50" t="s">
        <v>18</v>
      </c>
      <c r="E34" s="50" t="s">
        <v>18</v>
      </c>
      <c r="F34" s="50" t="s">
        <v>18</v>
      </c>
      <c r="G34" s="50" t="s">
        <v>18</v>
      </c>
      <c r="H34" s="50" t="s">
        <v>18</v>
      </c>
      <c r="I34" s="50" t="s">
        <v>18</v>
      </c>
      <c r="J34" s="50" t="s">
        <v>18</v>
      </c>
      <c r="K34" s="50" t="s">
        <v>18</v>
      </c>
      <c r="L34" s="50" t="s">
        <v>18</v>
      </c>
      <c r="M34" s="50" t="s">
        <v>18</v>
      </c>
      <c r="N34" s="50" t="s">
        <v>18</v>
      </c>
      <c r="O34" s="50" t="s">
        <v>18</v>
      </c>
      <c r="P34" s="50" t="s">
        <v>18</v>
      </c>
      <c r="Q34" s="50" t="s">
        <v>18</v>
      </c>
      <c r="R34" s="50" t="s">
        <v>18</v>
      </c>
      <c r="S34" s="50" t="s">
        <v>18</v>
      </c>
      <c r="T34" s="50" t="s">
        <v>18</v>
      </c>
      <c r="U34" s="50" t="s">
        <v>18</v>
      </c>
      <c r="V34" s="50" t="s">
        <v>18</v>
      </c>
      <c r="W34" s="50" t="s">
        <v>18</v>
      </c>
      <c r="X34" s="50" t="s">
        <v>18</v>
      </c>
      <c r="Y34" s="50" t="s">
        <v>18</v>
      </c>
      <c r="Z34" s="48" t="s">
        <v>18</v>
      </c>
      <c r="AA34" s="48" t="s">
        <v>18</v>
      </c>
      <c r="AB34" s="48" t="s">
        <v>18</v>
      </c>
      <c r="AC34" s="50" t="s">
        <v>18</v>
      </c>
      <c r="AD34" s="50" t="s">
        <v>18</v>
      </c>
      <c r="AE34" s="50" t="s">
        <v>18</v>
      </c>
      <c r="AF34" s="50">
        <v>3.1E-2</v>
      </c>
      <c r="AG34" s="50">
        <v>4.438804886242935E-2</v>
      </c>
      <c r="AH34" s="50">
        <v>2.1999999999999999E-2</v>
      </c>
      <c r="AI34" s="50">
        <v>9.7801878570736925E-3</v>
      </c>
      <c r="AJ34" s="50">
        <v>5.4168170335618911E-3</v>
      </c>
      <c r="AK34" s="50">
        <v>0</v>
      </c>
      <c r="AL34" s="48">
        <v>0</v>
      </c>
      <c r="AM34" s="48">
        <v>4.4313074272530506E-2</v>
      </c>
      <c r="AN34" s="48">
        <v>4.4331898665476092E-2</v>
      </c>
      <c r="AO34" s="48">
        <v>8.7897223788329423E-3</v>
      </c>
      <c r="AP34" s="48">
        <v>5.7144026171807539E-3</v>
      </c>
      <c r="AQ34" s="48">
        <v>1.4785955265873717E-2</v>
      </c>
      <c r="AR34" s="48">
        <v>3.0010680748986771E-3</v>
      </c>
      <c r="AS34" s="48">
        <v>6.74203496818315E-3</v>
      </c>
      <c r="AT34" s="48">
        <v>8.928072338182446E-3</v>
      </c>
      <c r="AU34" s="48">
        <v>5.8362449443753548E-3</v>
      </c>
      <c r="AV34" s="48">
        <v>8.8759808968663593E-3</v>
      </c>
      <c r="AW34" s="48">
        <v>1.6903272003675248E-2</v>
      </c>
      <c r="AX34" s="48">
        <v>6.6124323571637774E-3</v>
      </c>
      <c r="AY34" s="48">
        <v>1.0643993412175951E-2</v>
      </c>
      <c r="AZ34" s="48">
        <v>3.794000854688543E-2</v>
      </c>
      <c r="BA34" s="48">
        <v>3.9133211372159242E-2</v>
      </c>
      <c r="BB34" s="48">
        <v>2.9241426663330742E-2</v>
      </c>
      <c r="BC34" s="48">
        <v>4.3181036579739658E-2</v>
      </c>
      <c r="BD34" s="48">
        <v>6.0227097071056515E-2</v>
      </c>
      <c r="BE34" s="48">
        <v>3.9473573843095487E-2</v>
      </c>
      <c r="BF34" s="48">
        <v>3.6487479274546826E-2</v>
      </c>
      <c r="BG34" s="48">
        <v>3.3468911721339138E-2</v>
      </c>
      <c r="BH34" s="48">
        <v>3.981799184947199E-2</v>
      </c>
      <c r="BI34" s="48">
        <v>5.3461877628141752E-2</v>
      </c>
      <c r="BJ34" s="48">
        <v>3.3741563324784604E-2</v>
      </c>
      <c r="BK34" s="48">
        <v>2.1498939604376609E-2</v>
      </c>
      <c r="BL34" s="48">
        <v>2.4897213789796386E-2</v>
      </c>
      <c r="BM34" s="48">
        <v>2.0141010140205674E-2</v>
      </c>
      <c r="BN34" s="48">
        <v>7.7729483572740619E-3</v>
      </c>
      <c r="BO34" s="48">
        <v>1.0213948323360332E-2</v>
      </c>
      <c r="BP34" s="48">
        <v>2.1715238228188931E-2</v>
      </c>
      <c r="BQ34" s="48">
        <v>2.5695369513763843E-2</v>
      </c>
      <c r="BR34" s="48">
        <v>2.9209581338929883E-2</v>
      </c>
      <c r="BS34" s="48">
        <v>5.7252293711842123E-2</v>
      </c>
      <c r="BT34" s="48">
        <v>6.970139353888212E-2</v>
      </c>
      <c r="BU34" s="48">
        <v>7.0090612758030302E-2</v>
      </c>
      <c r="BV34" s="48">
        <v>4.9504386307370439E-2</v>
      </c>
      <c r="BW34" s="48">
        <v>1.7370534330554799E-2</v>
      </c>
    </row>
    <row r="35" spans="1:75" hidden="1" outlineLevel="1">
      <c r="A35" t="s">
        <v>23</v>
      </c>
      <c r="B35" s="38" t="s">
        <v>23</v>
      </c>
      <c r="C35" s="50" t="s">
        <v>18</v>
      </c>
      <c r="D35" s="50" t="s">
        <v>18</v>
      </c>
      <c r="E35" s="50" t="s">
        <v>18</v>
      </c>
      <c r="F35" s="50" t="s">
        <v>18</v>
      </c>
      <c r="G35" s="50" t="s">
        <v>18</v>
      </c>
      <c r="H35" s="50" t="s">
        <v>18</v>
      </c>
      <c r="I35" s="50" t="s">
        <v>18</v>
      </c>
      <c r="J35" s="50" t="s">
        <v>18</v>
      </c>
      <c r="K35" s="50" t="s">
        <v>18</v>
      </c>
      <c r="L35" s="50" t="s">
        <v>18</v>
      </c>
      <c r="M35" s="50" t="s">
        <v>18</v>
      </c>
      <c r="N35" s="50" t="s">
        <v>18</v>
      </c>
      <c r="O35" s="50" t="s">
        <v>18</v>
      </c>
      <c r="P35" s="50" t="s">
        <v>18</v>
      </c>
      <c r="Q35" s="50" t="s">
        <v>18</v>
      </c>
      <c r="R35" s="50" t="s">
        <v>18</v>
      </c>
      <c r="S35" s="50" t="s">
        <v>18</v>
      </c>
      <c r="T35" s="50" t="s">
        <v>18</v>
      </c>
      <c r="U35" s="50" t="s">
        <v>18</v>
      </c>
      <c r="V35" s="50" t="s">
        <v>18</v>
      </c>
      <c r="W35" s="50" t="s">
        <v>18</v>
      </c>
      <c r="X35" s="50" t="s">
        <v>18</v>
      </c>
      <c r="Y35" s="50" t="s">
        <v>18</v>
      </c>
      <c r="Z35" s="48" t="s">
        <v>18</v>
      </c>
      <c r="AA35" s="48" t="s">
        <v>18</v>
      </c>
      <c r="AB35" s="48" t="s">
        <v>18</v>
      </c>
      <c r="AC35" s="50" t="s">
        <v>18</v>
      </c>
      <c r="AD35" s="50" t="s">
        <v>18</v>
      </c>
      <c r="AE35" s="50" t="s">
        <v>18</v>
      </c>
      <c r="AF35" s="50" t="s">
        <v>18</v>
      </c>
      <c r="AG35" s="50" t="s">
        <v>18</v>
      </c>
      <c r="AH35" s="50" t="s">
        <v>18</v>
      </c>
      <c r="AI35" s="50" t="s">
        <v>18</v>
      </c>
      <c r="AJ35" s="50">
        <v>0.33776376060674324</v>
      </c>
      <c r="AK35" s="50">
        <v>0.33500000000000002</v>
      </c>
      <c r="AL35" s="48">
        <v>0.32900000000000001</v>
      </c>
      <c r="AM35" s="48">
        <v>0.32736189556135176</v>
      </c>
      <c r="AN35" s="48">
        <v>0.28065903941368991</v>
      </c>
      <c r="AO35" s="48">
        <v>0.25346872173580615</v>
      </c>
      <c r="AP35" s="48">
        <v>0.24126901767592565</v>
      </c>
      <c r="AQ35" s="48">
        <v>0.26233377488485943</v>
      </c>
      <c r="AR35" s="48">
        <v>0.22229134993737973</v>
      </c>
      <c r="AS35" s="48">
        <v>0.18303177277308511</v>
      </c>
      <c r="AT35" s="48">
        <v>0.18439736976891219</v>
      </c>
      <c r="AU35" s="48">
        <v>0.15498124175113073</v>
      </c>
      <c r="AV35" s="48">
        <v>0.14524507452396504</v>
      </c>
      <c r="AW35" s="48">
        <v>0.13081842460594925</v>
      </c>
      <c r="AX35" s="48">
        <v>0.13161177500534518</v>
      </c>
      <c r="AY35" s="48">
        <v>0.13220299561406043</v>
      </c>
      <c r="AZ35" s="48">
        <v>0.12389520840436168</v>
      </c>
      <c r="BA35" s="48">
        <v>0.15624981941948424</v>
      </c>
      <c r="BB35" s="48">
        <v>0.15348260359543031</v>
      </c>
      <c r="BC35" s="48">
        <v>0.1544357075578002</v>
      </c>
      <c r="BD35" s="48">
        <v>0.1760613078074347</v>
      </c>
      <c r="BE35" s="48">
        <v>0.22320618538829146</v>
      </c>
      <c r="BF35" s="48">
        <v>0.17255130412840769</v>
      </c>
      <c r="BG35" s="48">
        <v>0.16114824649095941</v>
      </c>
      <c r="BH35" s="48">
        <v>0.1246695376560938</v>
      </c>
      <c r="BI35" s="48">
        <v>0.12294378986013919</v>
      </c>
      <c r="BJ35" s="48">
        <v>0.12632028434448792</v>
      </c>
      <c r="BK35" s="48">
        <v>0.1272121113184978</v>
      </c>
      <c r="BL35" s="48">
        <v>0.11690942958677729</v>
      </c>
      <c r="BM35" s="48">
        <v>0.11600740683788811</v>
      </c>
      <c r="BN35" s="48">
        <v>0.11432228175827851</v>
      </c>
      <c r="BO35" s="48">
        <v>0.12290455157421652</v>
      </c>
      <c r="BP35" s="48" t="s">
        <v>18</v>
      </c>
      <c r="BQ35" s="48" t="s">
        <v>18</v>
      </c>
      <c r="BR35" s="48" t="s">
        <v>18</v>
      </c>
      <c r="BS35" s="48" t="s">
        <v>18</v>
      </c>
      <c r="BT35" s="48" t="s">
        <v>18</v>
      </c>
      <c r="BU35" s="48" t="s">
        <v>18</v>
      </c>
      <c r="BV35" s="48" t="s">
        <v>18</v>
      </c>
      <c r="BW35" s="48" t="s">
        <v>18</v>
      </c>
    </row>
    <row r="36" spans="1:75" hidden="1" outlineLevel="1">
      <c r="B36" s="82" t="s">
        <v>13</v>
      </c>
      <c r="C36" s="50" t="s">
        <v>18</v>
      </c>
      <c r="D36" s="50" t="s">
        <v>18</v>
      </c>
      <c r="E36" s="50" t="s">
        <v>18</v>
      </c>
      <c r="F36" s="50" t="s">
        <v>18</v>
      </c>
      <c r="G36" s="50" t="s">
        <v>18</v>
      </c>
      <c r="H36" s="50" t="s">
        <v>18</v>
      </c>
      <c r="I36" s="50" t="s">
        <v>18</v>
      </c>
      <c r="J36" s="50" t="s">
        <v>18</v>
      </c>
      <c r="K36" s="50" t="s">
        <v>18</v>
      </c>
      <c r="L36" s="50" t="s">
        <v>18</v>
      </c>
      <c r="M36" s="50" t="s">
        <v>18</v>
      </c>
      <c r="N36" s="50" t="s">
        <v>18</v>
      </c>
      <c r="O36" s="50" t="s">
        <v>18</v>
      </c>
      <c r="P36" s="50" t="s">
        <v>18</v>
      </c>
      <c r="Q36" s="50" t="s">
        <v>18</v>
      </c>
      <c r="R36" s="50" t="s">
        <v>18</v>
      </c>
      <c r="S36" s="50" t="s">
        <v>18</v>
      </c>
      <c r="T36" s="50">
        <v>0.122</v>
      </c>
      <c r="U36" s="50">
        <v>3.7999999999999999E-2</v>
      </c>
      <c r="V36" s="50">
        <v>5.1999999999999998E-2</v>
      </c>
      <c r="W36" s="50">
        <v>4.2000000000000003E-2</v>
      </c>
      <c r="X36" s="50">
        <v>0.04</v>
      </c>
      <c r="Y36" s="50">
        <v>4.2000000000000003E-2</v>
      </c>
      <c r="Z36" s="48">
        <v>3.7100000000000001E-2</v>
      </c>
      <c r="AA36" s="48">
        <v>3.6499999999999998E-2</v>
      </c>
      <c r="AB36" s="48">
        <v>7.3200000000000001E-2</v>
      </c>
      <c r="AC36" s="50">
        <v>4.2693942792668756E-2</v>
      </c>
      <c r="AD36" s="50">
        <v>4.1671830999055096E-2</v>
      </c>
      <c r="AE36" s="50">
        <v>4.4999999999999998E-2</v>
      </c>
      <c r="AF36" s="50">
        <v>5.2178748538993715E-2</v>
      </c>
      <c r="AG36" s="50">
        <v>4.8556052664195791E-2</v>
      </c>
      <c r="AH36" s="50">
        <v>5.7000000000000002E-2</v>
      </c>
      <c r="AI36" s="50">
        <v>5.6075093808865176E-2</v>
      </c>
      <c r="AJ36" s="50">
        <v>5.2404964779066268E-2</v>
      </c>
      <c r="AK36" s="50">
        <v>5.3999999999999999E-2</v>
      </c>
      <c r="AL36" s="48">
        <v>5.8999999999999997E-2</v>
      </c>
      <c r="AM36" s="48">
        <v>5.0582207265452817E-2</v>
      </c>
      <c r="AN36" s="48">
        <v>0.10903451532225369</v>
      </c>
      <c r="AO36" s="48">
        <v>5.5130988187088628E-2</v>
      </c>
      <c r="AP36" s="48">
        <v>3.8286386818360149E-2</v>
      </c>
      <c r="AQ36" s="48" t="s">
        <v>18</v>
      </c>
      <c r="AR36" s="48" t="s">
        <v>18</v>
      </c>
      <c r="AS36" s="48" t="s">
        <v>18</v>
      </c>
      <c r="AT36" s="48" t="s">
        <v>18</v>
      </c>
      <c r="AU36" s="48" t="s">
        <v>18</v>
      </c>
      <c r="AV36" s="48" t="s">
        <v>18</v>
      </c>
      <c r="AW36" s="48" t="s">
        <v>18</v>
      </c>
      <c r="AX36" s="48" t="s">
        <v>18</v>
      </c>
      <c r="AY36" s="48" t="s">
        <v>18</v>
      </c>
      <c r="AZ36" s="48" t="s">
        <v>18</v>
      </c>
      <c r="BA36" s="48" t="s">
        <v>18</v>
      </c>
      <c r="BB36" s="48" t="s">
        <v>18</v>
      </c>
      <c r="BC36" s="48" t="s">
        <v>18</v>
      </c>
      <c r="BD36" s="48" t="s">
        <v>18</v>
      </c>
      <c r="BE36" s="48" t="s">
        <v>18</v>
      </c>
      <c r="BF36" s="48" t="s">
        <v>18</v>
      </c>
      <c r="BG36" s="48" t="s">
        <v>18</v>
      </c>
      <c r="BH36" s="48" t="s">
        <v>18</v>
      </c>
      <c r="BI36" s="48" t="s">
        <v>18</v>
      </c>
      <c r="BJ36" s="48" t="s">
        <v>18</v>
      </c>
      <c r="BK36" s="48" t="s">
        <v>18</v>
      </c>
      <c r="BL36" s="48" t="s">
        <v>18</v>
      </c>
      <c r="BM36" s="48" t="s">
        <v>18</v>
      </c>
      <c r="BN36" s="48" t="s">
        <v>18</v>
      </c>
      <c r="BO36" s="48" t="s">
        <v>18</v>
      </c>
      <c r="BP36" s="48" t="s">
        <v>18</v>
      </c>
      <c r="BQ36" s="48" t="s">
        <v>18</v>
      </c>
      <c r="BR36" s="48" t="s">
        <v>18</v>
      </c>
      <c r="BS36" s="48" t="s">
        <v>18</v>
      </c>
      <c r="BT36" s="48" t="s">
        <v>18</v>
      </c>
      <c r="BU36" s="48" t="s">
        <v>18</v>
      </c>
      <c r="BV36" s="48" t="s">
        <v>18</v>
      </c>
      <c r="BW36" s="48" t="s">
        <v>18</v>
      </c>
    </row>
    <row r="37" spans="1:75" collapsed="1">
      <c r="B37" s="80" t="str">
        <f>IF('Sumário | Summary'!P1=1,"Galpões Logísticos","Distribution Centers")</f>
        <v>Galpões Logísticos</v>
      </c>
      <c r="C37" s="41">
        <v>0</v>
      </c>
      <c r="D37" s="41">
        <v>0</v>
      </c>
      <c r="E37" s="41">
        <v>0</v>
      </c>
      <c r="F37" s="41">
        <v>0</v>
      </c>
      <c r="G37" s="41">
        <v>0</v>
      </c>
      <c r="H37" s="41">
        <v>0.36199999999999999</v>
      </c>
      <c r="I37" s="41">
        <v>0</v>
      </c>
      <c r="J37" s="41">
        <v>0</v>
      </c>
      <c r="K37" s="41">
        <v>0</v>
      </c>
      <c r="L37" s="41">
        <v>0</v>
      </c>
      <c r="M37" s="41">
        <v>0</v>
      </c>
      <c r="N37" s="41">
        <v>0</v>
      </c>
      <c r="O37" s="41">
        <v>0</v>
      </c>
      <c r="P37" s="41">
        <v>0</v>
      </c>
      <c r="Q37" s="41">
        <v>0</v>
      </c>
      <c r="R37" s="41">
        <v>0</v>
      </c>
      <c r="S37" s="41">
        <v>0</v>
      </c>
      <c r="T37" s="41">
        <v>0</v>
      </c>
      <c r="U37" s="41">
        <v>0</v>
      </c>
      <c r="V37" s="41">
        <v>0</v>
      </c>
      <c r="W37" s="41">
        <v>0</v>
      </c>
      <c r="X37" s="41">
        <v>0.15</v>
      </c>
      <c r="Y37" s="41">
        <v>0.15</v>
      </c>
      <c r="Z37" s="49">
        <v>0.29299999999999998</v>
      </c>
      <c r="AA37" s="49">
        <v>7.9000000000000001E-2</v>
      </c>
      <c r="AB37" s="49">
        <v>0.17199999999999999</v>
      </c>
      <c r="AC37" s="41">
        <v>0.13900000000000001</v>
      </c>
      <c r="AD37" s="41">
        <v>0.11600000000000001</v>
      </c>
      <c r="AE37" s="41">
        <v>0.13900000000000001</v>
      </c>
      <c r="AF37" s="41">
        <v>0.113</v>
      </c>
      <c r="AG37" s="41">
        <v>0.113</v>
      </c>
      <c r="AH37" s="41">
        <v>0.105</v>
      </c>
      <c r="AI37" s="41">
        <v>0.154</v>
      </c>
      <c r="AJ37" s="41">
        <v>0.19800000000000001</v>
      </c>
      <c r="AK37" s="41">
        <v>0.184</v>
      </c>
      <c r="AL37" s="49">
        <v>0.184</v>
      </c>
      <c r="AM37" s="49">
        <v>0.31943269684893216</v>
      </c>
      <c r="AN37" s="49">
        <v>0.32158656080612547</v>
      </c>
      <c r="AO37" s="49">
        <v>1</v>
      </c>
      <c r="AP37" s="49">
        <v>1</v>
      </c>
      <c r="AQ37" s="49">
        <v>1</v>
      </c>
      <c r="AR37" s="49" t="s">
        <v>18</v>
      </c>
      <c r="AS37" s="49" t="s">
        <v>18</v>
      </c>
      <c r="AT37" s="49" t="s">
        <v>18</v>
      </c>
      <c r="AU37" s="49" t="s">
        <v>18</v>
      </c>
      <c r="AV37" s="49" t="s">
        <v>18</v>
      </c>
      <c r="AW37" s="49" t="s">
        <v>18</v>
      </c>
      <c r="AX37" s="49" t="s">
        <v>18</v>
      </c>
      <c r="AY37" s="49" t="s">
        <v>18</v>
      </c>
      <c r="AZ37" s="49" t="s">
        <v>18</v>
      </c>
      <c r="BA37" s="49" t="s">
        <v>18</v>
      </c>
      <c r="BB37" s="49" t="s">
        <v>18</v>
      </c>
      <c r="BC37" s="49" t="s">
        <v>18</v>
      </c>
      <c r="BD37" s="49" t="s">
        <v>18</v>
      </c>
      <c r="BE37" s="49" t="s">
        <v>18</v>
      </c>
      <c r="BF37" s="49" t="s">
        <v>18</v>
      </c>
      <c r="BG37" s="49" t="s">
        <v>18</v>
      </c>
      <c r="BH37" s="49" t="s">
        <v>18</v>
      </c>
      <c r="BI37" s="49" t="s">
        <v>18</v>
      </c>
      <c r="BJ37" s="49" t="s">
        <v>18</v>
      </c>
      <c r="BK37" s="49" t="s">
        <v>18</v>
      </c>
      <c r="BL37" s="49" t="s">
        <v>18</v>
      </c>
      <c r="BM37" s="49" t="s">
        <v>18</v>
      </c>
      <c r="BN37" s="49">
        <v>0.50211295666435518</v>
      </c>
      <c r="BO37" s="49">
        <v>0.50211295666435518</v>
      </c>
      <c r="BP37" s="49">
        <v>0.33573776266111899</v>
      </c>
      <c r="BQ37" s="49">
        <v>0.28028596902552583</v>
      </c>
      <c r="BR37" s="49">
        <v>0.16637519400323617</v>
      </c>
      <c r="BS37" s="49">
        <v>0</v>
      </c>
      <c r="BT37" s="49">
        <v>-1.3488175805575536E-7</v>
      </c>
      <c r="BU37" s="49">
        <v>-1.3488175805575536E-7</v>
      </c>
      <c r="BV37" s="49">
        <v>0</v>
      </c>
      <c r="BW37" s="49">
        <f>BW38</f>
        <v>0</v>
      </c>
    </row>
    <row r="38" spans="1:75" hidden="1" outlineLevel="1">
      <c r="A38" t="s">
        <v>313</v>
      </c>
      <c r="B38" s="38" t="s">
        <v>313</v>
      </c>
      <c r="C38" s="50" t="s">
        <v>18</v>
      </c>
      <c r="D38" s="50" t="s">
        <v>18</v>
      </c>
      <c r="E38" s="50" t="s">
        <v>18</v>
      </c>
      <c r="F38" s="50" t="s">
        <v>18</v>
      </c>
      <c r="G38" s="50" t="s">
        <v>18</v>
      </c>
      <c r="H38" s="50" t="s">
        <v>18</v>
      </c>
      <c r="I38" s="50" t="s">
        <v>18</v>
      </c>
      <c r="J38" s="50" t="s">
        <v>18</v>
      </c>
      <c r="K38" s="50" t="s">
        <v>18</v>
      </c>
      <c r="L38" s="50" t="s">
        <v>18</v>
      </c>
      <c r="M38" s="50" t="s">
        <v>18</v>
      </c>
      <c r="N38" s="50" t="s">
        <v>18</v>
      </c>
      <c r="O38" s="50" t="s">
        <v>18</v>
      </c>
      <c r="P38" s="50" t="s">
        <v>18</v>
      </c>
      <c r="Q38" s="50" t="s">
        <v>18</v>
      </c>
      <c r="R38" s="50" t="s">
        <v>18</v>
      </c>
      <c r="S38" s="50" t="s">
        <v>18</v>
      </c>
      <c r="T38" s="50" t="s">
        <v>18</v>
      </c>
      <c r="U38" s="50" t="s">
        <v>18</v>
      </c>
      <c r="V38" s="50" t="s">
        <v>18</v>
      </c>
      <c r="W38" s="50" t="s">
        <v>18</v>
      </c>
      <c r="X38" s="50" t="s">
        <v>18</v>
      </c>
      <c r="Y38" s="50" t="s">
        <v>18</v>
      </c>
      <c r="Z38" s="50" t="s">
        <v>18</v>
      </c>
      <c r="AA38" s="50" t="s">
        <v>18</v>
      </c>
      <c r="AB38" s="50" t="s">
        <v>18</v>
      </c>
      <c r="AC38" s="50" t="s">
        <v>18</v>
      </c>
      <c r="AD38" s="50" t="s">
        <v>18</v>
      </c>
      <c r="AE38" s="50" t="s">
        <v>18</v>
      </c>
      <c r="AF38" s="50" t="s">
        <v>18</v>
      </c>
      <c r="AG38" s="50" t="s">
        <v>18</v>
      </c>
      <c r="AH38" s="50" t="s">
        <v>18</v>
      </c>
      <c r="AI38" s="50" t="s">
        <v>18</v>
      </c>
      <c r="AJ38" s="50" t="s">
        <v>18</v>
      </c>
      <c r="AK38" s="50" t="s">
        <v>18</v>
      </c>
      <c r="AL38" s="48" t="s">
        <v>18</v>
      </c>
      <c r="AM38" s="48" t="s">
        <v>18</v>
      </c>
      <c r="AN38" s="48" t="s">
        <v>18</v>
      </c>
      <c r="AO38" s="48" t="s">
        <v>18</v>
      </c>
      <c r="AP38" s="48" t="s">
        <v>18</v>
      </c>
      <c r="AQ38" s="48" t="s">
        <v>18</v>
      </c>
      <c r="AR38" s="48" t="s">
        <v>18</v>
      </c>
      <c r="AS38" s="48" t="s">
        <v>18</v>
      </c>
      <c r="AT38" s="48" t="s">
        <v>18</v>
      </c>
      <c r="AU38" s="48" t="s">
        <v>18</v>
      </c>
      <c r="AV38" s="48" t="s">
        <v>18</v>
      </c>
      <c r="AW38" s="48" t="s">
        <v>18</v>
      </c>
      <c r="AX38" s="48" t="s">
        <v>18</v>
      </c>
      <c r="AY38" s="48" t="s">
        <v>18</v>
      </c>
      <c r="AZ38" s="48" t="s">
        <v>18</v>
      </c>
      <c r="BA38" s="48" t="s">
        <v>18</v>
      </c>
      <c r="BB38" s="48" t="s">
        <v>18</v>
      </c>
      <c r="BC38" s="48" t="s">
        <v>18</v>
      </c>
      <c r="BD38" s="48" t="s">
        <v>18</v>
      </c>
      <c r="BE38" s="48" t="s">
        <v>18</v>
      </c>
      <c r="BF38" s="48" t="s">
        <v>18</v>
      </c>
      <c r="BG38" s="48" t="s">
        <v>18</v>
      </c>
      <c r="BH38" s="48" t="s">
        <v>18</v>
      </c>
      <c r="BI38" s="48" t="s">
        <v>18</v>
      </c>
      <c r="BJ38" s="48" t="s">
        <v>18</v>
      </c>
      <c r="BK38" s="48" t="s">
        <v>18</v>
      </c>
      <c r="BL38" s="48" t="s">
        <v>18</v>
      </c>
      <c r="BM38" s="48" t="s">
        <v>18</v>
      </c>
      <c r="BN38" s="48">
        <v>0.50211295666435518</v>
      </c>
      <c r="BO38" s="48">
        <v>0.50211295666435518</v>
      </c>
      <c r="BP38" s="48">
        <v>0.33573776266111899</v>
      </c>
      <c r="BQ38" s="48">
        <v>0.28028596902552583</v>
      </c>
      <c r="BR38" s="48">
        <v>0.16637519400323617</v>
      </c>
      <c r="BS38" s="48">
        <v>0</v>
      </c>
      <c r="BT38" s="48">
        <v>-1.3488175805575536E-7</v>
      </c>
      <c r="BU38" s="48">
        <v>-1.3488175805575536E-7</v>
      </c>
      <c r="BV38" s="48">
        <v>0</v>
      </c>
      <c r="BW38" s="48">
        <v>0</v>
      </c>
    </row>
    <row r="39" spans="1:75" hidden="1" outlineLevel="1">
      <c r="B39" s="38" t="s">
        <v>32</v>
      </c>
      <c r="C39" s="50" t="s">
        <v>18</v>
      </c>
      <c r="D39" s="50">
        <v>0</v>
      </c>
      <c r="E39" s="50">
        <v>0</v>
      </c>
      <c r="F39" s="50">
        <v>0</v>
      </c>
      <c r="G39" s="50">
        <v>0</v>
      </c>
      <c r="H39" s="50">
        <v>0.36199999999999999</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0.31877672873052287</v>
      </c>
      <c r="AA39" s="50">
        <v>0</v>
      </c>
      <c r="AB39" s="50">
        <v>0</v>
      </c>
      <c r="AC39" s="50">
        <v>0</v>
      </c>
      <c r="AD39" s="50">
        <v>0</v>
      </c>
      <c r="AE39" s="50">
        <v>0</v>
      </c>
      <c r="AF39" s="50">
        <v>0.36244654253895431</v>
      </c>
      <c r="AG39" s="50">
        <v>0.36244654253895431</v>
      </c>
      <c r="AH39" s="50">
        <v>0.36244654253895431</v>
      </c>
      <c r="AI39" s="50">
        <v>0</v>
      </c>
      <c r="AJ39" s="50">
        <v>0.31877672873052287</v>
      </c>
      <c r="AK39" s="50">
        <v>0.46800000000000003</v>
      </c>
      <c r="AL39" s="48">
        <v>0.46800000000000003</v>
      </c>
      <c r="AM39" s="48">
        <v>0.46794750293317811</v>
      </c>
      <c r="AN39" s="48">
        <v>0.46795295072967408</v>
      </c>
      <c r="AO39" s="48">
        <v>1</v>
      </c>
      <c r="AP39" s="48">
        <v>1</v>
      </c>
      <c r="AQ39" s="48">
        <v>1</v>
      </c>
      <c r="AR39" s="48" t="s">
        <v>18</v>
      </c>
      <c r="AS39" s="48" t="s">
        <v>18</v>
      </c>
      <c r="AT39" s="48" t="s">
        <v>18</v>
      </c>
      <c r="AU39" s="48" t="s">
        <v>18</v>
      </c>
      <c r="AV39" s="48" t="s">
        <v>18</v>
      </c>
      <c r="AW39" s="48" t="s">
        <v>18</v>
      </c>
      <c r="AX39" s="48" t="s">
        <v>18</v>
      </c>
      <c r="AY39" s="48" t="s">
        <v>18</v>
      </c>
      <c r="AZ39" s="48" t="s">
        <v>18</v>
      </c>
      <c r="BA39" s="48" t="s">
        <v>18</v>
      </c>
      <c r="BB39" s="48" t="s">
        <v>18</v>
      </c>
      <c r="BC39" s="48" t="s">
        <v>18</v>
      </c>
      <c r="BD39" s="48" t="s">
        <v>18</v>
      </c>
      <c r="BE39" s="48" t="s">
        <v>18</v>
      </c>
      <c r="BF39" s="48" t="s">
        <v>18</v>
      </c>
      <c r="BG39" s="48" t="s">
        <v>18</v>
      </c>
      <c r="BH39" s="48" t="s">
        <v>18</v>
      </c>
      <c r="BI39" s="48" t="s">
        <v>18</v>
      </c>
      <c r="BJ39" s="48" t="s">
        <v>18</v>
      </c>
      <c r="BK39" s="48" t="s">
        <v>18</v>
      </c>
      <c r="BL39" s="48" t="s">
        <v>18</v>
      </c>
      <c r="BM39" s="48" t="s">
        <v>18</v>
      </c>
      <c r="BN39" s="48" t="s">
        <v>18</v>
      </c>
      <c r="BO39" s="48" t="s">
        <v>18</v>
      </c>
      <c r="BP39" s="48" t="s">
        <v>18</v>
      </c>
      <c r="BQ39" s="48" t="s">
        <v>18</v>
      </c>
      <c r="BR39" s="48" t="s">
        <v>18</v>
      </c>
      <c r="BS39" s="48" t="s">
        <v>18</v>
      </c>
      <c r="BT39" s="48" t="s">
        <v>18</v>
      </c>
      <c r="BU39" s="48" t="s">
        <v>18</v>
      </c>
      <c r="BV39" s="48" t="s">
        <v>18</v>
      </c>
      <c r="BW39" s="48" t="s">
        <v>18</v>
      </c>
    </row>
    <row r="40" spans="1:75" hidden="1" outlineLevel="1">
      <c r="A40" s="15"/>
      <c r="B40" s="38" t="s">
        <v>34</v>
      </c>
      <c r="C40" s="50" t="s">
        <v>18</v>
      </c>
      <c r="D40" s="50" t="s">
        <v>18</v>
      </c>
      <c r="E40" s="50" t="s">
        <v>18</v>
      </c>
      <c r="F40" s="50" t="s">
        <v>18</v>
      </c>
      <c r="G40" s="50" t="s">
        <v>18</v>
      </c>
      <c r="H40" s="50" t="s">
        <v>18</v>
      </c>
      <c r="I40" s="50" t="s">
        <v>18</v>
      </c>
      <c r="J40" s="50" t="s">
        <v>18</v>
      </c>
      <c r="K40" s="50" t="s">
        <v>18</v>
      </c>
      <c r="L40" s="50" t="s">
        <v>18</v>
      </c>
      <c r="M40" s="50" t="s">
        <v>18</v>
      </c>
      <c r="N40" s="50" t="s">
        <v>18</v>
      </c>
      <c r="O40" s="50" t="s">
        <v>18</v>
      </c>
      <c r="P40" s="50" t="s">
        <v>18</v>
      </c>
      <c r="Q40" s="50" t="s">
        <v>18</v>
      </c>
      <c r="R40" s="50" t="s">
        <v>18</v>
      </c>
      <c r="S40" s="50">
        <v>0</v>
      </c>
      <c r="T40" s="50">
        <v>0</v>
      </c>
      <c r="U40" s="50">
        <v>0</v>
      </c>
      <c r="V40" s="50">
        <v>0</v>
      </c>
      <c r="W40" s="50">
        <v>0</v>
      </c>
      <c r="X40" s="50">
        <v>0</v>
      </c>
      <c r="Y40" s="50">
        <v>0</v>
      </c>
      <c r="Z40" s="50">
        <v>0</v>
      </c>
      <c r="AA40" s="50">
        <v>0</v>
      </c>
      <c r="AB40" s="50">
        <v>0</v>
      </c>
      <c r="AC40" s="50">
        <v>0</v>
      </c>
      <c r="AD40" s="50">
        <v>0</v>
      </c>
      <c r="AE40" s="50">
        <v>0</v>
      </c>
      <c r="AF40" s="50">
        <v>0</v>
      </c>
      <c r="AG40" s="50">
        <v>0</v>
      </c>
      <c r="AH40" s="50">
        <v>0</v>
      </c>
      <c r="AI40" s="50">
        <v>0</v>
      </c>
      <c r="AJ40" s="50">
        <v>0</v>
      </c>
      <c r="AK40" s="50">
        <v>0</v>
      </c>
      <c r="AL40" s="48">
        <v>0</v>
      </c>
      <c r="AM40" s="48">
        <v>0</v>
      </c>
      <c r="AN40" s="48">
        <v>8.1327470444028049E-2</v>
      </c>
      <c r="AO40" s="48" t="s">
        <v>18</v>
      </c>
      <c r="AP40" s="48" t="s">
        <v>18</v>
      </c>
      <c r="AQ40" s="48" t="s">
        <v>18</v>
      </c>
      <c r="AR40" s="48" t="s">
        <v>18</v>
      </c>
      <c r="AS40" s="48" t="s">
        <v>18</v>
      </c>
      <c r="AT40" s="48" t="s">
        <v>18</v>
      </c>
      <c r="AU40" s="48" t="s">
        <v>18</v>
      </c>
      <c r="AV40" s="48" t="s">
        <v>18</v>
      </c>
      <c r="AW40" s="48" t="s">
        <v>18</v>
      </c>
      <c r="AX40" s="48" t="s">
        <v>18</v>
      </c>
      <c r="AY40" s="48" t="s">
        <v>18</v>
      </c>
      <c r="AZ40" s="48" t="s">
        <v>18</v>
      </c>
      <c r="BA40" s="48" t="s">
        <v>18</v>
      </c>
      <c r="BB40" s="48" t="s">
        <v>18</v>
      </c>
      <c r="BC40" s="48" t="s">
        <v>18</v>
      </c>
      <c r="BD40" s="48" t="s">
        <v>18</v>
      </c>
      <c r="BE40" s="48" t="s">
        <v>18</v>
      </c>
      <c r="BF40" s="48" t="s">
        <v>18</v>
      </c>
      <c r="BG40" s="48" t="s">
        <v>18</v>
      </c>
      <c r="BH40" s="48" t="s">
        <v>18</v>
      </c>
      <c r="BI40" s="48" t="s">
        <v>18</v>
      </c>
      <c r="BJ40" s="48" t="s">
        <v>18</v>
      </c>
      <c r="BK40" s="48" t="s">
        <v>18</v>
      </c>
      <c r="BL40" s="48" t="s">
        <v>18</v>
      </c>
      <c r="BM40" s="48" t="s">
        <v>18</v>
      </c>
      <c r="BN40" s="48" t="s">
        <v>18</v>
      </c>
      <c r="BO40" s="48" t="s">
        <v>18</v>
      </c>
      <c r="BP40" s="48" t="s">
        <v>18</v>
      </c>
      <c r="BQ40" s="48" t="s">
        <v>18</v>
      </c>
      <c r="BR40" s="48" t="s">
        <v>18</v>
      </c>
      <c r="BS40" s="48" t="s">
        <v>18</v>
      </c>
      <c r="BT40" s="48" t="s">
        <v>18</v>
      </c>
      <c r="BU40" s="48" t="s">
        <v>18</v>
      </c>
      <c r="BV40" s="48" t="s">
        <v>18</v>
      </c>
      <c r="BW40" s="48" t="s">
        <v>18</v>
      </c>
    </row>
    <row r="41" spans="1:75" hidden="1" outlineLevel="1">
      <c r="B41" s="38" t="s">
        <v>36</v>
      </c>
      <c r="C41" s="50" t="s">
        <v>18</v>
      </c>
      <c r="D41" s="50" t="s">
        <v>18</v>
      </c>
      <c r="E41" s="50" t="s">
        <v>18</v>
      </c>
      <c r="F41" s="50" t="s">
        <v>18</v>
      </c>
      <c r="G41" s="50" t="s">
        <v>18</v>
      </c>
      <c r="H41" s="50" t="s">
        <v>18</v>
      </c>
      <c r="I41" s="50" t="s">
        <v>18</v>
      </c>
      <c r="J41" s="50" t="s">
        <v>18</v>
      </c>
      <c r="K41" s="50" t="s">
        <v>18</v>
      </c>
      <c r="L41" s="50" t="s">
        <v>18</v>
      </c>
      <c r="M41" s="50" t="s">
        <v>18</v>
      </c>
      <c r="N41" s="50" t="s">
        <v>18</v>
      </c>
      <c r="O41" s="50" t="s">
        <v>18</v>
      </c>
      <c r="P41" s="50" t="s">
        <v>18</v>
      </c>
      <c r="Q41" s="50" t="s">
        <v>18</v>
      </c>
      <c r="R41" s="50" t="s">
        <v>18</v>
      </c>
      <c r="S41" s="50" t="s">
        <v>18</v>
      </c>
      <c r="T41" s="50" t="s">
        <v>18</v>
      </c>
      <c r="U41" s="50" t="s">
        <v>18</v>
      </c>
      <c r="V41" s="50" t="s">
        <v>18</v>
      </c>
      <c r="W41" s="50">
        <v>0</v>
      </c>
      <c r="X41" s="50">
        <v>0</v>
      </c>
      <c r="Y41" s="50">
        <v>0</v>
      </c>
      <c r="Z41" s="50">
        <v>0</v>
      </c>
      <c r="AA41" s="50">
        <v>0</v>
      </c>
      <c r="AB41" s="50">
        <v>0</v>
      </c>
      <c r="AC41" s="50">
        <v>0</v>
      </c>
      <c r="AD41" s="50">
        <v>0</v>
      </c>
      <c r="AE41" s="50">
        <v>0</v>
      </c>
      <c r="AF41" s="50">
        <v>0</v>
      </c>
      <c r="AG41" s="50">
        <v>0</v>
      </c>
      <c r="AH41" s="50">
        <v>0</v>
      </c>
      <c r="AI41" s="50">
        <v>0</v>
      </c>
      <c r="AJ41" s="50">
        <v>0</v>
      </c>
      <c r="AK41" s="50">
        <v>0</v>
      </c>
      <c r="AL41" s="48">
        <v>0</v>
      </c>
      <c r="AM41" s="48">
        <v>0</v>
      </c>
      <c r="AN41" s="48">
        <v>0</v>
      </c>
      <c r="AO41" s="48" t="s">
        <v>18</v>
      </c>
      <c r="AP41" s="48" t="s">
        <v>18</v>
      </c>
      <c r="AQ41" s="48" t="s">
        <v>18</v>
      </c>
      <c r="AR41" s="48" t="s">
        <v>18</v>
      </c>
      <c r="AS41" s="48" t="s">
        <v>18</v>
      </c>
      <c r="AT41" s="48" t="s">
        <v>18</v>
      </c>
      <c r="AU41" s="48" t="s">
        <v>18</v>
      </c>
      <c r="AV41" s="48" t="s">
        <v>18</v>
      </c>
      <c r="AW41" s="48" t="s">
        <v>18</v>
      </c>
      <c r="AX41" s="48" t="s">
        <v>18</v>
      </c>
      <c r="AY41" s="48" t="s">
        <v>18</v>
      </c>
      <c r="AZ41" s="48" t="s">
        <v>18</v>
      </c>
      <c r="BA41" s="48" t="s">
        <v>18</v>
      </c>
      <c r="BB41" s="48" t="s">
        <v>18</v>
      </c>
      <c r="BC41" s="48" t="s">
        <v>18</v>
      </c>
      <c r="BD41" s="48" t="s">
        <v>18</v>
      </c>
      <c r="BE41" s="48" t="s">
        <v>18</v>
      </c>
      <c r="BF41" s="48" t="s">
        <v>18</v>
      </c>
      <c r="BG41" s="48" t="s">
        <v>18</v>
      </c>
      <c r="BH41" s="48" t="s">
        <v>18</v>
      </c>
      <c r="BI41" s="48" t="s">
        <v>18</v>
      </c>
      <c r="BJ41" s="48" t="s">
        <v>18</v>
      </c>
      <c r="BK41" s="48" t="s">
        <v>18</v>
      </c>
      <c r="BL41" s="48" t="s">
        <v>18</v>
      </c>
      <c r="BM41" s="48" t="s">
        <v>18</v>
      </c>
      <c r="BN41" s="48" t="s">
        <v>18</v>
      </c>
      <c r="BO41" s="48" t="s">
        <v>18</v>
      </c>
      <c r="BP41" s="48" t="s">
        <v>18</v>
      </c>
      <c r="BQ41" s="48" t="s">
        <v>18</v>
      </c>
      <c r="BR41" s="48" t="s">
        <v>18</v>
      </c>
      <c r="BS41" s="48" t="s">
        <v>18</v>
      </c>
      <c r="BT41" s="48" t="s">
        <v>18</v>
      </c>
      <c r="BU41" s="48" t="s">
        <v>18</v>
      </c>
      <c r="BV41" s="48" t="s">
        <v>18</v>
      </c>
      <c r="BW41" s="48" t="s">
        <v>18</v>
      </c>
    </row>
    <row r="42" spans="1:75" hidden="1" outlineLevel="1">
      <c r="B42" s="82" t="s">
        <v>37</v>
      </c>
      <c r="C42" s="50" t="s">
        <v>18</v>
      </c>
      <c r="D42" s="50" t="s">
        <v>18</v>
      </c>
      <c r="E42" s="50" t="s">
        <v>18</v>
      </c>
      <c r="F42" s="50" t="s">
        <v>18</v>
      </c>
      <c r="G42" s="50" t="s">
        <v>18</v>
      </c>
      <c r="H42" s="50" t="s">
        <v>18</v>
      </c>
      <c r="I42" s="50" t="s">
        <v>18</v>
      </c>
      <c r="J42" s="50" t="s">
        <v>18</v>
      </c>
      <c r="K42" s="50" t="s">
        <v>18</v>
      </c>
      <c r="L42" s="50" t="s">
        <v>18</v>
      </c>
      <c r="M42" s="50" t="s">
        <v>18</v>
      </c>
      <c r="N42" s="50" t="s">
        <v>18</v>
      </c>
      <c r="O42" s="50" t="s">
        <v>18</v>
      </c>
      <c r="P42" s="50" t="s">
        <v>18</v>
      </c>
      <c r="Q42" s="50" t="s">
        <v>18</v>
      </c>
      <c r="R42" s="50" t="s">
        <v>18</v>
      </c>
      <c r="S42" s="50" t="s">
        <v>18</v>
      </c>
      <c r="T42" s="50" t="s">
        <v>18</v>
      </c>
      <c r="U42" s="50" t="s">
        <v>18</v>
      </c>
      <c r="V42" s="50" t="s">
        <v>18</v>
      </c>
      <c r="W42" s="50" t="s">
        <v>18</v>
      </c>
      <c r="X42" s="50">
        <v>1</v>
      </c>
      <c r="Y42" s="50">
        <v>1</v>
      </c>
      <c r="Z42" s="50">
        <v>0.7551714770126321</v>
      </c>
      <c r="AA42" s="50">
        <v>0.43720701785629806</v>
      </c>
      <c r="AB42" s="50">
        <v>0.29160000000000003</v>
      </c>
      <c r="AC42" s="50">
        <v>0.29157201036162883</v>
      </c>
      <c r="AD42" s="50">
        <v>0.29157201036162883</v>
      </c>
      <c r="AE42" s="50">
        <v>0.29157201036162883</v>
      </c>
      <c r="AF42" s="50">
        <v>0.14600782901963061</v>
      </c>
      <c r="AG42" s="50">
        <v>0.14610611515142716</v>
      </c>
      <c r="AH42" s="50">
        <v>0</v>
      </c>
      <c r="AI42" s="50">
        <v>0</v>
      </c>
      <c r="AJ42" s="50">
        <v>0</v>
      </c>
      <c r="AK42" s="50">
        <v>0</v>
      </c>
      <c r="AL42" s="48">
        <v>0</v>
      </c>
      <c r="AM42" s="48">
        <v>0.53681949706532728</v>
      </c>
      <c r="AN42" s="48">
        <v>0.53681949706532728</v>
      </c>
      <c r="AO42" s="48" t="s">
        <v>18</v>
      </c>
      <c r="AP42" s="48" t="s">
        <v>18</v>
      </c>
      <c r="AQ42" s="48" t="s">
        <v>18</v>
      </c>
      <c r="AR42" s="48" t="s">
        <v>18</v>
      </c>
      <c r="AS42" s="48" t="s">
        <v>18</v>
      </c>
      <c r="AT42" s="48" t="s">
        <v>18</v>
      </c>
      <c r="AU42" s="48" t="s">
        <v>18</v>
      </c>
      <c r="AV42" s="48" t="s">
        <v>18</v>
      </c>
      <c r="AW42" s="48" t="s">
        <v>18</v>
      </c>
      <c r="AX42" s="48" t="s">
        <v>18</v>
      </c>
      <c r="AY42" s="48" t="s">
        <v>18</v>
      </c>
      <c r="AZ42" s="48" t="s">
        <v>18</v>
      </c>
      <c r="BA42" s="48" t="s">
        <v>18</v>
      </c>
      <c r="BB42" s="48" t="s">
        <v>18</v>
      </c>
      <c r="BC42" s="48" t="s">
        <v>18</v>
      </c>
      <c r="BD42" s="48" t="s">
        <v>18</v>
      </c>
      <c r="BE42" s="48" t="s">
        <v>18</v>
      </c>
      <c r="BF42" s="48" t="s">
        <v>18</v>
      </c>
      <c r="BG42" s="48" t="s">
        <v>18</v>
      </c>
      <c r="BH42" s="48" t="s">
        <v>18</v>
      </c>
      <c r="BI42" s="48" t="s">
        <v>18</v>
      </c>
      <c r="BJ42" s="48" t="s">
        <v>18</v>
      </c>
      <c r="BK42" s="48" t="s">
        <v>18</v>
      </c>
      <c r="BL42" s="48" t="s">
        <v>18</v>
      </c>
      <c r="BM42" s="48" t="s">
        <v>18</v>
      </c>
      <c r="BN42" s="48" t="s">
        <v>18</v>
      </c>
      <c r="BO42" s="48" t="s">
        <v>18</v>
      </c>
      <c r="BP42" s="48" t="s">
        <v>18</v>
      </c>
      <c r="BQ42" s="48" t="s">
        <v>18</v>
      </c>
      <c r="BR42" s="48" t="s">
        <v>18</v>
      </c>
      <c r="BS42" s="48" t="s">
        <v>18</v>
      </c>
      <c r="BT42" s="48" t="s">
        <v>18</v>
      </c>
      <c r="BU42" s="48" t="s">
        <v>18</v>
      </c>
      <c r="BV42" s="48" t="s">
        <v>18</v>
      </c>
      <c r="BW42" s="48" t="s">
        <v>18</v>
      </c>
    </row>
    <row r="43" spans="1:75" hidden="1" outlineLevel="1">
      <c r="B43" s="82" t="s">
        <v>38</v>
      </c>
      <c r="C43" s="50" t="s">
        <v>18</v>
      </c>
      <c r="D43" s="50" t="s">
        <v>18</v>
      </c>
      <c r="E43" s="50" t="s">
        <v>18</v>
      </c>
      <c r="F43" s="50" t="s">
        <v>18</v>
      </c>
      <c r="G43" s="50" t="s">
        <v>18</v>
      </c>
      <c r="H43" s="50" t="s">
        <v>18</v>
      </c>
      <c r="I43" s="50" t="s">
        <v>18</v>
      </c>
      <c r="J43" s="50" t="s">
        <v>18</v>
      </c>
      <c r="K43" s="50" t="s">
        <v>18</v>
      </c>
      <c r="L43" s="50" t="s">
        <v>18</v>
      </c>
      <c r="M43" s="50" t="s">
        <v>18</v>
      </c>
      <c r="N43" s="50" t="s">
        <v>18</v>
      </c>
      <c r="O43" s="50" t="s">
        <v>18</v>
      </c>
      <c r="P43" s="50" t="s">
        <v>18</v>
      </c>
      <c r="Q43" s="50" t="s">
        <v>18</v>
      </c>
      <c r="R43" s="50" t="s">
        <v>18</v>
      </c>
      <c r="S43" s="50" t="s">
        <v>18</v>
      </c>
      <c r="T43" s="50" t="s">
        <v>18</v>
      </c>
      <c r="U43" s="50" t="s">
        <v>18</v>
      </c>
      <c r="V43" s="50" t="s">
        <v>18</v>
      </c>
      <c r="W43" s="50" t="s">
        <v>18</v>
      </c>
      <c r="X43" s="50" t="s">
        <v>18</v>
      </c>
      <c r="Y43" s="50" t="s">
        <v>18</v>
      </c>
      <c r="Z43" s="50">
        <v>0.22168443925515871</v>
      </c>
      <c r="AA43" s="50">
        <v>0.12342890871050263</v>
      </c>
      <c r="AB43" s="50">
        <v>0.1239</v>
      </c>
      <c r="AC43" s="50">
        <v>5.5350892754359511E-2</v>
      </c>
      <c r="AD43" s="50">
        <v>0</v>
      </c>
      <c r="AE43" s="50">
        <v>0</v>
      </c>
      <c r="AF43" s="50">
        <v>0</v>
      </c>
      <c r="AG43" s="50">
        <v>0</v>
      </c>
      <c r="AH43" s="50">
        <v>0</v>
      </c>
      <c r="AI43" s="50">
        <v>0</v>
      </c>
      <c r="AJ43" s="50">
        <v>0</v>
      </c>
      <c r="AK43" s="50">
        <v>0</v>
      </c>
      <c r="AL43" s="48">
        <v>0</v>
      </c>
      <c r="AM43" s="48">
        <v>0</v>
      </c>
      <c r="AN43" s="48">
        <v>0</v>
      </c>
      <c r="AO43" s="48" t="s">
        <v>18</v>
      </c>
      <c r="AP43" s="48" t="s">
        <v>18</v>
      </c>
      <c r="AQ43" s="48" t="s">
        <v>18</v>
      </c>
      <c r="AR43" s="48" t="s">
        <v>18</v>
      </c>
      <c r="AS43" s="48" t="s">
        <v>18</v>
      </c>
      <c r="AT43" s="48" t="s">
        <v>18</v>
      </c>
      <c r="AU43" s="48" t="s">
        <v>18</v>
      </c>
      <c r="AV43" s="48" t="s">
        <v>18</v>
      </c>
      <c r="AW43" s="48" t="s">
        <v>18</v>
      </c>
      <c r="AX43" s="48" t="s">
        <v>18</v>
      </c>
      <c r="AY43" s="48" t="s">
        <v>18</v>
      </c>
      <c r="AZ43" s="48" t="s">
        <v>18</v>
      </c>
      <c r="BA43" s="48" t="s">
        <v>18</v>
      </c>
      <c r="BB43" s="48" t="s">
        <v>18</v>
      </c>
      <c r="BC43" s="48" t="s">
        <v>18</v>
      </c>
      <c r="BD43" s="48" t="s">
        <v>18</v>
      </c>
      <c r="BE43" s="48" t="s">
        <v>18</v>
      </c>
      <c r="BF43" s="48" t="s">
        <v>18</v>
      </c>
      <c r="BG43" s="48" t="s">
        <v>18</v>
      </c>
      <c r="BH43" s="48" t="s">
        <v>18</v>
      </c>
      <c r="BI43" s="48" t="s">
        <v>18</v>
      </c>
      <c r="BJ43" s="48" t="s">
        <v>18</v>
      </c>
      <c r="BK43" s="48" t="s">
        <v>18</v>
      </c>
      <c r="BL43" s="48" t="s">
        <v>18</v>
      </c>
      <c r="BM43" s="48" t="s">
        <v>18</v>
      </c>
      <c r="BN43" s="48" t="s">
        <v>18</v>
      </c>
      <c r="BO43" s="48" t="s">
        <v>18</v>
      </c>
      <c r="BP43" s="48" t="s">
        <v>18</v>
      </c>
      <c r="BQ43" s="48" t="s">
        <v>18</v>
      </c>
      <c r="BR43" s="48" t="s">
        <v>18</v>
      </c>
      <c r="BS43" s="48" t="s">
        <v>18</v>
      </c>
      <c r="BT43" s="48" t="s">
        <v>18</v>
      </c>
      <c r="BU43" s="48" t="s">
        <v>18</v>
      </c>
      <c r="BV43" s="48" t="s">
        <v>18</v>
      </c>
      <c r="BW43" s="48" t="s">
        <v>18</v>
      </c>
    </row>
    <row r="44" spans="1:75" hidden="1" outlineLevel="1">
      <c r="B44" s="38" t="s">
        <v>35</v>
      </c>
      <c r="C44" s="50" t="s">
        <v>18</v>
      </c>
      <c r="D44" s="50" t="s">
        <v>18</v>
      </c>
      <c r="E44" s="50" t="s">
        <v>18</v>
      </c>
      <c r="F44" s="50" t="s">
        <v>18</v>
      </c>
      <c r="G44" s="50" t="s">
        <v>18</v>
      </c>
      <c r="H44" s="50" t="s">
        <v>18</v>
      </c>
      <c r="I44" s="50" t="s">
        <v>18</v>
      </c>
      <c r="J44" s="50" t="s">
        <v>18</v>
      </c>
      <c r="K44" s="50" t="s">
        <v>18</v>
      </c>
      <c r="L44" s="50" t="s">
        <v>18</v>
      </c>
      <c r="M44" s="50" t="s">
        <v>18</v>
      </c>
      <c r="N44" s="50" t="s">
        <v>18</v>
      </c>
      <c r="O44" s="50" t="s">
        <v>18</v>
      </c>
      <c r="P44" s="50" t="s">
        <v>18</v>
      </c>
      <c r="Q44" s="50" t="s">
        <v>18</v>
      </c>
      <c r="R44" s="50" t="s">
        <v>18</v>
      </c>
      <c r="S44" s="50" t="s">
        <v>18</v>
      </c>
      <c r="T44" s="50" t="s">
        <v>18</v>
      </c>
      <c r="U44" s="50" t="s">
        <v>18</v>
      </c>
      <c r="V44" s="50" t="s">
        <v>18</v>
      </c>
      <c r="W44" s="50">
        <v>0</v>
      </c>
      <c r="X44" s="50">
        <v>0</v>
      </c>
      <c r="Y44" s="50">
        <v>0</v>
      </c>
      <c r="Z44" s="50">
        <v>0</v>
      </c>
      <c r="AA44" s="50">
        <v>0</v>
      </c>
      <c r="AB44" s="50">
        <v>0</v>
      </c>
      <c r="AC44" s="50">
        <v>0</v>
      </c>
      <c r="AD44" s="50">
        <v>0</v>
      </c>
      <c r="AE44" s="50">
        <v>0</v>
      </c>
      <c r="AF44" s="50">
        <v>0</v>
      </c>
      <c r="AG44" s="50">
        <v>0</v>
      </c>
      <c r="AH44" s="50">
        <v>0</v>
      </c>
      <c r="AI44" s="50">
        <v>0</v>
      </c>
      <c r="AJ44" s="50">
        <v>0</v>
      </c>
      <c r="AK44" s="50">
        <v>0</v>
      </c>
      <c r="AL44" s="48">
        <v>0</v>
      </c>
      <c r="AM44" s="48">
        <v>0</v>
      </c>
      <c r="AN44" s="48">
        <v>0</v>
      </c>
      <c r="AO44" s="48" t="s">
        <v>18</v>
      </c>
      <c r="AP44" s="48" t="s">
        <v>18</v>
      </c>
      <c r="AQ44" s="48" t="s">
        <v>18</v>
      </c>
      <c r="AR44" s="48" t="s">
        <v>18</v>
      </c>
      <c r="AS44" s="48" t="s">
        <v>18</v>
      </c>
      <c r="AT44" s="48" t="s">
        <v>18</v>
      </c>
      <c r="AU44" s="48" t="s">
        <v>18</v>
      </c>
      <c r="AV44" s="48" t="s">
        <v>18</v>
      </c>
      <c r="AW44" s="48" t="s">
        <v>18</v>
      </c>
      <c r="AX44" s="48" t="s">
        <v>18</v>
      </c>
      <c r="AY44" s="48" t="s">
        <v>18</v>
      </c>
      <c r="AZ44" s="48" t="s">
        <v>18</v>
      </c>
      <c r="BA44" s="48" t="s">
        <v>18</v>
      </c>
      <c r="BB44" s="48" t="s">
        <v>18</v>
      </c>
      <c r="BC44" s="48" t="s">
        <v>18</v>
      </c>
      <c r="BD44" s="48" t="s">
        <v>18</v>
      </c>
      <c r="BE44" s="48" t="s">
        <v>18</v>
      </c>
      <c r="BF44" s="48" t="s">
        <v>18</v>
      </c>
      <c r="BG44" s="48" t="s">
        <v>18</v>
      </c>
      <c r="BH44" s="48" t="s">
        <v>18</v>
      </c>
      <c r="BI44" s="48" t="s">
        <v>18</v>
      </c>
      <c r="BJ44" s="48" t="s">
        <v>18</v>
      </c>
      <c r="BK44" s="48" t="s">
        <v>18</v>
      </c>
      <c r="BL44" s="48" t="s">
        <v>18</v>
      </c>
      <c r="BM44" s="48" t="s">
        <v>18</v>
      </c>
      <c r="BN44" s="48" t="s">
        <v>18</v>
      </c>
      <c r="BO44" s="48" t="s">
        <v>18</v>
      </c>
      <c r="BP44" s="48" t="s">
        <v>18</v>
      </c>
      <c r="BQ44" s="48" t="s">
        <v>18</v>
      </c>
      <c r="BR44" s="48" t="s">
        <v>18</v>
      </c>
      <c r="BS44" s="48" t="s">
        <v>18</v>
      </c>
      <c r="BT44" s="48" t="s">
        <v>18</v>
      </c>
      <c r="BU44" s="48" t="s">
        <v>18</v>
      </c>
      <c r="BV44" s="48" t="s">
        <v>18</v>
      </c>
      <c r="BW44" s="48" t="s">
        <v>18</v>
      </c>
    </row>
    <row r="45" spans="1:75" hidden="1" outlineLevel="1">
      <c r="B45" s="82" t="s">
        <v>39</v>
      </c>
      <c r="C45" s="50" t="s">
        <v>18</v>
      </c>
      <c r="D45" s="50" t="s">
        <v>18</v>
      </c>
      <c r="E45" s="50" t="s">
        <v>18</v>
      </c>
      <c r="F45" s="50" t="s">
        <v>18</v>
      </c>
      <c r="G45" s="50" t="s">
        <v>18</v>
      </c>
      <c r="H45" s="50" t="s">
        <v>18</v>
      </c>
      <c r="I45" s="50" t="s">
        <v>18</v>
      </c>
      <c r="J45" s="50" t="s">
        <v>18</v>
      </c>
      <c r="K45" s="50" t="s">
        <v>18</v>
      </c>
      <c r="L45" s="50" t="s">
        <v>18</v>
      </c>
      <c r="M45" s="50" t="s">
        <v>18</v>
      </c>
      <c r="N45" s="50" t="s">
        <v>18</v>
      </c>
      <c r="O45" s="50" t="s">
        <v>18</v>
      </c>
      <c r="P45" s="50" t="s">
        <v>18</v>
      </c>
      <c r="Q45" s="50" t="s">
        <v>18</v>
      </c>
      <c r="R45" s="50" t="s">
        <v>18</v>
      </c>
      <c r="S45" s="50" t="s">
        <v>18</v>
      </c>
      <c r="T45" s="50" t="s">
        <v>18</v>
      </c>
      <c r="U45" s="50" t="s">
        <v>18</v>
      </c>
      <c r="V45" s="50" t="s">
        <v>18</v>
      </c>
      <c r="W45" s="50" t="s">
        <v>18</v>
      </c>
      <c r="X45" s="50" t="s">
        <v>18</v>
      </c>
      <c r="Y45" s="50" t="s">
        <v>18</v>
      </c>
      <c r="Z45" s="50" t="s">
        <v>18</v>
      </c>
      <c r="AA45" s="50" t="s">
        <v>18</v>
      </c>
      <c r="AB45" s="50">
        <v>0.50539999999999996</v>
      </c>
      <c r="AC45" s="50">
        <v>0.50561609157196019</v>
      </c>
      <c r="AD45" s="50">
        <v>0.50561609157196019</v>
      </c>
      <c r="AE45" s="50">
        <v>0.50561609157196019</v>
      </c>
      <c r="AF45" s="50">
        <v>0</v>
      </c>
      <c r="AG45" s="50">
        <v>0</v>
      </c>
      <c r="AH45" s="50">
        <v>0</v>
      </c>
      <c r="AI45" s="50">
        <v>0</v>
      </c>
      <c r="AJ45" s="50">
        <v>0</v>
      </c>
      <c r="AK45" s="50">
        <v>0</v>
      </c>
      <c r="AL45" s="48">
        <v>0</v>
      </c>
      <c r="AM45" s="48">
        <v>0.50561609157196019</v>
      </c>
      <c r="AN45" s="48">
        <v>0.50561609157196019</v>
      </c>
      <c r="AO45" s="48" t="s">
        <v>18</v>
      </c>
      <c r="AP45" s="48" t="s">
        <v>18</v>
      </c>
      <c r="AQ45" s="48" t="s">
        <v>18</v>
      </c>
      <c r="AR45" s="48" t="s">
        <v>18</v>
      </c>
      <c r="AS45" s="48" t="s">
        <v>18</v>
      </c>
      <c r="AT45" s="48" t="s">
        <v>18</v>
      </c>
      <c r="AU45" s="48" t="s">
        <v>18</v>
      </c>
      <c r="AV45" s="48" t="s">
        <v>18</v>
      </c>
      <c r="AW45" s="48" t="s">
        <v>18</v>
      </c>
      <c r="AX45" s="48" t="s">
        <v>18</v>
      </c>
      <c r="AY45" s="48" t="s">
        <v>18</v>
      </c>
      <c r="AZ45" s="48" t="s">
        <v>18</v>
      </c>
      <c r="BA45" s="48" t="s">
        <v>18</v>
      </c>
      <c r="BB45" s="48" t="s">
        <v>18</v>
      </c>
      <c r="BC45" s="48" t="s">
        <v>18</v>
      </c>
      <c r="BD45" s="48" t="s">
        <v>18</v>
      </c>
      <c r="BE45" s="48" t="s">
        <v>18</v>
      </c>
      <c r="BF45" s="48" t="s">
        <v>18</v>
      </c>
      <c r="BG45" s="48" t="s">
        <v>18</v>
      </c>
      <c r="BH45" s="48" t="s">
        <v>18</v>
      </c>
      <c r="BI45" s="48" t="s">
        <v>18</v>
      </c>
      <c r="BJ45" s="48" t="s">
        <v>18</v>
      </c>
      <c r="BK45" s="48" t="s">
        <v>18</v>
      </c>
      <c r="BL45" s="48" t="s">
        <v>18</v>
      </c>
      <c r="BM45" s="48" t="s">
        <v>18</v>
      </c>
      <c r="BN45" s="48" t="s">
        <v>18</v>
      </c>
      <c r="BO45" s="48" t="s">
        <v>18</v>
      </c>
      <c r="BP45" s="48" t="s">
        <v>18</v>
      </c>
      <c r="BQ45" s="48" t="s">
        <v>18</v>
      </c>
      <c r="BR45" s="48" t="s">
        <v>18</v>
      </c>
      <c r="BS45" s="48" t="s">
        <v>18</v>
      </c>
      <c r="BT45" s="48" t="s">
        <v>18</v>
      </c>
      <c r="BU45" s="48" t="s">
        <v>18</v>
      </c>
      <c r="BV45" s="48" t="s">
        <v>18</v>
      </c>
      <c r="BW45" s="48" t="s">
        <v>18</v>
      </c>
    </row>
    <row r="46" spans="1:75" hidden="1" outlineLevel="1">
      <c r="B46" s="82" t="s">
        <v>21</v>
      </c>
      <c r="C46" s="50" t="s">
        <v>18</v>
      </c>
      <c r="D46" s="50" t="s">
        <v>18</v>
      </c>
      <c r="E46" s="50" t="s">
        <v>18</v>
      </c>
      <c r="F46" s="50" t="s">
        <v>18</v>
      </c>
      <c r="G46" s="50" t="s">
        <v>18</v>
      </c>
      <c r="H46" s="50" t="s">
        <v>18</v>
      </c>
      <c r="I46" s="50" t="s">
        <v>18</v>
      </c>
      <c r="J46" s="50" t="s">
        <v>18</v>
      </c>
      <c r="K46" s="50" t="s">
        <v>18</v>
      </c>
      <c r="L46" s="50" t="s">
        <v>18</v>
      </c>
      <c r="M46" s="50" t="s">
        <v>18</v>
      </c>
      <c r="N46" s="50" t="s">
        <v>18</v>
      </c>
      <c r="O46" s="50" t="s">
        <v>18</v>
      </c>
      <c r="P46" s="50" t="s">
        <v>18</v>
      </c>
      <c r="Q46" s="50" t="s">
        <v>18</v>
      </c>
      <c r="R46" s="50" t="s">
        <v>18</v>
      </c>
      <c r="S46" s="50" t="s">
        <v>18</v>
      </c>
      <c r="T46" s="50" t="s">
        <v>18</v>
      </c>
      <c r="U46" s="50" t="s">
        <v>18</v>
      </c>
      <c r="V46" s="50" t="s">
        <v>18</v>
      </c>
      <c r="W46" s="50" t="s">
        <v>18</v>
      </c>
      <c r="X46" s="50" t="s">
        <v>18</v>
      </c>
      <c r="Y46" s="50" t="s">
        <v>18</v>
      </c>
      <c r="Z46" s="50" t="s">
        <v>18</v>
      </c>
      <c r="AA46" s="50" t="s">
        <v>18</v>
      </c>
      <c r="AB46" s="50" t="s">
        <v>18</v>
      </c>
      <c r="AC46" s="50" t="s">
        <v>18</v>
      </c>
      <c r="AD46" s="50" t="s">
        <v>18</v>
      </c>
      <c r="AE46" s="50" t="s">
        <v>18</v>
      </c>
      <c r="AF46" s="50" t="s">
        <v>18</v>
      </c>
      <c r="AG46" s="50" t="s">
        <v>18</v>
      </c>
      <c r="AH46" s="50" t="s">
        <v>18</v>
      </c>
      <c r="AI46" s="50">
        <v>0.60433115552581773</v>
      </c>
      <c r="AJ46" s="50">
        <v>0.6041693581763844</v>
      </c>
      <c r="AK46" s="50">
        <v>0.42299999999999999</v>
      </c>
      <c r="AL46" s="48">
        <v>0.42299999999999999</v>
      </c>
      <c r="AM46" s="48">
        <v>0.42319972328197319</v>
      </c>
      <c r="AN46" s="48">
        <v>0.42669229187278079</v>
      </c>
      <c r="AO46" s="48" t="s">
        <v>18</v>
      </c>
      <c r="AP46" s="48" t="s">
        <v>18</v>
      </c>
      <c r="AQ46" s="48" t="s">
        <v>18</v>
      </c>
      <c r="AR46" s="48" t="s">
        <v>18</v>
      </c>
      <c r="AS46" s="48" t="s">
        <v>18</v>
      </c>
      <c r="AT46" s="48" t="s">
        <v>18</v>
      </c>
      <c r="AU46" s="48" t="s">
        <v>18</v>
      </c>
      <c r="AV46" s="48" t="s">
        <v>18</v>
      </c>
      <c r="AW46" s="48" t="s">
        <v>18</v>
      </c>
      <c r="AX46" s="48" t="s">
        <v>18</v>
      </c>
      <c r="AY46" s="48" t="s">
        <v>18</v>
      </c>
      <c r="AZ46" s="48" t="s">
        <v>18</v>
      </c>
      <c r="BA46" s="48" t="s">
        <v>18</v>
      </c>
      <c r="BB46" s="48" t="s">
        <v>18</v>
      </c>
      <c r="BC46" s="48" t="s">
        <v>18</v>
      </c>
      <c r="BD46" s="48" t="s">
        <v>18</v>
      </c>
      <c r="BE46" s="48" t="s">
        <v>18</v>
      </c>
      <c r="BF46" s="48" t="s">
        <v>18</v>
      </c>
      <c r="BG46" s="48" t="s">
        <v>18</v>
      </c>
      <c r="BH46" s="48" t="s">
        <v>18</v>
      </c>
      <c r="BI46" s="48" t="s">
        <v>18</v>
      </c>
      <c r="BJ46" s="48" t="s">
        <v>18</v>
      </c>
      <c r="BK46" s="48" t="s">
        <v>18</v>
      </c>
      <c r="BL46" s="48" t="s">
        <v>18</v>
      </c>
      <c r="BM46" s="48" t="s">
        <v>18</v>
      </c>
      <c r="BN46" s="48" t="s">
        <v>18</v>
      </c>
      <c r="BO46" s="48" t="s">
        <v>18</v>
      </c>
      <c r="BP46" s="48" t="s">
        <v>18</v>
      </c>
      <c r="BQ46" s="48" t="s">
        <v>18</v>
      </c>
      <c r="BR46" s="48" t="s">
        <v>18</v>
      </c>
      <c r="BS46" s="48" t="s">
        <v>18</v>
      </c>
      <c r="BT46" s="48" t="s">
        <v>18</v>
      </c>
      <c r="BU46" s="48" t="s">
        <v>18</v>
      </c>
      <c r="BV46" s="48" t="s">
        <v>18</v>
      </c>
      <c r="BW46" s="48" t="s">
        <v>18</v>
      </c>
    </row>
    <row r="47" spans="1:75" hidden="1" outlineLevel="1">
      <c r="B47" s="82" t="s">
        <v>22</v>
      </c>
      <c r="C47" s="50" t="s">
        <v>18</v>
      </c>
      <c r="D47" s="50" t="s">
        <v>18</v>
      </c>
      <c r="E47" s="50" t="s">
        <v>18</v>
      </c>
      <c r="F47" s="50" t="s">
        <v>18</v>
      </c>
      <c r="G47" s="50" t="s">
        <v>18</v>
      </c>
      <c r="H47" s="50" t="s">
        <v>18</v>
      </c>
      <c r="I47" s="50" t="s">
        <v>18</v>
      </c>
      <c r="J47" s="50" t="s">
        <v>18</v>
      </c>
      <c r="K47" s="50" t="s">
        <v>18</v>
      </c>
      <c r="L47" s="50" t="s">
        <v>18</v>
      </c>
      <c r="M47" s="50" t="s">
        <v>18</v>
      </c>
      <c r="N47" s="50" t="s">
        <v>18</v>
      </c>
      <c r="O47" s="50" t="s">
        <v>18</v>
      </c>
      <c r="P47" s="50" t="s">
        <v>18</v>
      </c>
      <c r="Q47" s="50" t="s">
        <v>18</v>
      </c>
      <c r="R47" s="50" t="s">
        <v>18</v>
      </c>
      <c r="S47" s="50" t="s">
        <v>18</v>
      </c>
      <c r="T47" s="50" t="s">
        <v>18</v>
      </c>
      <c r="U47" s="50" t="s">
        <v>18</v>
      </c>
      <c r="V47" s="50" t="s">
        <v>18</v>
      </c>
      <c r="W47" s="50" t="s">
        <v>18</v>
      </c>
      <c r="X47" s="50" t="s">
        <v>18</v>
      </c>
      <c r="Y47" s="50" t="s">
        <v>18</v>
      </c>
      <c r="Z47" s="50" t="s">
        <v>18</v>
      </c>
      <c r="AA47" s="50" t="s">
        <v>18</v>
      </c>
      <c r="AB47" s="50" t="s">
        <v>18</v>
      </c>
      <c r="AC47" s="50" t="s">
        <v>18</v>
      </c>
      <c r="AD47" s="50" t="s">
        <v>18</v>
      </c>
      <c r="AE47" s="50" t="s">
        <v>18</v>
      </c>
      <c r="AF47" s="50" t="s">
        <v>18</v>
      </c>
      <c r="AG47" s="50" t="s">
        <v>18</v>
      </c>
      <c r="AH47" s="50" t="s">
        <v>18</v>
      </c>
      <c r="AI47" s="50">
        <v>0.58095659585628112</v>
      </c>
      <c r="AJ47" s="50">
        <v>0.58818318908995537</v>
      </c>
      <c r="AK47" s="50">
        <v>0.57799999999999996</v>
      </c>
      <c r="AL47" s="48">
        <v>0.57799999999999996</v>
      </c>
      <c r="AM47" s="48">
        <v>0.57822579314668476</v>
      </c>
      <c r="AN47" s="48">
        <v>0.58095659585628112</v>
      </c>
      <c r="AO47" s="48" t="s">
        <v>18</v>
      </c>
      <c r="AP47" s="48" t="s">
        <v>18</v>
      </c>
      <c r="AQ47" s="48" t="s">
        <v>18</v>
      </c>
      <c r="AR47" s="48" t="s">
        <v>18</v>
      </c>
      <c r="AS47" s="48" t="s">
        <v>18</v>
      </c>
      <c r="AT47" s="48" t="s">
        <v>18</v>
      </c>
      <c r="AU47" s="48" t="s">
        <v>18</v>
      </c>
      <c r="AV47" s="48" t="s">
        <v>18</v>
      </c>
      <c r="AW47" s="48" t="s">
        <v>18</v>
      </c>
      <c r="AX47" s="48" t="s">
        <v>18</v>
      </c>
      <c r="AY47" s="48" t="s">
        <v>18</v>
      </c>
      <c r="AZ47" s="48" t="s">
        <v>18</v>
      </c>
      <c r="BA47" s="48" t="s">
        <v>18</v>
      </c>
      <c r="BB47" s="48" t="s">
        <v>18</v>
      </c>
      <c r="BC47" s="48" t="s">
        <v>18</v>
      </c>
      <c r="BD47" s="48" t="s">
        <v>18</v>
      </c>
      <c r="BE47" s="48" t="s">
        <v>18</v>
      </c>
      <c r="BF47" s="48" t="s">
        <v>18</v>
      </c>
      <c r="BG47" s="48" t="s">
        <v>18</v>
      </c>
      <c r="BH47" s="48" t="s">
        <v>18</v>
      </c>
      <c r="BI47" s="48" t="s">
        <v>18</v>
      </c>
      <c r="BJ47" s="48" t="s">
        <v>18</v>
      </c>
      <c r="BK47" s="48" t="s">
        <v>18</v>
      </c>
      <c r="BL47" s="48" t="s">
        <v>18</v>
      </c>
      <c r="BM47" s="48" t="s">
        <v>18</v>
      </c>
      <c r="BN47" s="48" t="s">
        <v>18</v>
      </c>
      <c r="BO47" s="48" t="s">
        <v>18</v>
      </c>
      <c r="BP47" s="48" t="s">
        <v>18</v>
      </c>
      <c r="BQ47" s="48" t="s">
        <v>18</v>
      </c>
      <c r="BR47" s="48" t="s">
        <v>18</v>
      </c>
      <c r="BS47" s="48" t="s">
        <v>18</v>
      </c>
      <c r="BT47" s="48" t="s">
        <v>18</v>
      </c>
      <c r="BU47" s="48" t="s">
        <v>18</v>
      </c>
      <c r="BV47" s="48" t="s">
        <v>18</v>
      </c>
      <c r="BW47" s="48" t="s">
        <v>18</v>
      </c>
    </row>
    <row r="48" spans="1:75" hidden="1" outlineLevel="1">
      <c r="B48" s="82" t="s">
        <v>24</v>
      </c>
      <c r="C48" s="50" t="s">
        <v>18</v>
      </c>
      <c r="D48" s="50" t="s">
        <v>18</v>
      </c>
      <c r="E48" s="50" t="s">
        <v>18</v>
      </c>
      <c r="F48" s="50" t="s">
        <v>18</v>
      </c>
      <c r="G48" s="50" t="s">
        <v>18</v>
      </c>
      <c r="H48" s="50" t="s">
        <v>18</v>
      </c>
      <c r="I48" s="50" t="s">
        <v>18</v>
      </c>
      <c r="J48" s="50" t="s">
        <v>18</v>
      </c>
      <c r="K48" s="50" t="s">
        <v>18</v>
      </c>
      <c r="L48" s="50" t="s">
        <v>18</v>
      </c>
      <c r="M48" s="50" t="s">
        <v>18</v>
      </c>
      <c r="N48" s="50" t="s">
        <v>18</v>
      </c>
      <c r="O48" s="50" t="s">
        <v>18</v>
      </c>
      <c r="P48" s="50" t="s">
        <v>18</v>
      </c>
      <c r="Q48" s="50" t="s">
        <v>18</v>
      </c>
      <c r="R48" s="50" t="s">
        <v>18</v>
      </c>
      <c r="S48" s="50" t="s">
        <v>18</v>
      </c>
      <c r="T48" s="50" t="s">
        <v>18</v>
      </c>
      <c r="U48" s="50" t="s">
        <v>18</v>
      </c>
      <c r="V48" s="50" t="s">
        <v>18</v>
      </c>
      <c r="W48" s="50" t="s">
        <v>18</v>
      </c>
      <c r="X48" s="50" t="s">
        <v>18</v>
      </c>
      <c r="Y48" s="50" t="s">
        <v>18</v>
      </c>
      <c r="Z48" s="50" t="s">
        <v>18</v>
      </c>
      <c r="AA48" s="50" t="s">
        <v>18</v>
      </c>
      <c r="AB48" s="50" t="s">
        <v>18</v>
      </c>
      <c r="AC48" s="50" t="s">
        <v>18</v>
      </c>
      <c r="AD48" s="50" t="s">
        <v>18</v>
      </c>
      <c r="AE48" s="50" t="s">
        <v>18</v>
      </c>
      <c r="AF48" s="50" t="s">
        <v>18</v>
      </c>
      <c r="AG48" s="50" t="s">
        <v>18</v>
      </c>
      <c r="AH48" s="50" t="s">
        <v>18</v>
      </c>
      <c r="AI48" s="50" t="s">
        <v>18</v>
      </c>
      <c r="AJ48" s="50">
        <v>0</v>
      </c>
      <c r="AK48" s="50">
        <v>0</v>
      </c>
      <c r="AL48" s="48">
        <v>0</v>
      </c>
      <c r="AM48" s="48">
        <v>0.35348407937240428</v>
      </c>
      <c r="AN48" s="48">
        <v>0.35391240525074857</v>
      </c>
      <c r="AO48" s="48" t="s">
        <v>18</v>
      </c>
      <c r="AP48" s="48" t="s">
        <v>18</v>
      </c>
      <c r="AQ48" s="48" t="s">
        <v>18</v>
      </c>
      <c r="AR48" s="48" t="s">
        <v>18</v>
      </c>
      <c r="AS48" s="48" t="s">
        <v>18</v>
      </c>
      <c r="AT48" s="48" t="s">
        <v>18</v>
      </c>
      <c r="AU48" s="48" t="s">
        <v>18</v>
      </c>
      <c r="AV48" s="48" t="s">
        <v>18</v>
      </c>
      <c r="AW48" s="48" t="s">
        <v>18</v>
      </c>
      <c r="AX48" s="48" t="s">
        <v>18</v>
      </c>
      <c r="AY48" s="48" t="s">
        <v>18</v>
      </c>
      <c r="AZ48" s="48" t="s">
        <v>18</v>
      </c>
      <c r="BA48" s="48" t="s">
        <v>18</v>
      </c>
      <c r="BB48" s="48" t="s">
        <v>18</v>
      </c>
      <c r="BC48" s="48" t="s">
        <v>18</v>
      </c>
      <c r="BD48" s="48" t="s">
        <v>18</v>
      </c>
      <c r="BE48" s="48" t="s">
        <v>18</v>
      </c>
      <c r="BF48" s="48" t="s">
        <v>18</v>
      </c>
      <c r="BG48" s="48" t="s">
        <v>18</v>
      </c>
      <c r="BH48" s="48" t="s">
        <v>18</v>
      </c>
      <c r="BI48" s="48" t="s">
        <v>18</v>
      </c>
      <c r="BJ48" s="48" t="s">
        <v>18</v>
      </c>
      <c r="BK48" s="48" t="s">
        <v>18</v>
      </c>
      <c r="BL48" s="48" t="s">
        <v>18</v>
      </c>
      <c r="BM48" s="48" t="s">
        <v>18</v>
      </c>
      <c r="BN48" s="48" t="s">
        <v>18</v>
      </c>
      <c r="BO48" s="48" t="s">
        <v>18</v>
      </c>
      <c r="BP48" s="48" t="s">
        <v>18</v>
      </c>
      <c r="BQ48" s="48" t="s">
        <v>18</v>
      </c>
      <c r="BR48" s="48" t="s">
        <v>18</v>
      </c>
      <c r="BS48" s="48" t="s">
        <v>18</v>
      </c>
      <c r="BT48" s="48" t="s">
        <v>18</v>
      </c>
      <c r="BU48" s="48" t="s">
        <v>18</v>
      </c>
      <c r="BV48" s="48" t="s">
        <v>18</v>
      </c>
      <c r="BW48" s="48" t="s">
        <v>18</v>
      </c>
    </row>
    <row r="49" spans="1:75" s="30" customFormat="1" collapsed="1">
      <c r="A49"/>
      <c r="B49" s="80" t="str">
        <f>IF('Sumário | Summary'!P1=1,"Outros","Others")</f>
        <v>Outros</v>
      </c>
      <c r="C49" s="41" t="s">
        <v>18</v>
      </c>
      <c r="D49" s="41" t="s">
        <v>18</v>
      </c>
      <c r="E49" s="41" t="s">
        <v>18</v>
      </c>
      <c r="F49" s="41" t="s">
        <v>18</v>
      </c>
      <c r="G49" s="41" t="s">
        <v>18</v>
      </c>
      <c r="H49" s="41" t="s">
        <v>18</v>
      </c>
      <c r="I49" s="41" t="s">
        <v>18</v>
      </c>
      <c r="J49" s="41" t="s">
        <v>18</v>
      </c>
      <c r="K49" s="41" t="s">
        <v>18</v>
      </c>
      <c r="L49" s="41" t="s">
        <v>18</v>
      </c>
      <c r="M49" s="41" t="s">
        <v>18</v>
      </c>
      <c r="N49" s="41" t="s">
        <v>18</v>
      </c>
      <c r="O49" s="41" t="s">
        <v>18</v>
      </c>
      <c r="P49" s="41" t="s">
        <v>18</v>
      </c>
      <c r="Q49" s="41" t="s">
        <v>18</v>
      </c>
      <c r="R49" s="41" t="s">
        <v>18</v>
      </c>
      <c r="S49" s="41" t="s">
        <v>18</v>
      </c>
      <c r="T49" s="41" t="s">
        <v>18</v>
      </c>
      <c r="U49" s="41" t="s">
        <v>18</v>
      </c>
      <c r="V49" s="41" t="s">
        <v>18</v>
      </c>
      <c r="W49" s="41">
        <v>0.10569580638431046</v>
      </c>
      <c r="X49" s="41">
        <v>0.10719580638431046</v>
      </c>
      <c r="Y49" s="41">
        <v>0.10331733778426873</v>
      </c>
      <c r="Z49" s="41">
        <v>0.10037554767369081</v>
      </c>
      <c r="AA49" s="41">
        <v>4.0500000000000001E-2</v>
      </c>
      <c r="AB49" s="41">
        <v>3.9262187088274045E-2</v>
      </c>
      <c r="AC49" s="41">
        <v>3.9262187088274045E-2</v>
      </c>
      <c r="AD49" s="41">
        <v>3.9262187088274045E-2</v>
      </c>
      <c r="AE49" s="41">
        <v>3.9262187088274045E-2</v>
      </c>
      <c r="AF49" s="41">
        <v>3.9262187088274045E-2</v>
      </c>
      <c r="AG49" s="41">
        <v>3.5265700483091793E-2</v>
      </c>
      <c r="AH49" s="41">
        <v>3.5180722891566263E-2</v>
      </c>
      <c r="AI49" s="41">
        <v>3.5180722891566263E-2</v>
      </c>
      <c r="AJ49" s="41">
        <v>2.8696604600219056E-2</v>
      </c>
      <c r="AK49" s="41">
        <v>2.8696604600219056E-2</v>
      </c>
      <c r="AL49" s="49">
        <v>3.832523953274708E-2</v>
      </c>
      <c r="AM49" s="49">
        <v>2.1785307877101926E-2</v>
      </c>
      <c r="AN49" s="49">
        <v>4.3352836794398358E-2</v>
      </c>
      <c r="AO49" s="49">
        <v>4.8061571060468003E-2</v>
      </c>
      <c r="AP49" s="49">
        <v>4.4878815491735738E-2</v>
      </c>
      <c r="AQ49" s="49">
        <v>7.9745260498101392E-2</v>
      </c>
      <c r="AR49" s="49">
        <v>7.8109294728612916E-2</v>
      </c>
      <c r="AS49" s="49">
        <v>7.5182442902613347E-2</v>
      </c>
      <c r="AT49" s="49">
        <v>7.0470861486486486E-2</v>
      </c>
      <c r="AU49" s="49">
        <v>7.0470861486486486E-2</v>
      </c>
      <c r="AV49" s="49">
        <v>9.3418008013178469E-2</v>
      </c>
      <c r="AW49" s="49">
        <v>0.12455864816915337</v>
      </c>
      <c r="AX49" s="49">
        <v>0.12966756827501963</v>
      </c>
      <c r="AY49" s="49">
        <v>0.12966756827501963</v>
      </c>
      <c r="AZ49" s="49">
        <v>0.12966756827501963</v>
      </c>
      <c r="BA49" s="49">
        <v>0.43280022103946719</v>
      </c>
      <c r="BB49" s="49">
        <v>0.57580294040659619</v>
      </c>
      <c r="BC49" s="49">
        <v>0.58325074309385505</v>
      </c>
      <c r="BD49" s="49">
        <v>0.96271148922644867</v>
      </c>
      <c r="BE49" s="49">
        <v>0.96271148922644867</v>
      </c>
      <c r="BF49" s="49">
        <v>0.96271148922644867</v>
      </c>
      <c r="BG49" s="49">
        <v>0.96271148922644867</v>
      </c>
      <c r="BH49" s="49">
        <v>0.96271148922644867</v>
      </c>
      <c r="BI49" s="49">
        <v>0.9823864489718932</v>
      </c>
      <c r="BJ49" s="49">
        <v>0.9823864489718932</v>
      </c>
      <c r="BK49" s="49">
        <v>0.9823864489718932</v>
      </c>
      <c r="BL49" s="49">
        <v>0.98855727117463077</v>
      </c>
      <c r="BM49" s="49">
        <v>0.98859999999999992</v>
      </c>
      <c r="BN49" s="49">
        <v>0.98859999999999992</v>
      </c>
      <c r="BO49" s="49">
        <f>BO50</f>
        <v>0.98860000000000003</v>
      </c>
      <c r="BP49" s="49">
        <v>0.98856107490967826</v>
      </c>
      <c r="BQ49" s="49">
        <v>0.98856107490967837</v>
      </c>
      <c r="BR49" s="49">
        <v>1</v>
      </c>
      <c r="BS49" s="49">
        <v>1</v>
      </c>
      <c r="BT49" s="49">
        <v>1</v>
      </c>
      <c r="BU49" s="49">
        <v>0.99999999999999989</v>
      </c>
      <c r="BV49" s="49">
        <v>0.99999999999999989</v>
      </c>
      <c r="BW49" s="49">
        <f>BW50</f>
        <v>0.99999999999999989</v>
      </c>
    </row>
    <row r="50" spans="1:75" hidden="1" outlineLevel="1">
      <c r="A50" t="s">
        <v>25</v>
      </c>
      <c r="B50" s="82" t="s">
        <v>25</v>
      </c>
      <c r="C50" s="48" t="s">
        <v>18</v>
      </c>
      <c r="D50" s="48" t="s">
        <v>18</v>
      </c>
      <c r="E50" s="48" t="s">
        <v>18</v>
      </c>
      <c r="F50" s="48" t="s">
        <v>18</v>
      </c>
      <c r="G50" s="48" t="s">
        <v>18</v>
      </c>
      <c r="H50" s="48" t="s">
        <v>18</v>
      </c>
      <c r="I50" s="48" t="s">
        <v>18</v>
      </c>
      <c r="J50" s="48" t="s">
        <v>18</v>
      </c>
      <c r="K50" s="48" t="s">
        <v>18</v>
      </c>
      <c r="L50" s="48" t="s">
        <v>18</v>
      </c>
      <c r="M50" s="48" t="s">
        <v>18</v>
      </c>
      <c r="N50" s="48" t="s">
        <v>18</v>
      </c>
      <c r="O50" s="48" t="s">
        <v>18</v>
      </c>
      <c r="P50" s="48" t="s">
        <v>18</v>
      </c>
      <c r="Q50" s="48" t="s">
        <v>18</v>
      </c>
      <c r="R50" s="48" t="s">
        <v>18</v>
      </c>
      <c r="S50" s="48" t="s">
        <v>18</v>
      </c>
      <c r="T50" s="48" t="s">
        <v>18</v>
      </c>
      <c r="U50" s="48" t="s">
        <v>18</v>
      </c>
      <c r="V50" s="48" t="s">
        <v>18</v>
      </c>
      <c r="W50" s="48">
        <v>0.10569580638431046</v>
      </c>
      <c r="X50" s="48">
        <v>0.10719580638431046</v>
      </c>
      <c r="Y50" s="48">
        <v>0.10331733778426873</v>
      </c>
      <c r="Z50" s="48">
        <v>0.10037554767369081</v>
      </c>
      <c r="AA50" s="48">
        <v>4.0500000000000001E-2</v>
      </c>
      <c r="AB50" s="48">
        <v>3.9262187088274045E-2</v>
      </c>
      <c r="AC50" s="48">
        <v>3.9262187088274045E-2</v>
      </c>
      <c r="AD50" s="48">
        <v>3.9262187088274045E-2</v>
      </c>
      <c r="AE50" s="48">
        <v>3.9262187088274045E-2</v>
      </c>
      <c r="AF50" s="48">
        <v>3.9262187088274045E-2</v>
      </c>
      <c r="AG50" s="48">
        <v>3.5265700483091793E-2</v>
      </c>
      <c r="AH50" s="48">
        <v>3.5180722891566263E-2</v>
      </c>
      <c r="AI50" s="48">
        <v>3.5180722891566263E-2</v>
      </c>
      <c r="AJ50" s="48">
        <v>2.8696604600219056E-2</v>
      </c>
      <c r="AK50" s="48">
        <v>2.8696604600219056E-2</v>
      </c>
      <c r="AL50" s="48">
        <v>3.832523953274708E-2</v>
      </c>
      <c r="AM50" s="48">
        <v>2.1785307877101926E-2</v>
      </c>
      <c r="AN50" s="48">
        <v>4.3352836794398358E-2</v>
      </c>
      <c r="AO50" s="48">
        <v>4.8061571060468003E-2</v>
      </c>
      <c r="AP50" s="48">
        <v>4.4878815491735738E-2</v>
      </c>
      <c r="AQ50" s="48">
        <v>7.9745260498101392E-2</v>
      </c>
      <c r="AR50" s="48">
        <v>7.8109294728612916E-2</v>
      </c>
      <c r="AS50" s="48">
        <v>7.5182442902613347E-2</v>
      </c>
      <c r="AT50" s="48">
        <v>7.0470861486486486E-2</v>
      </c>
      <c r="AU50" s="48">
        <v>7.0470861486486486E-2</v>
      </c>
      <c r="AV50" s="48">
        <v>9.3418008013178469E-2</v>
      </c>
      <c r="AW50" s="48">
        <v>0.12455864816915337</v>
      </c>
      <c r="AX50" s="48">
        <v>0.12966756827501963</v>
      </c>
      <c r="AY50" s="48">
        <v>0.12966756827501963</v>
      </c>
      <c r="AZ50" s="48">
        <v>0.12966756827501963</v>
      </c>
      <c r="BA50" s="48">
        <v>0.43280022103946719</v>
      </c>
      <c r="BB50" s="48">
        <v>0.57580294040659619</v>
      </c>
      <c r="BC50" s="48">
        <v>0.58325074309385505</v>
      </c>
      <c r="BD50" s="48">
        <v>0.96271148922644867</v>
      </c>
      <c r="BE50" s="48">
        <v>0.96271148922644867</v>
      </c>
      <c r="BF50" s="48">
        <v>0.96271148922644867</v>
      </c>
      <c r="BG50" s="48">
        <v>0.96271148922644867</v>
      </c>
      <c r="BH50" s="48">
        <v>0.96271148922644867</v>
      </c>
      <c r="BI50" s="48">
        <v>0.9823864489718932</v>
      </c>
      <c r="BJ50" s="48">
        <v>0.9823864489718932</v>
      </c>
      <c r="BK50" s="48">
        <v>0.9823864489718932</v>
      </c>
      <c r="BL50" s="48">
        <v>0.98855727117463077</v>
      </c>
      <c r="BM50" s="48">
        <v>0.98859999999999992</v>
      </c>
      <c r="BN50" s="48">
        <v>0.98859999999999992</v>
      </c>
      <c r="BO50" s="48">
        <v>0.98860000000000003</v>
      </c>
      <c r="BP50" s="48">
        <v>0.98856107490967826</v>
      </c>
      <c r="BQ50" s="48">
        <v>0.98856107490967837</v>
      </c>
      <c r="BR50" s="48">
        <v>1</v>
      </c>
      <c r="BS50" s="48">
        <v>1</v>
      </c>
      <c r="BT50" s="48">
        <v>1</v>
      </c>
      <c r="BU50" s="48">
        <v>0.99999999999999989</v>
      </c>
      <c r="BV50" s="48">
        <v>0.99999999999999989</v>
      </c>
      <c r="BW50" s="48">
        <v>0.99999999999999989</v>
      </c>
    </row>
    <row r="51" spans="1:75" s="30" customFormat="1" collapsed="1">
      <c r="B51" s="83" t="s">
        <v>14</v>
      </c>
      <c r="C51" s="41">
        <v>3.3000000000000002E-2</v>
      </c>
      <c r="D51" s="41">
        <v>1.0999999999999999E-2</v>
      </c>
      <c r="E51" s="41">
        <v>8.9999999999999993E-3</v>
      </c>
      <c r="F51" s="41">
        <v>8.9999999999999993E-3</v>
      </c>
      <c r="G51" s="41">
        <v>4.0300000000000002E-2</v>
      </c>
      <c r="H51" s="41">
        <v>0.114</v>
      </c>
      <c r="I51" s="41">
        <v>3.1E-2</v>
      </c>
      <c r="J51" s="41">
        <v>0.02</v>
      </c>
      <c r="K51" s="41">
        <v>1.4999999999999999E-2</v>
      </c>
      <c r="L51" s="41">
        <v>3.3000000000000002E-2</v>
      </c>
      <c r="M51" s="41">
        <v>8.0000000000000002E-3</v>
      </c>
      <c r="N51" s="41">
        <v>8.9999999999999993E-3</v>
      </c>
      <c r="O51" s="41">
        <v>5.0000000000000001E-3</v>
      </c>
      <c r="P51" s="41">
        <v>5.0000000000000001E-3</v>
      </c>
      <c r="Q51" s="41">
        <v>2E-3</v>
      </c>
      <c r="R51" s="41">
        <v>8.0000000000000002E-3</v>
      </c>
      <c r="S51" s="41">
        <v>8.0000000000000002E-3</v>
      </c>
      <c r="T51" s="41">
        <v>8.9999999999999993E-3</v>
      </c>
      <c r="U51" s="41">
        <v>5.0000000000000001E-3</v>
      </c>
      <c r="V51" s="41">
        <v>5.0000000000000001E-3</v>
      </c>
      <c r="W51" s="41">
        <v>0.02</v>
      </c>
      <c r="X51" s="41">
        <v>6.3E-2</v>
      </c>
      <c r="Y51" s="41">
        <v>6.9000000000000006E-2</v>
      </c>
      <c r="Z51" s="41">
        <v>0.12556853083191005</v>
      </c>
      <c r="AA51" s="41">
        <v>6.1219734941137798E-2</v>
      </c>
      <c r="AB51" s="41">
        <v>9.7468294973413458E-2</v>
      </c>
      <c r="AC51" s="41">
        <v>0.11840925018164593</v>
      </c>
      <c r="AD51" s="41">
        <v>0.113</v>
      </c>
      <c r="AE51" s="41">
        <v>0.11899999999999999</v>
      </c>
      <c r="AF51" s="41">
        <v>0.10214046831217374</v>
      </c>
      <c r="AG51" s="41">
        <v>9.2700000000000005E-2</v>
      </c>
      <c r="AH51" s="41">
        <v>8.3299999999999999E-2</v>
      </c>
      <c r="AI51" s="41">
        <v>0.10829999999999999</v>
      </c>
      <c r="AJ51" s="41">
        <v>0.13896814675056898</v>
      </c>
      <c r="AK51" s="41">
        <v>0.12986538359926098</v>
      </c>
      <c r="AL51" s="49">
        <v>0.12570000000000001</v>
      </c>
      <c r="AM51" s="49">
        <v>0.18841134137987495</v>
      </c>
      <c r="AN51" s="49">
        <v>0.19919878485438058</v>
      </c>
      <c r="AO51" s="49">
        <v>0.13969082591298365</v>
      </c>
      <c r="AP51" s="49">
        <v>0.12798374396630768</v>
      </c>
      <c r="AQ51" s="49">
        <v>0.14066293853407189</v>
      </c>
      <c r="AR51" s="49">
        <v>9.1158023678169803E-2</v>
      </c>
      <c r="AS51" s="49">
        <v>8.2276295401970137E-2</v>
      </c>
      <c r="AT51" s="49">
        <v>7.3910892516731413E-2</v>
      </c>
      <c r="AU51" s="49">
        <v>7.8031559507371451E-2</v>
      </c>
      <c r="AV51" s="49">
        <v>0.11504349466187663</v>
      </c>
      <c r="AW51" s="49">
        <v>8.9913723371832774E-2</v>
      </c>
      <c r="AX51" s="49">
        <v>8.5730160160020288E-2</v>
      </c>
      <c r="AY51" s="49">
        <v>8.5631522603020885E-2</v>
      </c>
      <c r="AZ51" s="49">
        <v>9.7768079708404829E-2</v>
      </c>
      <c r="BA51" s="49">
        <v>0.12013102276690021</v>
      </c>
      <c r="BB51" s="49">
        <v>0.13997683906110833</v>
      </c>
      <c r="BC51" s="49">
        <v>0.15468399002268268</v>
      </c>
      <c r="BD51" s="49">
        <v>0.18443647147504</v>
      </c>
      <c r="BE51" s="49">
        <v>0.16359290871578283</v>
      </c>
      <c r="BF51" s="49">
        <v>0.17536671022920311</v>
      </c>
      <c r="BG51" s="49">
        <v>0.17648281108777203</v>
      </c>
      <c r="BH51" s="49">
        <v>0.17363577221224027</v>
      </c>
      <c r="BI51" s="49">
        <v>0.17622319694026786</v>
      </c>
      <c r="BJ51" s="49">
        <v>0.1639680007070986</v>
      </c>
      <c r="BK51" s="49">
        <v>0.17218495574344458</v>
      </c>
      <c r="BL51" s="49">
        <v>0.18118759310236873</v>
      </c>
      <c r="BM51" s="49">
        <v>0.17467973561574224</v>
      </c>
      <c r="BN51" s="49">
        <v>0.17233776561736111</v>
      </c>
      <c r="BO51" s="49">
        <v>0.19463805630629397</v>
      </c>
      <c r="BP51" s="49">
        <v>0.33376851522273021</v>
      </c>
      <c r="BQ51" s="49">
        <v>0.3429691787510451</v>
      </c>
      <c r="BR51" s="49">
        <v>0.33104685534160405</v>
      </c>
      <c r="BS51" s="49">
        <v>0.30425429135825721</v>
      </c>
      <c r="BT51" s="49">
        <v>0.29986848730840582</v>
      </c>
      <c r="BU51" s="49">
        <v>0.30193389790420189</v>
      </c>
      <c r="BV51" s="49">
        <v>0.2806212230955516</v>
      </c>
      <c r="BW51" s="49">
        <v>0.26973254407793007</v>
      </c>
    </row>
    <row r="52" spans="1:75" s="30" customFormat="1">
      <c r="B52" s="83" t="s">
        <v>285</v>
      </c>
      <c r="C52" s="41">
        <v>3.3000000000000002E-2</v>
      </c>
      <c r="D52" s="41">
        <v>1.0999999999999999E-2</v>
      </c>
      <c r="E52" s="41">
        <v>8.9999999999999993E-3</v>
      </c>
      <c r="F52" s="41">
        <v>8.9999999999999993E-3</v>
      </c>
      <c r="G52" s="41">
        <v>4.0300000000000002E-2</v>
      </c>
      <c r="H52" s="41">
        <v>0.114</v>
      </c>
      <c r="I52" s="41">
        <v>3.1E-2</v>
      </c>
      <c r="J52" s="41">
        <v>0.02</v>
      </c>
      <c r="K52" s="41">
        <v>1.4999999999999999E-2</v>
      </c>
      <c r="L52" s="41">
        <v>3.3000000000000002E-2</v>
      </c>
      <c r="M52" s="41">
        <v>8.0000000000000002E-3</v>
      </c>
      <c r="N52" s="41">
        <v>8.9999999999999993E-3</v>
      </c>
      <c r="O52" s="41">
        <v>5.0000000000000001E-3</v>
      </c>
      <c r="P52" s="41">
        <v>5.0000000000000001E-3</v>
      </c>
      <c r="Q52" s="41">
        <v>2E-3</v>
      </c>
      <c r="R52" s="41">
        <v>8.0000000000000002E-3</v>
      </c>
      <c r="S52" s="41">
        <v>8.0000000000000002E-3</v>
      </c>
      <c r="T52" s="41">
        <v>8.9999999999999993E-3</v>
      </c>
      <c r="U52" s="41">
        <v>5.0000000000000001E-3</v>
      </c>
      <c r="V52" s="41">
        <v>5.0000000000000001E-3</v>
      </c>
      <c r="W52" s="41">
        <v>1.2779416294174329E-2</v>
      </c>
      <c r="X52" s="41">
        <v>5.828609695952422E-2</v>
      </c>
      <c r="Y52" s="41">
        <v>6.5451604062153265E-2</v>
      </c>
      <c r="Z52" s="41">
        <v>0.12755632461215388</v>
      </c>
      <c r="AA52" s="41">
        <v>6.2785459077240341E-2</v>
      </c>
      <c r="AB52" s="41">
        <v>0.10147630288166479</v>
      </c>
      <c r="AC52" s="41">
        <v>0.12333966534831874</v>
      </c>
      <c r="AD52" s="41">
        <v>0.11770112661746988</v>
      </c>
      <c r="AE52" s="41">
        <v>0.12413634415880317</v>
      </c>
      <c r="AF52" s="41">
        <v>0.1059180497054597</v>
      </c>
      <c r="AG52" s="41">
        <v>9.5241090773156248E-2</v>
      </c>
      <c r="AH52" s="41">
        <v>8.5556961884625346E-2</v>
      </c>
      <c r="AI52" s="41">
        <v>0.11141268814802745</v>
      </c>
      <c r="AJ52" s="41">
        <v>0.14327752236305741</v>
      </c>
      <c r="AK52" s="41">
        <v>0.1339439899119402</v>
      </c>
      <c r="AL52" s="49">
        <v>0.12925218336625413</v>
      </c>
      <c r="AM52" s="49">
        <v>0.20244192261166161</v>
      </c>
      <c r="AN52" s="49">
        <v>0.21426942497675283</v>
      </c>
      <c r="AO52" s="49">
        <v>0.14898738203984419</v>
      </c>
      <c r="AP52" s="49">
        <v>0.13637553296570548</v>
      </c>
      <c r="AQ52" s="49">
        <v>0.14713043876648702</v>
      </c>
      <c r="AR52" s="49">
        <v>9.2537450554728284E-2</v>
      </c>
      <c r="AS52" s="49">
        <v>8.3026522886750942E-2</v>
      </c>
      <c r="AT52" s="49">
        <v>7.4274588095554206E-2</v>
      </c>
      <c r="AU52" s="49">
        <v>7.8652847547112145E-2</v>
      </c>
      <c r="AV52" s="49">
        <v>0.11672612477674894</v>
      </c>
      <c r="AW52" s="49">
        <v>8.7894437284059421E-2</v>
      </c>
      <c r="AX52" s="49">
        <v>8.3250975194390162E-2</v>
      </c>
      <c r="AY52" s="49">
        <v>8.3146959604271931E-2</v>
      </c>
      <c r="AZ52" s="49">
        <v>9.5974930753262896E-2</v>
      </c>
      <c r="BA52" s="49">
        <v>0.10247658841187028</v>
      </c>
      <c r="BB52" s="49">
        <v>0.10730172862438529</v>
      </c>
      <c r="BC52" s="49">
        <v>0.1225672109869179</v>
      </c>
      <c r="BD52" s="49">
        <v>0.12212777052193236</v>
      </c>
      <c r="BE52" s="49">
        <v>0.10367283729360041</v>
      </c>
      <c r="BF52" s="49">
        <v>9.513086957240037E-2</v>
      </c>
      <c r="BG52" s="49">
        <v>9.6599584098636268E-2</v>
      </c>
      <c r="BH52" s="49">
        <v>9.3472456137223686E-2</v>
      </c>
      <c r="BI52" s="49">
        <v>8.6853475094694613E-2</v>
      </c>
      <c r="BJ52" s="49">
        <v>7.3251388421217256E-2</v>
      </c>
      <c r="BK52" s="49">
        <v>7.6739359972764987E-2</v>
      </c>
      <c r="BL52" s="49">
        <v>8.1283854340527664E-2</v>
      </c>
      <c r="BM52" s="49">
        <v>7.4042372075551477E-2</v>
      </c>
      <c r="BN52" s="49">
        <v>9.1747000645450813E-2</v>
      </c>
      <c r="BO52" s="49">
        <v>9.3412993442355527E-2</v>
      </c>
      <c r="BP52" s="49">
        <v>0.13302570750590217</v>
      </c>
      <c r="BQ52" s="49">
        <v>0.14197661329487421</v>
      </c>
      <c r="BR52" s="49">
        <v>0.12303094299098434</v>
      </c>
      <c r="BS52" s="49">
        <v>8.0946225112561873E-2</v>
      </c>
      <c r="BT52" s="49">
        <v>7.1731432423678923E-2</v>
      </c>
      <c r="BU52" s="49">
        <v>5.9001561112161337E-2</v>
      </c>
      <c r="BV52" s="49">
        <v>3.6031506501466339E-2</v>
      </c>
      <c r="BW52" s="49">
        <v>3.0380726852602621E-2</v>
      </c>
    </row>
    <row r="54" spans="1:75" ht="18.75" customHeight="1">
      <c r="B54" s="193" t="str">
        <f>IF('Sumário | Summary'!P1=1,"Vacância Financeira","Financial Vacancy")</f>
        <v>Vacância Financeira</v>
      </c>
      <c r="C54" s="189" t="str">
        <f t="shared" ref="C54:BA54" si="0">C5</f>
        <v>1T08</v>
      </c>
      <c r="D54" s="189" t="str">
        <f t="shared" si="0"/>
        <v>2T08</v>
      </c>
      <c r="E54" s="189" t="str">
        <f t="shared" si="0"/>
        <v>3T08</v>
      </c>
      <c r="F54" s="189" t="str">
        <f t="shared" si="0"/>
        <v>4T08</v>
      </c>
      <c r="G54" s="189" t="str">
        <f t="shared" si="0"/>
        <v>1T09</v>
      </c>
      <c r="H54" s="189" t="str">
        <f t="shared" si="0"/>
        <v>2T09</v>
      </c>
      <c r="I54" s="189" t="str">
        <f t="shared" si="0"/>
        <v>3T09</v>
      </c>
      <c r="J54" s="189" t="str">
        <f t="shared" si="0"/>
        <v>4T09</v>
      </c>
      <c r="K54" s="189" t="str">
        <f t="shared" si="0"/>
        <v>1T10</v>
      </c>
      <c r="L54" s="189" t="str">
        <f t="shared" si="0"/>
        <v>2T10</v>
      </c>
      <c r="M54" s="189" t="str">
        <f t="shared" si="0"/>
        <v>3T10</v>
      </c>
      <c r="N54" s="189" t="str">
        <f t="shared" si="0"/>
        <v>4T10</v>
      </c>
      <c r="O54" s="189" t="str">
        <f t="shared" si="0"/>
        <v>1T11</v>
      </c>
      <c r="P54" s="189" t="str">
        <f t="shared" si="0"/>
        <v>2T11</v>
      </c>
      <c r="Q54" s="189" t="str">
        <f t="shared" si="0"/>
        <v>3T11</v>
      </c>
      <c r="R54" s="189" t="str">
        <f t="shared" si="0"/>
        <v>4T11</v>
      </c>
      <c r="S54" s="189" t="str">
        <f t="shared" si="0"/>
        <v>1T12</v>
      </c>
      <c r="T54" s="189" t="str">
        <f t="shared" si="0"/>
        <v>2T12</v>
      </c>
      <c r="U54" s="189" t="str">
        <f t="shared" si="0"/>
        <v>3T12</v>
      </c>
      <c r="V54" s="189" t="str">
        <f t="shared" si="0"/>
        <v>4T12</v>
      </c>
      <c r="W54" s="189" t="str">
        <f t="shared" si="0"/>
        <v>1T13</v>
      </c>
      <c r="X54" s="189" t="str">
        <f t="shared" si="0"/>
        <v>2T13</v>
      </c>
      <c r="Y54" s="189" t="str">
        <f t="shared" si="0"/>
        <v>3T13</v>
      </c>
      <c r="Z54" s="189" t="str">
        <f t="shared" si="0"/>
        <v>4T13</v>
      </c>
      <c r="AA54" s="189" t="str">
        <f t="shared" si="0"/>
        <v>1T14</v>
      </c>
      <c r="AB54" s="189" t="str">
        <f t="shared" si="0"/>
        <v>2T14</v>
      </c>
      <c r="AC54" s="189" t="str">
        <f t="shared" si="0"/>
        <v>3T14</v>
      </c>
      <c r="AD54" s="189" t="str">
        <f t="shared" si="0"/>
        <v>4T14</v>
      </c>
      <c r="AE54" s="189" t="str">
        <f t="shared" si="0"/>
        <v>1T15</v>
      </c>
      <c r="AF54" s="189" t="str">
        <f t="shared" si="0"/>
        <v>2T15</v>
      </c>
      <c r="AG54" s="189" t="str">
        <f t="shared" si="0"/>
        <v>3T15</v>
      </c>
      <c r="AH54" s="189" t="str">
        <f t="shared" si="0"/>
        <v>4T15</v>
      </c>
      <c r="AI54" s="189" t="str">
        <f t="shared" si="0"/>
        <v>1T16</v>
      </c>
      <c r="AJ54" s="189" t="str">
        <f t="shared" si="0"/>
        <v>2T16</v>
      </c>
      <c r="AK54" s="189" t="str">
        <f t="shared" si="0"/>
        <v>3T16</v>
      </c>
      <c r="AL54" s="189" t="str">
        <f t="shared" si="0"/>
        <v>4T16</v>
      </c>
      <c r="AM54" s="189" t="str">
        <f t="shared" si="0"/>
        <v>1T17</v>
      </c>
      <c r="AN54" s="189" t="str">
        <f t="shared" si="0"/>
        <v>2T17</v>
      </c>
      <c r="AO54" s="189" t="str">
        <f t="shared" si="0"/>
        <v>3T17</v>
      </c>
      <c r="AP54" s="189" t="str">
        <f t="shared" si="0"/>
        <v>4T17</v>
      </c>
      <c r="AQ54" s="189" t="str">
        <f t="shared" si="0"/>
        <v>1T18</v>
      </c>
      <c r="AR54" s="189" t="str">
        <f t="shared" si="0"/>
        <v>2T18</v>
      </c>
      <c r="AS54" s="189" t="str">
        <f t="shared" si="0"/>
        <v>3T18</v>
      </c>
      <c r="AT54" s="189" t="str">
        <f t="shared" si="0"/>
        <v>4T18</v>
      </c>
      <c r="AU54" s="189" t="str">
        <f t="shared" si="0"/>
        <v>1T19</v>
      </c>
      <c r="AV54" s="189" t="str">
        <f t="shared" si="0"/>
        <v>2T19</v>
      </c>
      <c r="AW54" s="189" t="str">
        <f t="shared" si="0"/>
        <v>3T19</v>
      </c>
      <c r="AX54" s="189" t="str">
        <f t="shared" si="0"/>
        <v>4T19</v>
      </c>
      <c r="AY54" s="189" t="str">
        <f t="shared" si="0"/>
        <v>1T20</v>
      </c>
      <c r="AZ54" s="189" t="str">
        <f t="shared" si="0"/>
        <v>2T20</v>
      </c>
      <c r="BA54" s="189" t="str">
        <f t="shared" si="0"/>
        <v>3T20</v>
      </c>
      <c r="BB54" s="189" t="str">
        <f t="shared" ref="BB54:BM54" si="1">BB5</f>
        <v>4T20</v>
      </c>
      <c r="BC54" s="189" t="str">
        <f t="shared" si="1"/>
        <v>1T21</v>
      </c>
      <c r="BD54" s="189" t="str">
        <f t="shared" si="1"/>
        <v>2T21</v>
      </c>
      <c r="BE54" s="189" t="str">
        <f t="shared" si="1"/>
        <v>3T21</v>
      </c>
      <c r="BF54" s="189" t="str">
        <f t="shared" si="1"/>
        <v>4T21</v>
      </c>
      <c r="BG54" s="189" t="str">
        <f t="shared" si="1"/>
        <v>1T22</v>
      </c>
      <c r="BH54" s="189" t="str">
        <f t="shared" si="1"/>
        <v>2T22</v>
      </c>
      <c r="BI54" s="189" t="str">
        <f t="shared" si="1"/>
        <v>3T22</v>
      </c>
      <c r="BJ54" s="189" t="str">
        <f t="shared" si="1"/>
        <v>4T22</v>
      </c>
      <c r="BK54" s="189" t="str">
        <f t="shared" si="1"/>
        <v>1T23</v>
      </c>
      <c r="BL54" s="189" t="str">
        <f t="shared" si="1"/>
        <v>2T23</v>
      </c>
      <c r="BM54" s="189" t="str">
        <f t="shared" si="1"/>
        <v>3T23</v>
      </c>
      <c r="BN54" s="189" t="s">
        <v>311</v>
      </c>
      <c r="BO54" s="189" t="str">
        <f t="shared" ref="BO54" si="2">BO5</f>
        <v>1T24</v>
      </c>
      <c r="BP54" s="189" t="s">
        <v>319</v>
      </c>
      <c r="BQ54" s="189" t="s">
        <v>327</v>
      </c>
      <c r="BR54" s="189" t="s">
        <v>329</v>
      </c>
      <c r="BS54" s="189" t="s">
        <v>331</v>
      </c>
      <c r="BT54" s="189" t="s">
        <v>332</v>
      </c>
      <c r="BU54" s="189" t="s">
        <v>333</v>
      </c>
      <c r="BV54" s="189" t="s">
        <v>334</v>
      </c>
      <c r="BW54" s="189" t="str">
        <f>BW5</f>
        <v>1T26</v>
      </c>
    </row>
    <row r="55" spans="1:75"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48">
        <v>6.9361707757443311E-2</v>
      </c>
      <c r="AZ55" s="55">
        <v>8.2949022061524227E-2</v>
      </c>
      <c r="BA55" s="55">
        <v>8.6332357786817457E-2</v>
      </c>
      <c r="BB55" s="55">
        <v>0.13347778942707725</v>
      </c>
      <c r="BC55" s="48">
        <v>0.13681590862299295</v>
      </c>
      <c r="BD55" s="48">
        <v>0.10286598450309624</v>
      </c>
      <c r="BE55" s="48">
        <v>7.3696579186237426E-2</v>
      </c>
      <c r="BF55" s="48">
        <v>0.12623175146465931</v>
      </c>
      <c r="BG55" s="48">
        <v>0.13843986964698626</v>
      </c>
      <c r="BH55" s="48">
        <v>0.12470021849280989</v>
      </c>
      <c r="BI55" s="48">
        <v>0.12393785072366624</v>
      </c>
      <c r="BJ55" s="48">
        <v>0.11117323323530064</v>
      </c>
      <c r="BK55" s="48">
        <v>0.11850927714936853</v>
      </c>
      <c r="BL55" s="48">
        <v>0.11821010950843912</v>
      </c>
      <c r="BM55" s="48">
        <v>0.13014746097691066</v>
      </c>
      <c r="BN55" s="48">
        <v>0.12903968729281282</v>
      </c>
      <c r="BO55" s="48">
        <v>0.11197308828371812</v>
      </c>
      <c r="BP55" s="48">
        <v>0.15596975642979891</v>
      </c>
      <c r="BQ55" s="48">
        <v>0.16084994788530982</v>
      </c>
      <c r="BR55" s="48">
        <v>0.14552459211178656</v>
      </c>
      <c r="BS55" s="48">
        <v>0.11748653587009789</v>
      </c>
      <c r="BT55" s="48">
        <v>9.3862727479598645E-2</v>
      </c>
      <c r="BU55" s="48">
        <v>8.9709185691522239E-2</v>
      </c>
      <c r="BV55" s="48">
        <v>5.3879706027931712E-2</v>
      </c>
      <c r="BW55" s="48">
        <v>4.8464358937072419E-2</v>
      </c>
    </row>
    <row r="56" spans="1:75"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48">
        <v>4.8121178759300845E-2</v>
      </c>
      <c r="AZ56" s="55">
        <v>6.7773604469657564E-2</v>
      </c>
      <c r="BA56" s="55">
        <v>6.6714658222133738E-2</v>
      </c>
      <c r="BB56" s="55">
        <v>6.3218127304275076E-2</v>
      </c>
      <c r="BC56" s="48">
        <v>7.8665457439970901E-2</v>
      </c>
      <c r="BD56" s="48">
        <v>9.0420310597348161E-2</v>
      </c>
      <c r="BE56" s="48">
        <v>8.0220837430828487E-2</v>
      </c>
      <c r="BF56" s="48">
        <v>7.531199283494748E-2</v>
      </c>
      <c r="BG56" s="48">
        <v>7.7346446340209513E-2</v>
      </c>
      <c r="BH56" s="48">
        <v>8.0777616621664744E-2</v>
      </c>
      <c r="BI56" s="48">
        <v>7.7862760312538221E-2</v>
      </c>
      <c r="BJ56" s="48">
        <v>5.5474109948572652E-2</v>
      </c>
      <c r="BK56" s="48">
        <v>5.5835603780564104E-2</v>
      </c>
      <c r="BL56" s="48">
        <v>6.4847688667212688E-2</v>
      </c>
      <c r="BM56" s="48">
        <v>5.7569795415734891E-2</v>
      </c>
      <c r="BN56" s="48">
        <v>5.2380854598694571E-2</v>
      </c>
      <c r="BO56" s="48">
        <v>5.8686552577581305E-2</v>
      </c>
      <c r="BP56" s="48">
        <v>4.279983165187546E-2</v>
      </c>
      <c r="BQ56" s="48">
        <v>5.0341880175580216E-2</v>
      </c>
      <c r="BR56" s="48">
        <v>4.7775401293174445E-2</v>
      </c>
      <c r="BS56" s="48">
        <v>5.0457199692729181E-2</v>
      </c>
      <c r="BT56" s="48">
        <v>4.8396023688951718E-2</v>
      </c>
      <c r="BU56" s="48">
        <v>4.7304231562131469E-2</v>
      </c>
      <c r="BV56" s="48">
        <v>3.489578307003368E-2</v>
      </c>
      <c r="BW56" s="48">
        <v>3.3014271433173516E-2</v>
      </c>
    </row>
    <row r="57" spans="1:75"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48"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48">
        <v>0.50211295666435518</v>
      </c>
      <c r="BP57" s="48">
        <v>0.33573776266111899</v>
      </c>
      <c r="BQ57" s="48">
        <v>0.28028596902552588</v>
      </c>
      <c r="BR57" s="48">
        <v>0.16637519400323619</v>
      </c>
      <c r="BS57" s="48">
        <v>0</v>
      </c>
      <c r="BT57" s="48">
        <v>-1.3488175805575539E-7</v>
      </c>
      <c r="BU57" s="48">
        <v>-1.3488175805575539E-7</v>
      </c>
      <c r="BV57" s="48">
        <v>0</v>
      </c>
      <c r="BW57" s="48">
        <v>0</v>
      </c>
    </row>
    <row r="58" spans="1:75"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48">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48">
        <v>0.98860000000000003</v>
      </c>
      <c r="BM58" s="48">
        <v>0.9885999999999997</v>
      </c>
      <c r="BN58" s="48">
        <v>0.98859999999999992</v>
      </c>
      <c r="BO58" s="48">
        <v>0.9885999999999997</v>
      </c>
      <c r="BP58" s="48">
        <v>0.98856107490967804</v>
      </c>
      <c r="BQ58" s="48">
        <v>0.98856107490967848</v>
      </c>
      <c r="BR58" s="48">
        <v>1</v>
      </c>
      <c r="BS58" s="48">
        <v>1</v>
      </c>
      <c r="BT58" s="48">
        <v>1</v>
      </c>
      <c r="BU58" s="48">
        <v>1</v>
      </c>
      <c r="BV58" s="48">
        <v>1</v>
      </c>
      <c r="BW58" s="48">
        <v>1</v>
      </c>
    </row>
    <row r="59" spans="1:75"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49">
        <v>6.1372155087087904E-2</v>
      </c>
      <c r="AZ59" s="49">
        <v>7.8170834010701767E-2</v>
      </c>
      <c r="BA59" s="49">
        <v>9.5091578384082498E-2</v>
      </c>
      <c r="BB59" s="49">
        <v>0.10520829620625814</v>
      </c>
      <c r="BC59" s="49">
        <v>0.10542270230536592</v>
      </c>
      <c r="BD59" s="49">
        <v>0.11076484569584766</v>
      </c>
      <c r="BE59" s="49">
        <v>0.10461325154247379</v>
      </c>
      <c r="BF59" s="49">
        <v>0.12537670376539994</v>
      </c>
      <c r="BG59" s="49">
        <v>0.13912522158764795</v>
      </c>
      <c r="BH59" s="49">
        <v>0.13473468293294733</v>
      </c>
      <c r="BI59" s="49">
        <v>0.13679038081655001</v>
      </c>
      <c r="BJ59" s="49">
        <v>0.10637038757345973</v>
      </c>
      <c r="BK59" s="49">
        <v>0.12093476263907457</v>
      </c>
      <c r="BL59" s="49">
        <v>0.12853273728862902</v>
      </c>
      <c r="BM59" s="49">
        <v>0.12770396809740306</v>
      </c>
      <c r="BN59" s="49">
        <v>0.11486265893403103</v>
      </c>
      <c r="BO59" s="49">
        <v>0.13185840533449691</v>
      </c>
      <c r="BP59" s="49">
        <v>0.19906237331603735</v>
      </c>
      <c r="BQ59" s="49">
        <v>0.20523003962985728</v>
      </c>
      <c r="BR59" s="49">
        <v>0.17827543020574879</v>
      </c>
      <c r="BS59" s="49">
        <v>0.18219175875330396</v>
      </c>
      <c r="BT59" s="49">
        <v>0.17250635873238121</v>
      </c>
      <c r="BU59" s="49">
        <v>0.17545268998345692</v>
      </c>
      <c r="BV59" s="49">
        <v>0.14372143807862159</v>
      </c>
      <c r="BW59" s="49">
        <v>0.15329463757104034</v>
      </c>
    </row>
    <row r="60" spans="1:75" s="15" customFormat="1" ht="15" customHeight="1">
      <c r="B60" s="29" t="s">
        <v>285</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49">
        <v>5.8752097429955179E-2</v>
      </c>
      <c r="AZ60" s="49">
        <v>7.6180504895904291E-2</v>
      </c>
      <c r="BA60" s="49">
        <v>7.7726261741522279E-2</v>
      </c>
      <c r="BB60" s="49">
        <v>9.236078804034456E-2</v>
      </c>
      <c r="BC60" s="49">
        <v>9.6383840329251416E-2</v>
      </c>
      <c r="BD60" s="49">
        <v>9.4253989982000685E-2</v>
      </c>
      <c r="BE60" s="49">
        <v>7.6578166584432686E-2</v>
      </c>
      <c r="BF60" s="49">
        <v>8.7401368221023193E-2</v>
      </c>
      <c r="BG60" s="49">
        <v>9.5180399953705003E-2</v>
      </c>
      <c r="BH60" s="49">
        <v>9.2611634293672862E-2</v>
      </c>
      <c r="BI60" s="49">
        <v>9.0191426264421587E-2</v>
      </c>
      <c r="BJ60" s="49">
        <v>6.8399456153339033E-2</v>
      </c>
      <c r="BK60" s="49">
        <v>7.3404809786297764E-2</v>
      </c>
      <c r="BL60" s="49">
        <v>7.9398805316459806E-2</v>
      </c>
      <c r="BM60" s="49">
        <v>7.7610373560373647E-2</v>
      </c>
      <c r="BN60" s="49">
        <v>7.2583141755905467E-2</v>
      </c>
      <c r="BO60" s="49">
        <v>8.0849367323412122E-2</v>
      </c>
      <c r="BP60" s="49">
        <v>9.75726701224605E-2</v>
      </c>
      <c r="BQ60" s="49">
        <v>0.10286524525704861</v>
      </c>
      <c r="BR60" s="49">
        <v>8.5750950390731565E-2</v>
      </c>
      <c r="BS60" s="49">
        <v>7.5427605311723989E-2</v>
      </c>
      <c r="BT60" s="49">
        <v>6.2805851215580563E-2</v>
      </c>
      <c r="BU60" s="49">
        <v>6.0457982609871265E-2</v>
      </c>
      <c r="BV60" s="49">
        <v>3.7580492332245176E-2</v>
      </c>
      <c r="BW60" s="49">
        <v>3.4638518003844335E-2</v>
      </c>
    </row>
    <row r="62" spans="1:75">
      <c r="BA62" s="202"/>
    </row>
    <row r="63" spans="1:75">
      <c r="BA63" s="202"/>
    </row>
    <row r="64" spans="1:75">
      <c r="BA64" s="202"/>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7"/>
  <sheetViews>
    <sheetView showGridLines="0" topLeftCell="B1" zoomScale="80" zoomScaleNormal="80" workbookViewId="0">
      <selection activeCell="C18" sqref="C18"/>
    </sheetView>
  </sheetViews>
  <sheetFormatPr defaultRowHeight="14.4"/>
  <cols>
    <col min="1" max="1" width="24.77734375" hidden="1" customWidth="1"/>
    <col min="2" max="2" width="41.88671875" customWidth="1"/>
    <col min="3" max="3" width="22.109375" style="104" customWidth="1"/>
    <col min="4" max="4" width="31.33203125" style="104" bestFit="1" customWidth="1"/>
  </cols>
  <sheetData>
    <row r="1" spans="2:10">
      <c r="D1" s="108" t="s">
        <v>42</v>
      </c>
    </row>
    <row r="2" spans="2:10">
      <c r="D2" s="108" t="s">
        <v>41</v>
      </c>
    </row>
    <row r="3" spans="2:10">
      <c r="D3" s="109">
        <v>1</v>
      </c>
    </row>
    <row r="4" spans="2:10" ht="6.75" customHeight="1">
      <c r="B4" s="12"/>
      <c r="C4" s="105"/>
      <c r="D4" s="105"/>
    </row>
    <row r="5" spans="2:10" s="7" customFormat="1" ht="36.75" customHeight="1">
      <c r="B5" s="133" t="str">
        <f>IF('Sumário | Summary'!P1=1,"Consolidação no IFRS","Consolidation in IFRS")</f>
        <v>Consolidação no IFRS</v>
      </c>
      <c r="C5" s="134" t="str">
        <f>IF('Sumário | Summary'!P1=1,"Consolida 100%", "Assets that are 100% consolidated")</f>
        <v>Consolida 100%</v>
      </c>
      <c r="D5" s="134" t="str">
        <f>IF('Sumário | Summary'!P1=1,"Não consolida (participação de minoritários)","Assets that are not consolidated (Minority Shareholders Interests)")</f>
        <v>Não consolida (participação de minoritários)</v>
      </c>
    </row>
    <row r="6" spans="2:10" ht="15" customHeight="1">
      <c r="B6" s="23" t="s">
        <v>28</v>
      </c>
      <c r="C6" s="103" t="s">
        <v>40</v>
      </c>
      <c r="D6" s="106"/>
    </row>
    <row r="7" spans="2:10" ht="15" customHeight="1">
      <c r="B7" s="38" t="s">
        <v>48</v>
      </c>
      <c r="C7" s="107" t="s">
        <v>40</v>
      </c>
      <c r="D7" s="107"/>
    </row>
    <row r="8" spans="2:10" ht="15" customHeight="1">
      <c r="B8" s="38" t="s">
        <v>49</v>
      </c>
      <c r="C8" s="107" t="s">
        <v>40</v>
      </c>
      <c r="D8" s="107"/>
    </row>
    <row r="9" spans="2:10" ht="15" customHeight="1">
      <c r="B9" s="19" t="s">
        <v>6</v>
      </c>
      <c r="C9" s="103" t="s">
        <v>40</v>
      </c>
      <c r="D9" s="106"/>
    </row>
    <row r="10" spans="2:10" ht="15" customHeight="1">
      <c r="B10" s="19" t="s">
        <v>7</v>
      </c>
      <c r="C10" s="103" t="s">
        <v>40</v>
      </c>
      <c r="D10" s="106"/>
    </row>
    <row r="11" spans="2:10" ht="15" customHeight="1">
      <c r="B11" s="38" t="s">
        <v>25</v>
      </c>
      <c r="C11" s="103" t="s">
        <v>40</v>
      </c>
      <c r="D11" s="103"/>
    </row>
    <row r="12" spans="2:10" ht="15" customHeight="1">
      <c r="B12" s="19" t="s">
        <v>11</v>
      </c>
      <c r="C12" s="103" t="s">
        <v>40</v>
      </c>
      <c r="D12" s="106"/>
    </row>
    <row r="13" spans="2:10" ht="15" customHeight="1">
      <c r="B13" s="38" t="s">
        <v>45</v>
      </c>
      <c r="C13" s="107" t="s">
        <v>40</v>
      </c>
      <c r="D13" s="107"/>
    </row>
    <row r="14" spans="2:10" ht="15" customHeight="1">
      <c r="B14" s="19" t="s">
        <v>12</v>
      </c>
      <c r="C14" s="103" t="s">
        <v>40</v>
      </c>
      <c r="D14" s="106"/>
    </row>
    <row r="15" spans="2:10" ht="15" customHeight="1">
      <c r="B15" s="23" t="s">
        <v>301</v>
      </c>
      <c r="C15" s="103"/>
      <c r="D15" s="103" t="s">
        <v>304</v>
      </c>
    </row>
    <row r="16" spans="2:10" ht="15" customHeight="1">
      <c r="B16" s="19" t="s">
        <v>16</v>
      </c>
      <c r="C16" s="103" t="s">
        <v>40</v>
      </c>
      <c r="D16" s="106"/>
      <c r="J16" s="211"/>
    </row>
    <row r="17" spans="1:4" ht="15" customHeight="1">
      <c r="B17" s="19" t="s">
        <v>17</v>
      </c>
      <c r="C17" s="103" t="s">
        <v>40</v>
      </c>
      <c r="D17" s="106"/>
    </row>
    <row r="18" spans="1:4" ht="15" customHeight="1">
      <c r="B18" s="19" t="s">
        <v>20</v>
      </c>
      <c r="C18" s="103" t="s">
        <v>40</v>
      </c>
      <c r="D18" s="106"/>
    </row>
    <row r="19" spans="1:4" ht="30.6">
      <c r="A19" t="s">
        <v>302</v>
      </c>
      <c r="B19" s="231" t="str">
        <f>IF('Sumário | Summary'!P1=1,A19,A20)</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19" s="230"/>
      <c r="D19" s="230"/>
    </row>
    <row r="20" spans="1:4">
      <c r="A20" t="s">
        <v>303</v>
      </c>
      <c r="B20" s="210"/>
      <c r="C20"/>
      <c r="D20"/>
    </row>
    <row r="21" spans="1:4">
      <c r="B21" s="210"/>
      <c r="C21" s="209"/>
      <c r="D21" s="209"/>
    </row>
    <row r="22" spans="1:4">
      <c r="B22" s="210"/>
      <c r="C22" s="210"/>
      <c r="D22" s="210"/>
    </row>
    <row r="23" spans="1:4">
      <c r="C23"/>
      <c r="D23"/>
    </row>
    <row r="24" spans="1:4">
      <c r="C24"/>
      <c r="D24"/>
    </row>
    <row r="25" spans="1:4">
      <c r="C25"/>
      <c r="D25"/>
    </row>
    <row r="26" spans="1:4">
      <c r="C26"/>
      <c r="D26"/>
    </row>
    <row r="27" spans="1:4">
      <c r="C27"/>
      <c r="D27"/>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Portfólio</vt:lpstr>
      <vt:lpstr>Vacância</vt:lpstr>
      <vt:lpstr>Consolidação IFRS</vt:lpstr>
      <vt:lpstr>'Balanço IFRS'!Area_de_impressao</vt:lpstr>
      <vt:lpstr>'Consolidação IFRS'!Area_de_impressao</vt:lpstr>
      <vt:lpstr>'DRE - IFRS'!Area_de_impressao</vt:lpstr>
      <vt:lpstr>Indicadores!Area_de_impressao</vt:lpstr>
      <vt:lpstr>Portfólio!Area_de_impressao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2026-05-14T21:50:39Z</dcterms:modified>
</cp:coreProperties>
</file>